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<sst xmlns="http://schemas.openxmlformats.org/spreadsheetml/2006/main" count="536" uniqueCount="252">
  <si>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North West: Naledi (Nw)(NW392)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</si>
  <si>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</si>
  <si>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</si>
  <si>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</si>
  <si>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</si>
  <si>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</si>
  <si>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</si>
  <si>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</si>
  <si>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</si>
  <si>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</si>
  <si>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</si>
  <si>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</si>
  <si>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</si>
  <si>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</si>
  <si>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</si>
  <si>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</si>
  <si>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</si>
  <si>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</si>
  <si>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</si>
  <si>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</si>
  <si>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</si>
  <si>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</si>
  <si>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</si>
  <si>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</si>
  <si>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</si>
  <si>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</si>
  <si>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</si>
  <si>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</si>
  <si>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</si>
  <si>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</si>
  <si>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</si>
  <si>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</si>
  <si>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</si>
  <si>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</si>
  <si>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</si>
  <si>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</si>
  <si>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</si>
  <si>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</si>
  <si>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</si>
  <si>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</si>
  <si>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</si>
  <si>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</si>
  <si>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</si>
  <si>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</si>
  <si>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</si>
  <si>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</si>
  <si>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</si>
  <si>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</si>
  <si>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</si>
  <si>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</si>
  <si>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</si>
  <si>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</si>
  <si>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</si>
  <si>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</si>
  <si>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</si>
  <si>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</si>
  <si>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</si>
  <si>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</si>
  <si>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</si>
  <si>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</si>
  <si>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</si>
  <si>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</si>
  <si>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</si>
  <si>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</si>
  <si>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</si>
  <si>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</si>
  <si>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</si>
  <si>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</si>
  <si>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</si>
  <si>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</si>
  <si>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Naledi (Nw)(NW392)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</si>
  <si>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</si>
  <si>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</si>
  <si>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</si>
  <si>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</si>
  <si>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</si>
  <si>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</si>
  <si>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</si>
  <si>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</si>
  <si>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</si>
  <si>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</si>
  <si>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</si>
  <si>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</si>
  <si>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</si>
  <si>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</si>
  <si>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</si>
  <si>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</si>
  <si>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</si>
  <si>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</si>
  <si>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</si>
  <si>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</si>
  <si>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</si>
  <si>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</si>
  <si>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</si>
  <si>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</si>
  <si>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</si>
  <si>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</si>
  <si>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</si>
  <si>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</si>
  <si>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</si>
  <si>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Naledi (Nw)(NW392)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</si>
  <si>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</si>
  <si>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</si>
  <si>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</si>
  <si>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</si>
  <si>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</si>
  <si>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</si>
  <si>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</si>
  <si>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</si>
  <si>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</si>
  <si>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</si>
  <si>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</si>
  <si>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</si>
  <si>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</si>
  <si>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</si>
  <si>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</si>
  <si>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</si>
  <si>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</si>
  <si>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</si>
  <si>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</si>
  <si>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</si>
  <si>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</si>
  <si>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</si>
  <si>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</si>
  <si>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</si>
  <si>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</si>
  <si>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</si>
  <si>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</si>
  <si>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</si>
  <si>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</si>
  <si>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</si>
  <si>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</si>
  <si>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</si>
  <si>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North West: Naledi (Nw)(NW392)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</si>
  <si>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</si>
  <si>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</si>
  <si>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</si>
  <si>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</si>
  <si>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</si>
  <si>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</si>
  <si>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</si>
  <si>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</si>
  <si>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</si>
  <si>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North West: Naledi (Nw)(NW392)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</si>
  <si>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</si>
  <si>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</si>
  <si>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</si>
  <si>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</si>
  <si>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</si>
  <si>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</si>
  <si>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</si>
  <si>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</si>
  <si>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</si>
  <si>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</si>
  <si>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</si>
  <si>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</si>
  <si>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</si>
  <si>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</si>
  <si>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</si>
  <si>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</si>
  <si>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</si>
  <si>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</si>
  <si>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</si>
  <si>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</si>
  <si>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</si>
  <si>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</si>
  <si>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</si>
  <si>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</si>
  <si>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</si>
  <si>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</si>
  <si>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</si>
  <si>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</si>
  <si>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</si>
  <si>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</si>
  <si>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</si>
  <si>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</si>
  <si>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</si>
  <si>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Naledi (Nw)(NW392)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</si>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</sst>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20963025</v>
      </c>
      <c r="C5" s="19"/>
      <c r="D5" s="64">
        <v>25886640</v>
      </c>
      <c r="E5" s="65">
        <v>25486520</v>
      </c>
      <c r="F5" s="65">
        <v>26348763</v>
      </c>
      <c r="G5" s="65">
        <v>-129987</v>
      </c>
      <c r="H5" s="65">
        <v>-60864</v>
      </c>
      <c r="I5" s="65">
        <v>26157912</v>
      </c>
      <c r="J5" s="65">
        <v>31441</v>
      </c>
      <c r="K5" s="65">
        <v>-14667</v>
      </c>
      <c r="L5" s="65">
        <v>53041</v>
      </c>
      <c r="M5" s="65">
        <v>69815</v>
      </c>
      <c r="N5" s="65">
        <v>-49491</v>
      </c>
      <c r="O5" s="65">
        <v>-27384</v>
      </c>
      <c r="P5" s="65">
        <v>-23662</v>
      </c>
      <c r="Q5" s="65">
        <v>-100537</v>
      </c>
      <c r="R5" s="65">
        <v>-28228</v>
      </c>
      <c r="S5" s="65">
        <v>-407857</v>
      </c>
      <c r="T5" s="65">
        <v>-1559</v>
      </c>
      <c r="U5" s="65">
        <v>-437644</v>
      </c>
      <c r="V5" s="65">
        <v>25689546</v>
      </c>
      <c r="W5" s="65">
        <v>25486520</v>
      </c>
      <c r="X5" s="65">
        <v>203026</v>
      </c>
      <c r="Y5" s="66">
        <v>0.8</v>
      </c>
      <c r="Z5" s="67">
        <v>25486520</v>
      </c>
    </row>
    <row r="6" spans="1:26" ht="13.5">
      <c r="A6" s="63" t="s">
        <v>32</v>
      </c>
      <c r="B6" s="19">
        <v>107411285</v>
      </c>
      <c r="C6" s="19"/>
      <c r="D6" s="64">
        <v>134270755</v>
      </c>
      <c r="E6" s="65">
        <v>126214245</v>
      </c>
      <c r="F6" s="65">
        <v>12260043</v>
      </c>
      <c r="G6" s="65">
        <v>12442450</v>
      </c>
      <c r="H6" s="65">
        <v>8597594</v>
      </c>
      <c r="I6" s="65">
        <v>33300087</v>
      </c>
      <c r="J6" s="65">
        <v>9109403</v>
      </c>
      <c r="K6" s="65">
        <v>43099005</v>
      </c>
      <c r="L6" s="65">
        <v>22010411</v>
      </c>
      <c r="M6" s="65">
        <v>74218819</v>
      </c>
      <c r="N6" s="65">
        <v>11040199</v>
      </c>
      <c r="O6" s="65">
        <v>11335287</v>
      </c>
      <c r="P6" s="65">
        <v>9721374</v>
      </c>
      <c r="Q6" s="65">
        <v>32096860</v>
      </c>
      <c r="R6" s="65">
        <v>9942028</v>
      </c>
      <c r="S6" s="65">
        <v>10023256</v>
      </c>
      <c r="T6" s="65">
        <v>14805908</v>
      </c>
      <c r="U6" s="65">
        <v>34771192</v>
      </c>
      <c r="V6" s="65">
        <v>174386958</v>
      </c>
      <c r="W6" s="65">
        <v>126214245</v>
      </c>
      <c r="X6" s="65">
        <v>48172713</v>
      </c>
      <c r="Y6" s="66">
        <v>38.17</v>
      </c>
      <c r="Z6" s="67">
        <v>126214245</v>
      </c>
    </row>
    <row r="7" spans="1:26" ht="13.5">
      <c r="A7" s="63" t="s">
        <v>33</v>
      </c>
      <c r="B7" s="19">
        <v>274767</v>
      </c>
      <c r="C7" s="19"/>
      <c r="D7" s="64">
        <v>0</v>
      </c>
      <c r="E7" s="65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0</v>
      </c>
      <c r="X7" s="65">
        <v>0</v>
      </c>
      <c r="Y7" s="66">
        <v>0</v>
      </c>
      <c r="Z7" s="67">
        <v>0</v>
      </c>
    </row>
    <row r="8" spans="1:26" ht="13.5">
      <c r="A8" s="63" t="s">
        <v>34</v>
      </c>
      <c r="B8" s="19">
        <v>35176083</v>
      </c>
      <c r="C8" s="19"/>
      <c r="D8" s="64">
        <v>31869000</v>
      </c>
      <c r="E8" s="65">
        <v>31869000</v>
      </c>
      <c r="F8" s="65">
        <v>13633000</v>
      </c>
      <c r="G8" s="65">
        <v>0</v>
      </c>
      <c r="H8" s="65">
        <v>0</v>
      </c>
      <c r="I8" s="65">
        <v>13633000</v>
      </c>
      <c r="J8" s="65">
        <v>0</v>
      </c>
      <c r="K8" s="65">
        <v>0</v>
      </c>
      <c r="L8" s="65">
        <v>0</v>
      </c>
      <c r="M8" s="65">
        <v>0</v>
      </c>
      <c r="N8" s="65">
        <v>10000</v>
      </c>
      <c r="O8" s="65">
        <v>4201000</v>
      </c>
      <c r="P8" s="65">
        <v>8070000</v>
      </c>
      <c r="Q8" s="65">
        <v>12281000</v>
      </c>
      <c r="R8" s="65">
        <v>0</v>
      </c>
      <c r="S8" s="65">
        <v>-5150</v>
      </c>
      <c r="T8" s="65">
        <v>5150</v>
      </c>
      <c r="U8" s="65">
        <v>0</v>
      </c>
      <c r="V8" s="65">
        <v>25914000</v>
      </c>
      <c r="W8" s="65">
        <v>31869000</v>
      </c>
      <c r="X8" s="65">
        <v>-5955000</v>
      </c>
      <c r="Y8" s="66">
        <v>-18.69</v>
      </c>
      <c r="Z8" s="67">
        <v>31869000</v>
      </c>
    </row>
    <row r="9" spans="1:26" ht="13.5">
      <c r="A9" s="63" t="s">
        <v>35</v>
      </c>
      <c r="B9" s="19">
        <v>12985356</v>
      </c>
      <c r="C9" s="19"/>
      <c r="D9" s="64">
        <v>38190306</v>
      </c>
      <c r="E9" s="65">
        <v>32977208</v>
      </c>
      <c r="F9" s="65">
        <v>1464987</v>
      </c>
      <c r="G9" s="65">
        <v>220701</v>
      </c>
      <c r="H9" s="65">
        <v>316844</v>
      </c>
      <c r="I9" s="65">
        <v>2002532</v>
      </c>
      <c r="J9" s="65">
        <v>1327285</v>
      </c>
      <c r="K9" s="65">
        <v>1764951</v>
      </c>
      <c r="L9" s="65">
        <v>-692373</v>
      </c>
      <c r="M9" s="65">
        <v>2399863</v>
      </c>
      <c r="N9" s="65">
        <v>1050132</v>
      </c>
      <c r="O9" s="65">
        <v>1595028</v>
      </c>
      <c r="P9" s="65">
        <v>1213472</v>
      </c>
      <c r="Q9" s="65">
        <v>3858632</v>
      </c>
      <c r="R9" s="65">
        <v>1553574</v>
      </c>
      <c r="S9" s="65">
        <v>1172185</v>
      </c>
      <c r="T9" s="65">
        <v>1817278</v>
      </c>
      <c r="U9" s="65">
        <v>4543037</v>
      </c>
      <c r="V9" s="65">
        <v>12804064</v>
      </c>
      <c r="W9" s="65">
        <v>32977208</v>
      </c>
      <c r="X9" s="65">
        <v>-20173144</v>
      </c>
      <c r="Y9" s="66">
        <v>-61.17</v>
      </c>
      <c r="Z9" s="67">
        <v>32977208</v>
      </c>
    </row>
    <row r="10" spans="1:26" ht="25.5">
      <c r="A10" s="68" t="s">
        <v>213</v>
      </c>
      <c r="B10" s="69">
        <f>SUM(B5:B9)</f>
        <v>176810516</v>
      </c>
      <c r="C10" s="69">
        <f>SUM(C5:C9)</f>
        <v>0</v>
      </c>
      <c r="D10" s="70">
        <f aca="true" t="shared" si="0" ref="D10:Z10">SUM(D5:D9)</f>
        <v>230216701</v>
      </c>
      <c r="E10" s="71">
        <f t="shared" si="0"/>
        <v>216546973</v>
      </c>
      <c r="F10" s="71">
        <f t="shared" si="0"/>
        <v>53706793</v>
      </c>
      <c r="G10" s="71">
        <f t="shared" si="0"/>
        <v>12533164</v>
      </c>
      <c r="H10" s="71">
        <f t="shared" si="0"/>
        <v>8853574</v>
      </c>
      <c r="I10" s="71">
        <f t="shared" si="0"/>
        <v>75093531</v>
      </c>
      <c r="J10" s="71">
        <f t="shared" si="0"/>
        <v>10468129</v>
      </c>
      <c r="K10" s="71">
        <f t="shared" si="0"/>
        <v>44849289</v>
      </c>
      <c r="L10" s="71">
        <f t="shared" si="0"/>
        <v>21371079</v>
      </c>
      <c r="M10" s="71">
        <f t="shared" si="0"/>
        <v>76688497</v>
      </c>
      <c r="N10" s="71">
        <f t="shared" si="0"/>
        <v>12050840</v>
      </c>
      <c r="O10" s="71">
        <f t="shared" si="0"/>
        <v>17103931</v>
      </c>
      <c r="P10" s="71">
        <f t="shared" si="0"/>
        <v>18981184</v>
      </c>
      <c r="Q10" s="71">
        <f t="shared" si="0"/>
        <v>48135955</v>
      </c>
      <c r="R10" s="71">
        <f t="shared" si="0"/>
        <v>11467374</v>
      </c>
      <c r="S10" s="71">
        <f t="shared" si="0"/>
        <v>10782434</v>
      </c>
      <c r="T10" s="71">
        <f t="shared" si="0"/>
        <v>16626777</v>
      </c>
      <c r="U10" s="71">
        <f t="shared" si="0"/>
        <v>38876585</v>
      </c>
      <c r="V10" s="71">
        <f t="shared" si="0"/>
        <v>238794568</v>
      </c>
      <c r="W10" s="71">
        <f t="shared" si="0"/>
        <v>216546973</v>
      </c>
      <c r="X10" s="71">
        <f t="shared" si="0"/>
        <v>22247595</v>
      </c>
      <c r="Y10" s="72">
        <f>+IF(W10&lt;&gt;0,(X10/W10)*100,0)</f>
        <v>10.273796346255091</v>
      </c>
      <c r="Z10" s="73">
        <f t="shared" si="0"/>
        <v>216546973</v>
      </c>
    </row>
    <row r="11" spans="1:26" ht="13.5">
      <c r="A11" s="63" t="s">
        <v>37</v>
      </c>
      <c r="B11" s="19">
        <v>68700256</v>
      </c>
      <c r="C11" s="19"/>
      <c r="D11" s="64">
        <v>87585201</v>
      </c>
      <c r="E11" s="65">
        <v>87585201</v>
      </c>
      <c r="F11" s="65">
        <v>5797519</v>
      </c>
      <c r="G11" s="65">
        <v>6557988</v>
      </c>
      <c r="H11" s="65">
        <v>6108875</v>
      </c>
      <c r="I11" s="65">
        <v>18464382</v>
      </c>
      <c r="J11" s="65">
        <v>6001895</v>
      </c>
      <c r="K11" s="65">
        <v>5899001</v>
      </c>
      <c r="L11" s="65">
        <v>6119097</v>
      </c>
      <c r="M11" s="65">
        <v>18019993</v>
      </c>
      <c r="N11" s="65">
        <v>5727082</v>
      </c>
      <c r="O11" s="65">
        <v>5881785</v>
      </c>
      <c r="P11" s="65">
        <v>5755019</v>
      </c>
      <c r="Q11" s="65">
        <v>17363886</v>
      </c>
      <c r="R11" s="65">
        <v>6751199</v>
      </c>
      <c r="S11" s="65">
        <v>6002575</v>
      </c>
      <c r="T11" s="65">
        <v>7091108</v>
      </c>
      <c r="U11" s="65">
        <v>19844882</v>
      </c>
      <c r="V11" s="65">
        <v>73693143</v>
      </c>
      <c r="W11" s="65">
        <v>87585201</v>
      </c>
      <c r="X11" s="65">
        <v>-13892058</v>
      </c>
      <c r="Y11" s="66">
        <v>-15.86</v>
      </c>
      <c r="Z11" s="67">
        <v>87585201</v>
      </c>
    </row>
    <row r="12" spans="1:26" ht="13.5">
      <c r="A12" s="63" t="s">
        <v>38</v>
      </c>
      <c r="B12" s="19">
        <v>4384399</v>
      </c>
      <c r="C12" s="19"/>
      <c r="D12" s="64">
        <v>4517548</v>
      </c>
      <c r="E12" s="65">
        <v>4517548</v>
      </c>
      <c r="F12" s="65">
        <v>0</v>
      </c>
      <c r="G12" s="65">
        <v>104658</v>
      </c>
      <c r="H12" s="65">
        <v>112514</v>
      </c>
      <c r="I12" s="65">
        <v>217172</v>
      </c>
      <c r="J12" s="65">
        <v>311603</v>
      </c>
      <c r="K12" s="65">
        <v>342719</v>
      </c>
      <c r="L12" s="65">
        <v>180</v>
      </c>
      <c r="M12" s="65">
        <v>654502</v>
      </c>
      <c r="N12" s="65">
        <v>305957</v>
      </c>
      <c r="O12" s="65">
        <v>314817</v>
      </c>
      <c r="P12" s="65">
        <v>1281711</v>
      </c>
      <c r="Q12" s="65">
        <v>1902485</v>
      </c>
      <c r="R12" s="65">
        <v>445843</v>
      </c>
      <c r="S12" s="65">
        <v>329072</v>
      </c>
      <c r="T12" s="65">
        <v>338854</v>
      </c>
      <c r="U12" s="65">
        <v>1113769</v>
      </c>
      <c r="V12" s="65">
        <v>3887928</v>
      </c>
      <c r="W12" s="65">
        <v>4517548</v>
      </c>
      <c r="X12" s="65">
        <v>-629620</v>
      </c>
      <c r="Y12" s="66">
        <v>-13.94</v>
      </c>
      <c r="Z12" s="67">
        <v>4517548</v>
      </c>
    </row>
    <row r="13" spans="1:26" ht="13.5">
      <c r="A13" s="63" t="s">
        <v>214</v>
      </c>
      <c r="B13" s="19">
        <v>8462732</v>
      </c>
      <c r="C13" s="19"/>
      <c r="D13" s="64">
        <v>9799651</v>
      </c>
      <c r="E13" s="65">
        <v>9799651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2760</v>
      </c>
      <c r="M13" s="65">
        <v>2760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2760</v>
      </c>
      <c r="W13" s="65">
        <v>9799651</v>
      </c>
      <c r="X13" s="65">
        <v>-9796891</v>
      </c>
      <c r="Y13" s="66">
        <v>-99.97</v>
      </c>
      <c r="Z13" s="67">
        <v>9799651</v>
      </c>
    </row>
    <row r="14" spans="1:26" ht="13.5">
      <c r="A14" s="63" t="s">
        <v>40</v>
      </c>
      <c r="B14" s="19">
        <v>10435450</v>
      </c>
      <c r="C14" s="19"/>
      <c r="D14" s="64">
        <v>5598007</v>
      </c>
      <c r="E14" s="65">
        <v>5898007</v>
      </c>
      <c r="F14" s="65">
        <v>0</v>
      </c>
      <c r="G14" s="65">
        <v>117402</v>
      </c>
      <c r="H14" s="65">
        <v>0</v>
      </c>
      <c r="I14" s="65">
        <v>117402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129</v>
      </c>
      <c r="Q14" s="65">
        <v>129</v>
      </c>
      <c r="R14" s="65">
        <v>0</v>
      </c>
      <c r="S14" s="65">
        <v>0</v>
      </c>
      <c r="T14" s="65">
        <v>0</v>
      </c>
      <c r="U14" s="65">
        <v>0</v>
      </c>
      <c r="V14" s="65">
        <v>117531</v>
      </c>
      <c r="W14" s="65">
        <v>5898007</v>
      </c>
      <c r="X14" s="65">
        <v>-5780476</v>
      </c>
      <c r="Y14" s="66">
        <v>-98.01</v>
      </c>
      <c r="Z14" s="67">
        <v>5898007</v>
      </c>
    </row>
    <row r="15" spans="1:26" ht="13.5">
      <c r="A15" s="63" t="s">
        <v>41</v>
      </c>
      <c r="B15" s="19">
        <v>45785826</v>
      </c>
      <c r="C15" s="19"/>
      <c r="D15" s="64">
        <v>56397035</v>
      </c>
      <c r="E15" s="65">
        <v>54262154</v>
      </c>
      <c r="F15" s="65">
        <v>558558</v>
      </c>
      <c r="G15" s="65">
        <v>168784</v>
      </c>
      <c r="H15" s="65">
        <v>1099614</v>
      </c>
      <c r="I15" s="65">
        <v>1826956</v>
      </c>
      <c r="J15" s="65">
        <v>4055002</v>
      </c>
      <c r="K15" s="65">
        <v>1125811</v>
      </c>
      <c r="L15" s="65">
        <v>1631729</v>
      </c>
      <c r="M15" s="65">
        <v>6812542</v>
      </c>
      <c r="N15" s="65">
        <v>3944929</v>
      </c>
      <c r="O15" s="65">
        <v>12519</v>
      </c>
      <c r="P15" s="65">
        <v>4062830</v>
      </c>
      <c r="Q15" s="65">
        <v>8020278</v>
      </c>
      <c r="R15" s="65">
        <v>2520086</v>
      </c>
      <c r="S15" s="65">
        <v>32680</v>
      </c>
      <c r="T15" s="65">
        <v>3254603</v>
      </c>
      <c r="U15" s="65">
        <v>5807369</v>
      </c>
      <c r="V15" s="65">
        <v>22467145</v>
      </c>
      <c r="W15" s="65">
        <v>54262154</v>
      </c>
      <c r="X15" s="65">
        <v>-31795009</v>
      </c>
      <c r="Y15" s="66">
        <v>-58.6</v>
      </c>
      <c r="Z15" s="67">
        <v>54262154</v>
      </c>
    </row>
    <row r="16" spans="1:26" ht="13.5">
      <c r="A16" s="74" t="s">
        <v>42</v>
      </c>
      <c r="B16" s="19">
        <v>1929983</v>
      </c>
      <c r="C16" s="19"/>
      <c r="D16" s="64">
        <v>0</v>
      </c>
      <c r="E16" s="65">
        <v>280183</v>
      </c>
      <c r="F16" s="65">
        <v>167308</v>
      </c>
      <c r="G16" s="65">
        <v>165578</v>
      </c>
      <c r="H16" s="65">
        <v>163447</v>
      </c>
      <c r="I16" s="65">
        <v>496333</v>
      </c>
      <c r="J16" s="65">
        <v>167804</v>
      </c>
      <c r="K16" s="65">
        <v>169445</v>
      </c>
      <c r="L16" s="65">
        <v>174161</v>
      </c>
      <c r="M16" s="65">
        <v>511410</v>
      </c>
      <c r="N16" s="65">
        <v>175208</v>
      </c>
      <c r="O16" s="65">
        <v>171939</v>
      </c>
      <c r="P16" s="65">
        <v>164421</v>
      </c>
      <c r="Q16" s="65">
        <v>511568</v>
      </c>
      <c r="R16" s="65">
        <v>174969</v>
      </c>
      <c r="S16" s="65">
        <v>173869</v>
      </c>
      <c r="T16" s="65">
        <v>172258</v>
      </c>
      <c r="U16" s="65">
        <v>521096</v>
      </c>
      <c r="V16" s="65">
        <v>2040407</v>
      </c>
      <c r="W16" s="65">
        <v>280183</v>
      </c>
      <c r="X16" s="65">
        <v>1760224</v>
      </c>
      <c r="Y16" s="66">
        <v>628.24</v>
      </c>
      <c r="Z16" s="67">
        <v>280183</v>
      </c>
    </row>
    <row r="17" spans="1:26" ht="13.5">
      <c r="A17" s="63" t="s">
        <v>43</v>
      </c>
      <c r="B17" s="19">
        <v>54228536</v>
      </c>
      <c r="C17" s="19"/>
      <c r="D17" s="64">
        <v>45532588</v>
      </c>
      <c r="E17" s="65">
        <v>45366578</v>
      </c>
      <c r="F17" s="65">
        <v>1586675</v>
      </c>
      <c r="G17" s="65">
        <v>1496547</v>
      </c>
      <c r="H17" s="65">
        <v>3244977</v>
      </c>
      <c r="I17" s="65">
        <v>6328199</v>
      </c>
      <c r="J17" s="65">
        <v>1230559</v>
      </c>
      <c r="K17" s="65">
        <v>1807533</v>
      </c>
      <c r="L17" s="65">
        <v>2700316</v>
      </c>
      <c r="M17" s="65">
        <v>5738408</v>
      </c>
      <c r="N17" s="65">
        <v>1558657</v>
      </c>
      <c r="O17" s="65">
        <v>4628585</v>
      </c>
      <c r="P17" s="65">
        <v>288533</v>
      </c>
      <c r="Q17" s="65">
        <v>6475775</v>
      </c>
      <c r="R17" s="65">
        <v>942633</v>
      </c>
      <c r="S17" s="65">
        <v>2730481</v>
      </c>
      <c r="T17" s="65">
        <v>2079705</v>
      </c>
      <c r="U17" s="65">
        <v>5752819</v>
      </c>
      <c r="V17" s="65">
        <v>24295201</v>
      </c>
      <c r="W17" s="65">
        <v>45366578</v>
      </c>
      <c r="X17" s="65">
        <v>-21071377</v>
      </c>
      <c r="Y17" s="66">
        <v>-46.45</v>
      </c>
      <c r="Z17" s="67">
        <v>45366578</v>
      </c>
    </row>
    <row r="18" spans="1:26" ht="13.5">
      <c r="A18" s="75" t="s">
        <v>44</v>
      </c>
      <c r="B18" s="76">
        <f>SUM(B11:B17)</f>
        <v>193927182</v>
      </c>
      <c r="C18" s="76">
        <f>SUM(C11:C17)</f>
        <v>0</v>
      </c>
      <c r="D18" s="77">
        <f aca="true" t="shared" si="1" ref="D18:Z18">SUM(D11:D17)</f>
        <v>209430030</v>
      </c>
      <c r="E18" s="78">
        <f t="shared" si="1"/>
        <v>207709322</v>
      </c>
      <c r="F18" s="78">
        <f t="shared" si="1"/>
        <v>8110060</v>
      </c>
      <c r="G18" s="78">
        <f t="shared" si="1"/>
        <v>8610957</v>
      </c>
      <c r="H18" s="78">
        <f t="shared" si="1"/>
        <v>10729427</v>
      </c>
      <c r="I18" s="78">
        <f t="shared" si="1"/>
        <v>27450444</v>
      </c>
      <c r="J18" s="78">
        <f t="shared" si="1"/>
        <v>11766863</v>
      </c>
      <c r="K18" s="78">
        <f t="shared" si="1"/>
        <v>9344509</v>
      </c>
      <c r="L18" s="78">
        <f t="shared" si="1"/>
        <v>10628243</v>
      </c>
      <c r="M18" s="78">
        <f t="shared" si="1"/>
        <v>31739615</v>
      </c>
      <c r="N18" s="78">
        <f t="shared" si="1"/>
        <v>11711833</v>
      </c>
      <c r="O18" s="78">
        <f t="shared" si="1"/>
        <v>11009645</v>
      </c>
      <c r="P18" s="78">
        <f t="shared" si="1"/>
        <v>11552643</v>
      </c>
      <c r="Q18" s="78">
        <f t="shared" si="1"/>
        <v>34274121</v>
      </c>
      <c r="R18" s="78">
        <f t="shared" si="1"/>
        <v>10834730</v>
      </c>
      <c r="S18" s="78">
        <f t="shared" si="1"/>
        <v>9268677</v>
      </c>
      <c r="T18" s="78">
        <f t="shared" si="1"/>
        <v>12936528</v>
      </c>
      <c r="U18" s="78">
        <f t="shared" si="1"/>
        <v>33039935</v>
      </c>
      <c r="V18" s="78">
        <f t="shared" si="1"/>
        <v>126504115</v>
      </c>
      <c r="W18" s="78">
        <f t="shared" si="1"/>
        <v>207709322</v>
      </c>
      <c r="X18" s="78">
        <f t="shared" si="1"/>
        <v>-81205207</v>
      </c>
      <c r="Y18" s="72">
        <f>+IF(W18&lt;&gt;0,(X18/W18)*100,0)</f>
        <v>-39.09560062980707</v>
      </c>
      <c r="Z18" s="79">
        <f t="shared" si="1"/>
        <v>207709322</v>
      </c>
    </row>
    <row r="19" spans="1:26" ht="13.5">
      <c r="A19" s="75" t="s">
        <v>45</v>
      </c>
      <c r="B19" s="80">
        <f>+B10-B18</f>
        <v>-17116666</v>
      </c>
      <c r="C19" s="80">
        <f>+C10-C18</f>
        <v>0</v>
      </c>
      <c r="D19" s="81">
        <f aca="true" t="shared" si="2" ref="D19:Z19">+D10-D18</f>
        <v>20786671</v>
      </c>
      <c r="E19" s="82">
        <f t="shared" si="2"/>
        <v>8837651</v>
      </c>
      <c r="F19" s="82">
        <f t="shared" si="2"/>
        <v>45596733</v>
      </c>
      <c r="G19" s="82">
        <f t="shared" si="2"/>
        <v>3922207</v>
      </c>
      <c r="H19" s="82">
        <f t="shared" si="2"/>
        <v>-1875853</v>
      </c>
      <c r="I19" s="82">
        <f t="shared" si="2"/>
        <v>47643087</v>
      </c>
      <c r="J19" s="82">
        <f t="shared" si="2"/>
        <v>-1298734</v>
      </c>
      <c r="K19" s="82">
        <f t="shared" si="2"/>
        <v>35504780</v>
      </c>
      <c r="L19" s="82">
        <f t="shared" si="2"/>
        <v>10742836</v>
      </c>
      <c r="M19" s="82">
        <f t="shared" si="2"/>
        <v>44948882</v>
      </c>
      <c r="N19" s="82">
        <f t="shared" si="2"/>
        <v>339007</v>
      </c>
      <c r="O19" s="82">
        <f t="shared" si="2"/>
        <v>6094286</v>
      </c>
      <c r="P19" s="82">
        <f t="shared" si="2"/>
        <v>7428541</v>
      </c>
      <c r="Q19" s="82">
        <f t="shared" si="2"/>
        <v>13861834</v>
      </c>
      <c r="R19" s="82">
        <f t="shared" si="2"/>
        <v>632644</v>
      </c>
      <c r="S19" s="82">
        <f t="shared" si="2"/>
        <v>1513757</v>
      </c>
      <c r="T19" s="82">
        <f t="shared" si="2"/>
        <v>3690249</v>
      </c>
      <c r="U19" s="82">
        <f t="shared" si="2"/>
        <v>5836650</v>
      </c>
      <c r="V19" s="82">
        <f t="shared" si="2"/>
        <v>112290453</v>
      </c>
      <c r="W19" s="82">
        <f>IF(E10=E18,0,W10-W18)</f>
        <v>8837651</v>
      </c>
      <c r="X19" s="82">
        <f t="shared" si="2"/>
        <v>103452802</v>
      </c>
      <c r="Y19" s="83">
        <f>+IF(W19&lt;&gt;0,(X19/W19)*100,0)</f>
        <v>1170.591619877273</v>
      </c>
      <c r="Z19" s="84">
        <f t="shared" si="2"/>
        <v>8837651</v>
      </c>
    </row>
    <row r="20" spans="1:26" ht="13.5">
      <c r="A20" s="63" t="s">
        <v>46</v>
      </c>
      <c r="B20" s="19">
        <v>6521896</v>
      </c>
      <c r="C20" s="19"/>
      <c r="D20" s="64">
        <v>16686000</v>
      </c>
      <c r="E20" s="65">
        <v>16998265</v>
      </c>
      <c r="F20" s="65">
        <v>0</v>
      </c>
      <c r="G20" s="65">
        <v>5010000</v>
      </c>
      <c r="H20" s="65">
        <v>0</v>
      </c>
      <c r="I20" s="65">
        <v>5010000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4946000</v>
      </c>
      <c r="P20" s="65">
        <v>2053000</v>
      </c>
      <c r="Q20" s="65">
        <v>6999000</v>
      </c>
      <c r="R20" s="65">
        <v>0</v>
      </c>
      <c r="S20" s="65">
        <v>0</v>
      </c>
      <c r="T20" s="65">
        <v>0</v>
      </c>
      <c r="U20" s="65">
        <v>0</v>
      </c>
      <c r="V20" s="65">
        <v>12009000</v>
      </c>
      <c r="W20" s="65">
        <v>16998265</v>
      </c>
      <c r="X20" s="65">
        <v>-4989265</v>
      </c>
      <c r="Y20" s="66">
        <v>-29.35</v>
      </c>
      <c r="Z20" s="67">
        <v>16998265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-10594770</v>
      </c>
      <c r="C22" s="91">
        <f>SUM(C19:C21)</f>
        <v>0</v>
      </c>
      <c r="D22" s="92">
        <f aca="true" t="shared" si="3" ref="D22:Z22">SUM(D19:D21)</f>
        <v>37472671</v>
      </c>
      <c r="E22" s="93">
        <f t="shared" si="3"/>
        <v>25835916</v>
      </c>
      <c r="F22" s="93">
        <f t="shared" si="3"/>
        <v>45596733</v>
      </c>
      <c r="G22" s="93">
        <f t="shared" si="3"/>
        <v>8932207</v>
      </c>
      <c r="H22" s="93">
        <f t="shared" si="3"/>
        <v>-1875853</v>
      </c>
      <c r="I22" s="93">
        <f t="shared" si="3"/>
        <v>52653087</v>
      </c>
      <c r="J22" s="93">
        <f t="shared" si="3"/>
        <v>-1298734</v>
      </c>
      <c r="K22" s="93">
        <f t="shared" si="3"/>
        <v>35504780</v>
      </c>
      <c r="L22" s="93">
        <f t="shared" si="3"/>
        <v>10742836</v>
      </c>
      <c r="M22" s="93">
        <f t="shared" si="3"/>
        <v>44948882</v>
      </c>
      <c r="N22" s="93">
        <f t="shared" si="3"/>
        <v>339007</v>
      </c>
      <c r="O22" s="93">
        <f t="shared" si="3"/>
        <v>11040286</v>
      </c>
      <c r="P22" s="93">
        <f t="shared" si="3"/>
        <v>9481541</v>
      </c>
      <c r="Q22" s="93">
        <f t="shared" si="3"/>
        <v>20860834</v>
      </c>
      <c r="R22" s="93">
        <f t="shared" si="3"/>
        <v>632644</v>
      </c>
      <c r="S22" s="93">
        <f t="shared" si="3"/>
        <v>1513757</v>
      </c>
      <c r="T22" s="93">
        <f t="shared" si="3"/>
        <v>3690249</v>
      </c>
      <c r="U22" s="93">
        <f t="shared" si="3"/>
        <v>5836650</v>
      </c>
      <c r="V22" s="93">
        <f t="shared" si="3"/>
        <v>124299453</v>
      </c>
      <c r="W22" s="93">
        <f t="shared" si="3"/>
        <v>25835916</v>
      </c>
      <c r="X22" s="93">
        <f t="shared" si="3"/>
        <v>98463537</v>
      </c>
      <c r="Y22" s="94">
        <f>+IF(W22&lt;&gt;0,(X22/W22)*100,0)</f>
        <v>381.1110742115743</v>
      </c>
      <c r="Z22" s="95">
        <f t="shared" si="3"/>
        <v>25835916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-10594770</v>
      </c>
      <c r="C24" s="80">
        <f>SUM(C22:C23)</f>
        <v>0</v>
      </c>
      <c r="D24" s="81">
        <f aca="true" t="shared" si="4" ref="D24:Z24">SUM(D22:D23)</f>
        <v>37472671</v>
      </c>
      <c r="E24" s="82">
        <f t="shared" si="4"/>
        <v>25835916</v>
      </c>
      <c r="F24" s="82">
        <f t="shared" si="4"/>
        <v>45596733</v>
      </c>
      <c r="G24" s="82">
        <f t="shared" si="4"/>
        <v>8932207</v>
      </c>
      <c r="H24" s="82">
        <f t="shared" si="4"/>
        <v>-1875853</v>
      </c>
      <c r="I24" s="82">
        <f t="shared" si="4"/>
        <v>52653087</v>
      </c>
      <c r="J24" s="82">
        <f t="shared" si="4"/>
        <v>-1298734</v>
      </c>
      <c r="K24" s="82">
        <f t="shared" si="4"/>
        <v>35504780</v>
      </c>
      <c r="L24" s="82">
        <f t="shared" si="4"/>
        <v>10742836</v>
      </c>
      <c r="M24" s="82">
        <f t="shared" si="4"/>
        <v>44948882</v>
      </c>
      <c r="N24" s="82">
        <f t="shared" si="4"/>
        <v>339007</v>
      </c>
      <c r="O24" s="82">
        <f t="shared" si="4"/>
        <v>11040286</v>
      </c>
      <c r="P24" s="82">
        <f t="shared" si="4"/>
        <v>9481541</v>
      </c>
      <c r="Q24" s="82">
        <f t="shared" si="4"/>
        <v>20860834</v>
      </c>
      <c r="R24" s="82">
        <f t="shared" si="4"/>
        <v>632644</v>
      </c>
      <c r="S24" s="82">
        <f t="shared" si="4"/>
        <v>1513757</v>
      </c>
      <c r="T24" s="82">
        <f t="shared" si="4"/>
        <v>3690249</v>
      </c>
      <c r="U24" s="82">
        <f t="shared" si="4"/>
        <v>5836650</v>
      </c>
      <c r="V24" s="82">
        <f t="shared" si="4"/>
        <v>124299453</v>
      </c>
      <c r="W24" s="82">
        <f t="shared" si="4"/>
        <v>25835916</v>
      </c>
      <c r="X24" s="82">
        <f t="shared" si="4"/>
        <v>98463537</v>
      </c>
      <c r="Y24" s="83">
        <f>+IF(W24&lt;&gt;0,(X24/W24)*100,0)</f>
        <v>381.1110742115743</v>
      </c>
      <c r="Z24" s="84">
        <f t="shared" si="4"/>
        <v>25835916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17285952</v>
      </c>
      <c r="C27" s="22"/>
      <c r="D27" s="104">
        <v>47272323</v>
      </c>
      <c r="E27" s="105">
        <v>24749506</v>
      </c>
      <c r="F27" s="105">
        <v>1126000</v>
      </c>
      <c r="G27" s="105">
        <v>209743</v>
      </c>
      <c r="H27" s="105">
        <v>1963940</v>
      </c>
      <c r="I27" s="105">
        <v>3299683</v>
      </c>
      <c r="J27" s="105">
        <v>3221087</v>
      </c>
      <c r="K27" s="105">
        <v>3407912</v>
      </c>
      <c r="L27" s="105">
        <v>1846776</v>
      </c>
      <c r="M27" s="105">
        <v>8475775</v>
      </c>
      <c r="N27" s="105">
        <v>362042</v>
      </c>
      <c r="O27" s="105">
        <v>662946</v>
      </c>
      <c r="P27" s="105">
        <v>3337860</v>
      </c>
      <c r="Q27" s="105">
        <v>4362848</v>
      </c>
      <c r="R27" s="105">
        <v>2054763</v>
      </c>
      <c r="S27" s="105">
        <v>11272</v>
      </c>
      <c r="T27" s="105">
        <v>51999</v>
      </c>
      <c r="U27" s="105">
        <v>2118034</v>
      </c>
      <c r="V27" s="105">
        <v>18256340</v>
      </c>
      <c r="W27" s="105">
        <v>24749506</v>
      </c>
      <c r="X27" s="105">
        <v>-6493166</v>
      </c>
      <c r="Y27" s="106">
        <v>-26.24</v>
      </c>
      <c r="Z27" s="107">
        <v>24749506</v>
      </c>
    </row>
    <row r="28" spans="1:26" ht="13.5">
      <c r="A28" s="108" t="s">
        <v>46</v>
      </c>
      <c r="B28" s="19">
        <v>9221137</v>
      </c>
      <c r="C28" s="19"/>
      <c r="D28" s="64">
        <v>16172633</v>
      </c>
      <c r="E28" s="65">
        <v>19916506</v>
      </c>
      <c r="F28" s="65">
        <v>1126000</v>
      </c>
      <c r="G28" s="65">
        <v>209743</v>
      </c>
      <c r="H28" s="65">
        <v>1963940</v>
      </c>
      <c r="I28" s="65">
        <v>3299683</v>
      </c>
      <c r="J28" s="65">
        <v>3085662</v>
      </c>
      <c r="K28" s="65">
        <v>3366141</v>
      </c>
      <c r="L28" s="65">
        <v>1606084</v>
      </c>
      <c r="M28" s="65">
        <v>8057887</v>
      </c>
      <c r="N28" s="65">
        <v>342450</v>
      </c>
      <c r="O28" s="65">
        <v>570194</v>
      </c>
      <c r="P28" s="65">
        <v>3279879</v>
      </c>
      <c r="Q28" s="65">
        <v>4192523</v>
      </c>
      <c r="R28" s="65">
        <v>1975300</v>
      </c>
      <c r="S28" s="65">
        <v>0</v>
      </c>
      <c r="T28" s="65">
        <v>0</v>
      </c>
      <c r="U28" s="65">
        <v>1975300</v>
      </c>
      <c r="V28" s="65">
        <v>17525393</v>
      </c>
      <c r="W28" s="65">
        <v>19916506</v>
      </c>
      <c r="X28" s="65">
        <v>-2391113</v>
      </c>
      <c r="Y28" s="66">
        <v>-12.01</v>
      </c>
      <c r="Z28" s="67">
        <v>19916506</v>
      </c>
    </row>
    <row r="29" spans="1:26" ht="13.5">
      <c r="A29" s="63" t="s">
        <v>218</v>
      </c>
      <c r="B29" s="19">
        <v>4801640</v>
      </c>
      <c r="C29" s="19"/>
      <c r="D29" s="64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6">
        <v>0</v>
      </c>
      <c r="Z29" s="67">
        <v>0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3263174</v>
      </c>
      <c r="C31" s="19"/>
      <c r="D31" s="64">
        <v>31099690</v>
      </c>
      <c r="E31" s="65">
        <v>4813000</v>
      </c>
      <c r="F31" s="65">
        <v>0</v>
      </c>
      <c r="G31" s="65">
        <v>0</v>
      </c>
      <c r="H31" s="65">
        <v>0</v>
      </c>
      <c r="I31" s="65">
        <v>0</v>
      </c>
      <c r="J31" s="65">
        <v>135425</v>
      </c>
      <c r="K31" s="65">
        <v>41771</v>
      </c>
      <c r="L31" s="65">
        <v>240692</v>
      </c>
      <c r="M31" s="65">
        <v>417888</v>
      </c>
      <c r="N31" s="65">
        <v>19592</v>
      </c>
      <c r="O31" s="65">
        <v>92752</v>
      </c>
      <c r="P31" s="65">
        <v>57981</v>
      </c>
      <c r="Q31" s="65">
        <v>170325</v>
      </c>
      <c r="R31" s="65">
        <v>79463</v>
      </c>
      <c r="S31" s="65">
        <v>11272</v>
      </c>
      <c r="T31" s="65">
        <v>51999</v>
      </c>
      <c r="U31" s="65">
        <v>142734</v>
      </c>
      <c r="V31" s="65">
        <v>730947</v>
      </c>
      <c r="W31" s="65">
        <v>4813000</v>
      </c>
      <c r="X31" s="65">
        <v>-4082053</v>
      </c>
      <c r="Y31" s="66">
        <v>-84.81</v>
      </c>
      <c r="Z31" s="67">
        <v>4813000</v>
      </c>
    </row>
    <row r="32" spans="1:26" ht="13.5">
      <c r="A32" s="75" t="s">
        <v>54</v>
      </c>
      <c r="B32" s="22">
        <f>SUM(B28:B31)</f>
        <v>17285951</v>
      </c>
      <c r="C32" s="22">
        <f>SUM(C28:C31)</f>
        <v>0</v>
      </c>
      <c r="D32" s="104">
        <f aca="true" t="shared" si="5" ref="D32:Z32">SUM(D28:D31)</f>
        <v>47272323</v>
      </c>
      <c r="E32" s="105">
        <f t="shared" si="5"/>
        <v>24729506</v>
      </c>
      <c r="F32" s="105">
        <f t="shared" si="5"/>
        <v>1126000</v>
      </c>
      <c r="G32" s="105">
        <f t="shared" si="5"/>
        <v>209743</v>
      </c>
      <c r="H32" s="105">
        <f t="shared" si="5"/>
        <v>1963940</v>
      </c>
      <c r="I32" s="105">
        <f t="shared" si="5"/>
        <v>3299683</v>
      </c>
      <c r="J32" s="105">
        <f t="shared" si="5"/>
        <v>3221087</v>
      </c>
      <c r="K32" s="105">
        <f t="shared" si="5"/>
        <v>3407912</v>
      </c>
      <c r="L32" s="105">
        <f t="shared" si="5"/>
        <v>1846776</v>
      </c>
      <c r="M32" s="105">
        <f t="shared" si="5"/>
        <v>8475775</v>
      </c>
      <c r="N32" s="105">
        <f t="shared" si="5"/>
        <v>362042</v>
      </c>
      <c r="O32" s="105">
        <f t="shared" si="5"/>
        <v>662946</v>
      </c>
      <c r="P32" s="105">
        <f t="shared" si="5"/>
        <v>3337860</v>
      </c>
      <c r="Q32" s="105">
        <f t="shared" si="5"/>
        <v>4362848</v>
      </c>
      <c r="R32" s="105">
        <f t="shared" si="5"/>
        <v>2054763</v>
      </c>
      <c r="S32" s="105">
        <f t="shared" si="5"/>
        <v>11272</v>
      </c>
      <c r="T32" s="105">
        <f t="shared" si="5"/>
        <v>51999</v>
      </c>
      <c r="U32" s="105">
        <f t="shared" si="5"/>
        <v>2118034</v>
      </c>
      <c r="V32" s="105">
        <f t="shared" si="5"/>
        <v>18256340</v>
      </c>
      <c r="W32" s="105">
        <f t="shared" si="5"/>
        <v>24729506</v>
      </c>
      <c r="X32" s="105">
        <f t="shared" si="5"/>
        <v>-6473166</v>
      </c>
      <c r="Y32" s="106">
        <f>+IF(W32&lt;&gt;0,(X32/W32)*100,0)</f>
        <v>-26.175880747476317</v>
      </c>
      <c r="Z32" s="107">
        <f t="shared" si="5"/>
        <v>24729506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74716768</v>
      </c>
      <c r="C35" s="19"/>
      <c r="D35" s="64">
        <v>62646214</v>
      </c>
      <c r="E35" s="65">
        <v>62646214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62646214</v>
      </c>
      <c r="X35" s="65">
        <v>-62646214</v>
      </c>
      <c r="Y35" s="66">
        <v>-100</v>
      </c>
      <c r="Z35" s="67">
        <v>62646214</v>
      </c>
    </row>
    <row r="36" spans="1:26" ht="13.5">
      <c r="A36" s="63" t="s">
        <v>57</v>
      </c>
      <c r="B36" s="19">
        <v>178243357</v>
      </c>
      <c r="C36" s="19"/>
      <c r="D36" s="64">
        <v>195240300</v>
      </c>
      <c r="E36" s="65">
        <v>195240300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  <c r="V36" s="65">
        <v>0</v>
      </c>
      <c r="W36" s="65">
        <v>195240300</v>
      </c>
      <c r="X36" s="65">
        <v>-195240300</v>
      </c>
      <c r="Y36" s="66">
        <v>-100</v>
      </c>
      <c r="Z36" s="67">
        <v>195240300</v>
      </c>
    </row>
    <row r="37" spans="1:26" ht="13.5">
      <c r="A37" s="63" t="s">
        <v>58</v>
      </c>
      <c r="B37" s="19">
        <v>180955464</v>
      </c>
      <c r="C37" s="19"/>
      <c r="D37" s="64">
        <v>168305330</v>
      </c>
      <c r="E37" s="65">
        <v>168305330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  <c r="V37" s="65">
        <v>0</v>
      </c>
      <c r="W37" s="65">
        <v>168305330</v>
      </c>
      <c r="X37" s="65">
        <v>-168305330</v>
      </c>
      <c r="Y37" s="66">
        <v>-100</v>
      </c>
      <c r="Z37" s="67">
        <v>168305330</v>
      </c>
    </row>
    <row r="38" spans="1:26" ht="13.5">
      <c r="A38" s="63" t="s">
        <v>59</v>
      </c>
      <c r="B38" s="19">
        <v>15899146</v>
      </c>
      <c r="C38" s="19"/>
      <c r="D38" s="64">
        <v>18781588</v>
      </c>
      <c r="E38" s="65">
        <v>18781588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18781588</v>
      </c>
      <c r="X38" s="65">
        <v>-18781588</v>
      </c>
      <c r="Y38" s="66">
        <v>-100</v>
      </c>
      <c r="Z38" s="67">
        <v>18781588</v>
      </c>
    </row>
    <row r="39" spans="1:26" ht="13.5">
      <c r="A39" s="63" t="s">
        <v>60</v>
      </c>
      <c r="B39" s="19">
        <v>56105515</v>
      </c>
      <c r="C39" s="19"/>
      <c r="D39" s="64">
        <v>70799596</v>
      </c>
      <c r="E39" s="65">
        <v>70799596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70799596</v>
      </c>
      <c r="X39" s="65">
        <v>-70799596</v>
      </c>
      <c r="Y39" s="66">
        <v>-100</v>
      </c>
      <c r="Z39" s="67">
        <v>70799596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28000456</v>
      </c>
      <c r="C42" s="19">
        <v>35474947</v>
      </c>
      <c r="D42" s="64">
        <v>57596663</v>
      </c>
      <c r="E42" s="65">
        <v>37596707</v>
      </c>
      <c r="F42" s="65">
        <v>13785902</v>
      </c>
      <c r="G42" s="65">
        <v>-451255</v>
      </c>
      <c r="H42" s="65">
        <v>-3216416</v>
      </c>
      <c r="I42" s="65">
        <v>10118231</v>
      </c>
      <c r="J42" s="65">
        <v>3625816</v>
      </c>
      <c r="K42" s="65">
        <v>9519597</v>
      </c>
      <c r="L42" s="65">
        <v>5097942</v>
      </c>
      <c r="M42" s="65">
        <v>18243355</v>
      </c>
      <c r="N42" s="65">
        <v>-1250253</v>
      </c>
      <c r="O42" s="65">
        <v>-411726</v>
      </c>
      <c r="P42" s="65">
        <v>9237114</v>
      </c>
      <c r="Q42" s="65">
        <v>7575135</v>
      </c>
      <c r="R42" s="65">
        <v>-1035791</v>
      </c>
      <c r="S42" s="65">
        <v>4432552</v>
      </c>
      <c r="T42" s="65">
        <v>-3858535</v>
      </c>
      <c r="U42" s="65">
        <v>-461774</v>
      </c>
      <c r="V42" s="65">
        <v>35474947</v>
      </c>
      <c r="W42" s="65">
        <v>37596707</v>
      </c>
      <c r="X42" s="65">
        <v>-2121760</v>
      </c>
      <c r="Y42" s="66">
        <v>-5.64</v>
      </c>
      <c r="Z42" s="67">
        <v>37596707</v>
      </c>
    </row>
    <row r="43" spans="1:26" ht="13.5">
      <c r="A43" s="63" t="s">
        <v>63</v>
      </c>
      <c r="B43" s="19">
        <v>-12481313</v>
      </c>
      <c r="C43" s="19">
        <v>-32723307</v>
      </c>
      <c r="D43" s="64">
        <v>-47272320</v>
      </c>
      <c r="E43" s="65">
        <v>-24749503</v>
      </c>
      <c r="F43" s="65">
        <v>-3188466</v>
      </c>
      <c r="G43" s="65">
        <v>-3510628</v>
      </c>
      <c r="H43" s="65">
        <v>843657</v>
      </c>
      <c r="I43" s="65">
        <v>-5855437</v>
      </c>
      <c r="J43" s="65">
        <v>-10602431</v>
      </c>
      <c r="K43" s="65">
        <v>-8334491</v>
      </c>
      <c r="L43" s="65">
        <v>-3886641</v>
      </c>
      <c r="M43" s="65">
        <v>-22823563</v>
      </c>
      <c r="N43" s="65">
        <v>-494178</v>
      </c>
      <c r="O43" s="65">
        <v>1183030</v>
      </c>
      <c r="P43" s="65">
        <v>-6078719</v>
      </c>
      <c r="Q43" s="65">
        <v>-5389867</v>
      </c>
      <c r="R43" s="65">
        <v>-633767</v>
      </c>
      <c r="S43" s="65">
        <v>-2970893</v>
      </c>
      <c r="T43" s="65">
        <v>4950220</v>
      </c>
      <c r="U43" s="65">
        <v>1345560</v>
      </c>
      <c r="V43" s="65">
        <v>-32723307</v>
      </c>
      <c r="W43" s="65">
        <v>-24749503</v>
      </c>
      <c r="X43" s="65">
        <v>-7973804</v>
      </c>
      <c r="Y43" s="66">
        <v>32.22</v>
      </c>
      <c r="Z43" s="67">
        <v>-24749503</v>
      </c>
    </row>
    <row r="44" spans="1:26" ht="13.5">
      <c r="A44" s="63" t="s">
        <v>64</v>
      </c>
      <c r="B44" s="19">
        <v>-2813842</v>
      </c>
      <c r="C44" s="19"/>
      <c r="D44" s="64">
        <v>-5145264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6">
        <v>0</v>
      </c>
      <c r="Z44" s="67">
        <v>0</v>
      </c>
    </row>
    <row r="45" spans="1:26" ht="13.5">
      <c r="A45" s="75" t="s">
        <v>65</v>
      </c>
      <c r="B45" s="22">
        <v>9380496</v>
      </c>
      <c r="C45" s="22">
        <v>8279375</v>
      </c>
      <c r="D45" s="104">
        <v>5687695</v>
      </c>
      <c r="E45" s="105">
        <v>13355820</v>
      </c>
      <c r="F45" s="105">
        <v>16125171</v>
      </c>
      <c r="G45" s="105">
        <v>12163288</v>
      </c>
      <c r="H45" s="105">
        <v>9790529</v>
      </c>
      <c r="I45" s="105">
        <v>9790529</v>
      </c>
      <c r="J45" s="105">
        <v>2813914</v>
      </c>
      <c r="K45" s="105">
        <v>3999020</v>
      </c>
      <c r="L45" s="105">
        <v>5210321</v>
      </c>
      <c r="M45" s="105">
        <v>5210321</v>
      </c>
      <c r="N45" s="105">
        <v>3465890</v>
      </c>
      <c r="O45" s="105">
        <v>4237194</v>
      </c>
      <c r="P45" s="105">
        <v>7395589</v>
      </c>
      <c r="Q45" s="105">
        <v>7395589</v>
      </c>
      <c r="R45" s="105">
        <v>5726031</v>
      </c>
      <c r="S45" s="105">
        <v>7187690</v>
      </c>
      <c r="T45" s="105">
        <v>8279375</v>
      </c>
      <c r="U45" s="105">
        <v>8279375</v>
      </c>
      <c r="V45" s="105">
        <v>8279375</v>
      </c>
      <c r="W45" s="105">
        <v>13355820</v>
      </c>
      <c r="X45" s="105">
        <v>-5076445</v>
      </c>
      <c r="Y45" s="106">
        <v>-38.01</v>
      </c>
      <c r="Z45" s="107">
        <v>13355820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28493359</v>
      </c>
      <c r="C49" s="57"/>
      <c r="D49" s="134">
        <v>10611921</v>
      </c>
      <c r="E49" s="59">
        <v>6843648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194688750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11206302</v>
      </c>
      <c r="C51" s="57"/>
      <c r="D51" s="134">
        <v>2942588</v>
      </c>
      <c r="E51" s="59">
        <v>4488596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114687424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85.29619731105932</v>
      </c>
      <c r="C58" s="5">
        <f>IF(C67=0,0,+(C76/C67)*100)</f>
        <v>0</v>
      </c>
      <c r="D58" s="6">
        <f aca="true" t="shared" si="6" ref="D58:Z58">IF(D67=0,0,+(D76/D67)*100)</f>
        <v>100.0000017657263</v>
      </c>
      <c r="E58" s="7">
        <f t="shared" si="6"/>
        <v>100.00000188903999</v>
      </c>
      <c r="F58" s="7">
        <f t="shared" si="6"/>
        <v>21.70735238354378</v>
      </c>
      <c r="G58" s="7">
        <f t="shared" si="6"/>
        <v>22.633790717501377</v>
      </c>
      <c r="H58" s="7">
        <f t="shared" si="6"/>
        <v>71.31410051646967</v>
      </c>
      <c r="I58" s="7">
        <f t="shared" si="6"/>
        <v>28.90414197389348</v>
      </c>
      <c r="J58" s="7">
        <f t="shared" si="6"/>
        <v>138.6520498095587</v>
      </c>
      <c r="K58" s="7">
        <f t="shared" si="6"/>
        <v>37.88208979832171</v>
      </c>
      <c r="L58" s="7">
        <f t="shared" si="6"/>
        <v>34.56337658942743</v>
      </c>
      <c r="M58" s="7">
        <f t="shared" si="6"/>
        <v>50.42263398378501</v>
      </c>
      <c r="N58" s="7">
        <f t="shared" si="6"/>
        <v>85.58129881479054</v>
      </c>
      <c r="O58" s="7">
        <f t="shared" si="6"/>
        <v>79.45670265080692</v>
      </c>
      <c r="P58" s="7">
        <f t="shared" si="6"/>
        <v>116.49754935745736</v>
      </c>
      <c r="Q58" s="7">
        <f t="shared" si="6"/>
        <v>93.15298311226407</v>
      </c>
      <c r="R58" s="7">
        <f t="shared" si="6"/>
        <v>84.99569413153655</v>
      </c>
      <c r="S58" s="7">
        <f t="shared" si="6"/>
        <v>128.19187889645468</v>
      </c>
      <c r="T58" s="7">
        <f t="shared" si="6"/>
        <v>53.06119314567922</v>
      </c>
      <c r="U58" s="7">
        <f t="shared" si="6"/>
        <v>83.22890085521296</v>
      </c>
      <c r="V58" s="7">
        <f t="shared" si="6"/>
        <v>57.13681551394822</v>
      </c>
      <c r="W58" s="7">
        <f t="shared" si="6"/>
        <v>100.00000188903999</v>
      </c>
      <c r="X58" s="7">
        <f t="shared" si="6"/>
        <v>0</v>
      </c>
      <c r="Y58" s="7">
        <f t="shared" si="6"/>
        <v>0</v>
      </c>
      <c r="Z58" s="8">
        <f t="shared" si="6"/>
        <v>100.00000188903999</v>
      </c>
    </row>
    <row r="59" spans="1:26" ht="13.5">
      <c r="A59" s="37" t="s">
        <v>31</v>
      </c>
      <c r="B59" s="9">
        <f aca="true" t="shared" si="7" ref="B59:Z66">IF(B68=0,0,+(B77/B68)*100)</f>
        <v>102.85163043024563</v>
      </c>
      <c r="C59" s="9">
        <f t="shared" si="7"/>
        <v>0</v>
      </c>
      <c r="D59" s="2">
        <f t="shared" si="7"/>
        <v>100</v>
      </c>
      <c r="E59" s="10">
        <f t="shared" si="7"/>
        <v>100.00000392364277</v>
      </c>
      <c r="F59" s="10">
        <f t="shared" si="7"/>
        <v>9.734665722258006</v>
      </c>
      <c r="G59" s="10">
        <f t="shared" si="7"/>
        <v>-336.78521698323675</v>
      </c>
      <c r="H59" s="10">
        <f t="shared" si="7"/>
        <v>-771.1520767613039</v>
      </c>
      <c r="I59" s="10">
        <f t="shared" si="7"/>
        <v>13.273593855656369</v>
      </c>
      <c r="J59" s="10">
        <f t="shared" si="7"/>
        <v>4272.529499697847</v>
      </c>
      <c r="K59" s="10">
        <f t="shared" si="7"/>
        <v>-22898.295493284244</v>
      </c>
      <c r="L59" s="10">
        <f t="shared" si="7"/>
        <v>2352.951490356517</v>
      </c>
      <c r="M59" s="10">
        <f t="shared" si="7"/>
        <v>8522.306094678794</v>
      </c>
      <c r="N59" s="10">
        <f t="shared" si="7"/>
        <v>-2538.3867773938696</v>
      </c>
      <c r="O59" s="10">
        <f t="shared" si="7"/>
        <v>-6538.336254747297</v>
      </c>
      <c r="P59" s="10">
        <f t="shared" si="7"/>
        <v>-8136.5565040994</v>
      </c>
      <c r="Q59" s="10">
        <f t="shared" si="7"/>
        <v>-4945.445955220466</v>
      </c>
      <c r="R59" s="10">
        <f t="shared" si="7"/>
        <v>-6149.81578574465</v>
      </c>
      <c r="S59" s="10">
        <f t="shared" si="7"/>
        <v>-535.8287340906248</v>
      </c>
      <c r="T59" s="10">
        <f t="shared" si="7"/>
        <v>-89782.36048749198</v>
      </c>
      <c r="U59" s="10">
        <f t="shared" si="7"/>
        <v>-1215.849411850728</v>
      </c>
      <c r="V59" s="10">
        <f t="shared" si="7"/>
        <v>76.74342707340955</v>
      </c>
      <c r="W59" s="10">
        <f t="shared" si="7"/>
        <v>100.00000392364277</v>
      </c>
      <c r="X59" s="10">
        <f t="shared" si="7"/>
        <v>0</v>
      </c>
      <c r="Y59" s="10">
        <f t="shared" si="7"/>
        <v>0</v>
      </c>
      <c r="Z59" s="11">
        <f t="shared" si="7"/>
        <v>100.00000392364277</v>
      </c>
    </row>
    <row r="60" spans="1:26" ht="13.5">
      <c r="A60" s="38" t="s">
        <v>32</v>
      </c>
      <c r="B60" s="12">
        <f t="shared" si="7"/>
        <v>87.76313122033686</v>
      </c>
      <c r="C60" s="12">
        <f t="shared" si="7"/>
        <v>0</v>
      </c>
      <c r="D60" s="3">
        <f t="shared" si="7"/>
        <v>100.00000372381908</v>
      </c>
      <c r="E60" s="13">
        <f t="shared" si="7"/>
        <v>100.00000237691079</v>
      </c>
      <c r="F60" s="13">
        <f t="shared" si="7"/>
        <v>49.095782127354695</v>
      </c>
      <c r="G60" s="13">
        <f t="shared" si="7"/>
        <v>18.876563699271447</v>
      </c>
      <c r="H60" s="13">
        <f t="shared" si="7"/>
        <v>65.30094349651775</v>
      </c>
      <c r="I60" s="13">
        <f t="shared" si="7"/>
        <v>41.988421832051074</v>
      </c>
      <c r="J60" s="13">
        <f t="shared" si="7"/>
        <v>139.8776736521592</v>
      </c>
      <c r="K60" s="13">
        <f t="shared" si="7"/>
        <v>31.05464731726405</v>
      </c>
      <c r="L60" s="13">
        <f t="shared" si="7"/>
        <v>28.198083170732254</v>
      </c>
      <c r="M60" s="13">
        <f t="shared" si="7"/>
        <v>43.56412488859463</v>
      </c>
      <c r="N60" s="13">
        <f t="shared" si="7"/>
        <v>73.77742919307886</v>
      </c>
      <c r="O60" s="13">
        <f t="shared" si="7"/>
        <v>71.38818805381814</v>
      </c>
      <c r="P60" s="13">
        <f t="shared" si="7"/>
        <v>110.34047244761902</v>
      </c>
      <c r="Q60" s="13">
        <f t="shared" si="7"/>
        <v>84.00772225071238</v>
      </c>
      <c r="R60" s="13">
        <f t="shared" si="7"/>
        <v>77.60290958746042</v>
      </c>
      <c r="S60" s="13">
        <f t="shared" si="7"/>
        <v>110.60979585875089</v>
      </c>
      <c r="T60" s="13">
        <f t="shared" si="7"/>
        <v>48.18136111611662</v>
      </c>
      <c r="U60" s="13">
        <f t="shared" si="7"/>
        <v>74.5896027953255</v>
      </c>
      <c r="V60" s="13">
        <f t="shared" si="7"/>
        <v>56.893299899181685</v>
      </c>
      <c r="W60" s="13">
        <f t="shared" si="7"/>
        <v>100.00000237691079</v>
      </c>
      <c r="X60" s="13">
        <f t="shared" si="7"/>
        <v>0</v>
      </c>
      <c r="Y60" s="13">
        <f t="shared" si="7"/>
        <v>0</v>
      </c>
      <c r="Z60" s="14">
        <f t="shared" si="7"/>
        <v>100.00000237691079</v>
      </c>
    </row>
    <row r="61" spans="1:26" ht="13.5">
      <c r="A61" s="39" t="s">
        <v>103</v>
      </c>
      <c r="B61" s="12">
        <f t="shared" si="7"/>
        <v>98.52307871486859</v>
      </c>
      <c r="C61" s="12">
        <f t="shared" si="7"/>
        <v>0</v>
      </c>
      <c r="D61" s="3">
        <f t="shared" si="7"/>
        <v>99.99999874625237</v>
      </c>
      <c r="E61" s="13">
        <f t="shared" si="7"/>
        <v>100.00000545522867</v>
      </c>
      <c r="F61" s="13">
        <f t="shared" si="7"/>
        <v>54.96967391200255</v>
      </c>
      <c r="G61" s="13">
        <f t="shared" si="7"/>
        <v>17.978789905508634</v>
      </c>
      <c r="H61" s="13">
        <f t="shared" si="7"/>
        <v>101.39932608728867</v>
      </c>
      <c r="I61" s="13">
        <f t="shared" si="7"/>
        <v>49.54216860645419</v>
      </c>
      <c r="J61" s="13">
        <f t="shared" si="7"/>
        <v>160.89425493177615</v>
      </c>
      <c r="K61" s="13">
        <f t="shared" si="7"/>
        <v>135.318493272681</v>
      </c>
      <c r="L61" s="13">
        <f t="shared" si="7"/>
        <v>-74.04096289560059</v>
      </c>
      <c r="M61" s="13">
        <f t="shared" si="7"/>
        <v>336.4048298526674</v>
      </c>
      <c r="N61" s="13">
        <f t="shared" si="7"/>
        <v>84.60459831644717</v>
      </c>
      <c r="O61" s="13">
        <f t="shared" si="7"/>
        <v>77.58919398820471</v>
      </c>
      <c r="P61" s="13">
        <f t="shared" si="7"/>
        <v>139.40030682976064</v>
      </c>
      <c r="Q61" s="13">
        <f t="shared" si="7"/>
        <v>97.3899365575168</v>
      </c>
      <c r="R61" s="13">
        <f t="shared" si="7"/>
        <v>98.15646860755905</v>
      </c>
      <c r="S61" s="13">
        <f t="shared" si="7"/>
        <v>104.43665504514247</v>
      </c>
      <c r="T61" s="13">
        <f t="shared" si="7"/>
        <v>64.26253797942577</v>
      </c>
      <c r="U61" s="13">
        <f t="shared" si="7"/>
        <v>87.21149406678539</v>
      </c>
      <c r="V61" s="13">
        <f t="shared" si="7"/>
        <v>102.2225275329975</v>
      </c>
      <c r="W61" s="13">
        <f t="shared" si="7"/>
        <v>100.00000545522867</v>
      </c>
      <c r="X61" s="13">
        <f t="shared" si="7"/>
        <v>0</v>
      </c>
      <c r="Y61" s="13">
        <f t="shared" si="7"/>
        <v>0</v>
      </c>
      <c r="Z61" s="14">
        <f t="shared" si="7"/>
        <v>100.00000545522867</v>
      </c>
    </row>
    <row r="62" spans="1:26" ht="13.5">
      <c r="A62" s="39" t="s">
        <v>104</v>
      </c>
      <c r="B62" s="12">
        <f t="shared" si="7"/>
        <v>65.85226369445482</v>
      </c>
      <c r="C62" s="12">
        <f t="shared" si="7"/>
        <v>0</v>
      </c>
      <c r="D62" s="3">
        <f t="shared" si="7"/>
        <v>99.99999174879163</v>
      </c>
      <c r="E62" s="13">
        <f t="shared" si="7"/>
        <v>99.99999572638231</v>
      </c>
      <c r="F62" s="13">
        <f t="shared" si="7"/>
        <v>36.97393839063372</v>
      </c>
      <c r="G62" s="13">
        <f t="shared" si="7"/>
        <v>15.925451786313975</v>
      </c>
      <c r="H62" s="13">
        <f t="shared" si="7"/>
        <v>18.621868459569356</v>
      </c>
      <c r="I62" s="13">
        <f t="shared" si="7"/>
        <v>24.58482473328591</v>
      </c>
      <c r="J62" s="13">
        <f t="shared" si="7"/>
        <v>85.29207220806786</v>
      </c>
      <c r="K62" s="13">
        <f t="shared" si="7"/>
        <v>3.687418546975925</v>
      </c>
      <c r="L62" s="13">
        <f t="shared" si="7"/>
        <v>2.797372060507788</v>
      </c>
      <c r="M62" s="13">
        <f t="shared" si="7"/>
        <v>4.792776862403002</v>
      </c>
      <c r="N62" s="13">
        <f t="shared" si="7"/>
        <v>47.98439189847932</v>
      </c>
      <c r="O62" s="13">
        <f t="shared" si="7"/>
        <v>52.798529672224916</v>
      </c>
      <c r="P62" s="13">
        <f t="shared" si="7"/>
        <v>83.38154345901306</v>
      </c>
      <c r="Q62" s="13">
        <f t="shared" si="7"/>
        <v>59.96091123770414</v>
      </c>
      <c r="R62" s="13">
        <f t="shared" si="7"/>
        <v>46.438424062522124</v>
      </c>
      <c r="S62" s="13">
        <f t="shared" si="7"/>
        <v>199.88924996944343</v>
      </c>
      <c r="T62" s="13">
        <f t="shared" si="7"/>
        <v>19.102661364792162</v>
      </c>
      <c r="U62" s="13">
        <f t="shared" si="7"/>
        <v>50.64824133268087</v>
      </c>
      <c r="V62" s="13">
        <f t="shared" si="7"/>
        <v>14.296086589175388</v>
      </c>
      <c r="W62" s="13">
        <f t="shared" si="7"/>
        <v>99.99999572638231</v>
      </c>
      <c r="X62" s="13">
        <f t="shared" si="7"/>
        <v>0</v>
      </c>
      <c r="Y62" s="13">
        <f t="shared" si="7"/>
        <v>0</v>
      </c>
      <c r="Z62" s="14">
        <f t="shared" si="7"/>
        <v>99.99999572638231</v>
      </c>
    </row>
    <row r="63" spans="1:26" ht="13.5">
      <c r="A63" s="39" t="s">
        <v>105</v>
      </c>
      <c r="B63" s="12">
        <f t="shared" si="7"/>
        <v>72.89146847149985</v>
      </c>
      <c r="C63" s="12">
        <f t="shared" si="7"/>
        <v>0</v>
      </c>
      <c r="D63" s="3">
        <f t="shared" si="7"/>
        <v>100.00003252348341</v>
      </c>
      <c r="E63" s="13">
        <f t="shared" si="7"/>
        <v>99.99998649374793</v>
      </c>
      <c r="F63" s="13">
        <f t="shared" si="7"/>
        <v>70.71724171342008</v>
      </c>
      <c r="G63" s="13">
        <f t="shared" si="7"/>
        <v>22.363627033406885</v>
      </c>
      <c r="H63" s="13">
        <f t="shared" si="7"/>
        <v>30.450230223412344</v>
      </c>
      <c r="I63" s="13">
        <f t="shared" si="7"/>
        <v>41.191514150749846</v>
      </c>
      <c r="J63" s="13">
        <f t="shared" si="7"/>
        <v>84.44529670241484</v>
      </c>
      <c r="K63" s="13">
        <f t="shared" si="7"/>
        <v>100</v>
      </c>
      <c r="L63" s="13">
        <f t="shared" si="7"/>
        <v>-59.545118194805646</v>
      </c>
      <c r="M63" s="13">
        <f t="shared" si="7"/>
        <v>260.3608996302462</v>
      </c>
      <c r="N63" s="13">
        <f t="shared" si="7"/>
        <v>69.19385078968078</v>
      </c>
      <c r="O63" s="13">
        <f t="shared" si="7"/>
        <v>76.49251805034183</v>
      </c>
      <c r="P63" s="13">
        <f t="shared" si="7"/>
        <v>70.45638266013205</v>
      </c>
      <c r="Q63" s="13">
        <f t="shared" si="7"/>
        <v>71.91872543637326</v>
      </c>
      <c r="R63" s="13">
        <f t="shared" si="7"/>
        <v>72.07033154670891</v>
      </c>
      <c r="S63" s="13">
        <f t="shared" si="7"/>
        <v>59.871973830774216</v>
      </c>
      <c r="T63" s="13">
        <f t="shared" si="7"/>
        <v>60.76227157986028</v>
      </c>
      <c r="U63" s="13">
        <f t="shared" si="7"/>
        <v>64.04671095919923</v>
      </c>
      <c r="V63" s="13">
        <f t="shared" si="7"/>
        <v>76.88348959478282</v>
      </c>
      <c r="W63" s="13">
        <f t="shared" si="7"/>
        <v>99.99998649374793</v>
      </c>
      <c r="X63" s="13">
        <f t="shared" si="7"/>
        <v>0</v>
      </c>
      <c r="Y63" s="13">
        <f t="shared" si="7"/>
        <v>0</v>
      </c>
      <c r="Z63" s="14">
        <f t="shared" si="7"/>
        <v>99.99998649374793</v>
      </c>
    </row>
    <row r="64" spans="1:26" ht="13.5">
      <c r="A64" s="39" t="s">
        <v>106</v>
      </c>
      <c r="B64" s="12">
        <f t="shared" si="7"/>
        <v>64.01145235194726</v>
      </c>
      <c r="C64" s="12">
        <f t="shared" si="7"/>
        <v>0</v>
      </c>
      <c r="D64" s="3">
        <f t="shared" si="7"/>
        <v>100.00002013760023</v>
      </c>
      <c r="E64" s="13">
        <f t="shared" si="7"/>
        <v>100.00001362141721</v>
      </c>
      <c r="F64" s="13">
        <f t="shared" si="7"/>
        <v>71.89191419520179</v>
      </c>
      <c r="G64" s="13">
        <f t="shared" si="7"/>
        <v>22.658470565827642</v>
      </c>
      <c r="H64" s="13">
        <f t="shared" si="7"/>
        <v>22.297761427039354</v>
      </c>
      <c r="I64" s="13">
        <f t="shared" si="7"/>
        <v>38.86962134355997</v>
      </c>
      <c r="J64" s="13">
        <f t="shared" si="7"/>
        <v>73.18289864520878</v>
      </c>
      <c r="K64" s="13">
        <f t="shared" si="7"/>
        <v>87.51924967909572</v>
      </c>
      <c r="L64" s="13">
        <f t="shared" si="7"/>
        <v>-51.86940218871201</v>
      </c>
      <c r="M64" s="13">
        <f t="shared" si="7"/>
        <v>211.33281327746377</v>
      </c>
      <c r="N64" s="13">
        <f t="shared" si="7"/>
        <v>75.89172819656265</v>
      </c>
      <c r="O64" s="13">
        <f t="shared" si="7"/>
        <v>78.79946508090421</v>
      </c>
      <c r="P64" s="13">
        <f t="shared" si="7"/>
        <v>82.46737385571731</v>
      </c>
      <c r="Q64" s="13">
        <f t="shared" si="7"/>
        <v>79.19561432661436</v>
      </c>
      <c r="R64" s="13">
        <f t="shared" si="7"/>
        <v>68.81538455942265</v>
      </c>
      <c r="S64" s="13">
        <f t="shared" si="7"/>
        <v>74.31300204393094</v>
      </c>
      <c r="T64" s="13">
        <f t="shared" si="7"/>
        <v>67.40295577919656</v>
      </c>
      <c r="U64" s="13">
        <f t="shared" si="7"/>
        <v>70.17936311738235</v>
      </c>
      <c r="V64" s="13">
        <f t="shared" si="7"/>
        <v>77.60869180897281</v>
      </c>
      <c r="W64" s="13">
        <f t="shared" si="7"/>
        <v>100.00001362141721</v>
      </c>
      <c r="X64" s="13">
        <f t="shared" si="7"/>
        <v>0</v>
      </c>
      <c r="Y64" s="13">
        <f t="shared" si="7"/>
        <v>0</v>
      </c>
      <c r="Z64" s="14">
        <f t="shared" si="7"/>
        <v>100.00001362141721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99.99997947531095</v>
      </c>
      <c r="E66" s="16">
        <f t="shared" si="7"/>
        <v>99.99998593542306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99.99998593542306</v>
      </c>
      <c r="X66" s="16">
        <f t="shared" si="7"/>
        <v>0</v>
      </c>
      <c r="Y66" s="16">
        <f t="shared" si="7"/>
        <v>0</v>
      </c>
      <c r="Z66" s="17">
        <f t="shared" si="7"/>
        <v>99.99998593542306</v>
      </c>
    </row>
    <row r="67" spans="1:26" ht="13.5" hidden="1">
      <c r="A67" s="41" t="s">
        <v>221</v>
      </c>
      <c r="B67" s="24">
        <v>135795409</v>
      </c>
      <c r="C67" s="24"/>
      <c r="D67" s="25">
        <v>169901757</v>
      </c>
      <c r="E67" s="26">
        <v>158810826</v>
      </c>
      <c r="F67" s="26">
        <v>39544795</v>
      </c>
      <c r="G67" s="26">
        <v>12311168</v>
      </c>
      <c r="H67" s="26">
        <v>8530801</v>
      </c>
      <c r="I67" s="26">
        <v>60386764</v>
      </c>
      <c r="J67" s="26">
        <v>10158773</v>
      </c>
      <c r="K67" s="26">
        <v>44196973</v>
      </c>
      <c r="L67" s="26">
        <v>21567751</v>
      </c>
      <c r="M67" s="26">
        <v>75923497</v>
      </c>
      <c r="N67" s="26">
        <v>10985400</v>
      </c>
      <c r="O67" s="26">
        <v>12437609</v>
      </c>
      <c r="P67" s="26">
        <v>10860213</v>
      </c>
      <c r="Q67" s="26">
        <v>34283222</v>
      </c>
      <c r="R67" s="26">
        <v>11119708</v>
      </c>
      <c r="S67" s="26">
        <v>10353322</v>
      </c>
      <c r="T67" s="26">
        <v>16082177</v>
      </c>
      <c r="U67" s="26">
        <v>37555207</v>
      </c>
      <c r="V67" s="26">
        <v>208148690</v>
      </c>
      <c r="W67" s="26">
        <v>158810826</v>
      </c>
      <c r="X67" s="26"/>
      <c r="Y67" s="25"/>
      <c r="Z67" s="27">
        <v>158810826</v>
      </c>
    </row>
    <row r="68" spans="1:26" ht="13.5" hidden="1">
      <c r="A68" s="37" t="s">
        <v>31</v>
      </c>
      <c r="B68" s="19">
        <v>20963025</v>
      </c>
      <c r="C68" s="19"/>
      <c r="D68" s="20">
        <v>25886640</v>
      </c>
      <c r="E68" s="21">
        <v>25486520</v>
      </c>
      <c r="F68" s="21">
        <v>26348763</v>
      </c>
      <c r="G68" s="21">
        <v>-129987</v>
      </c>
      <c r="H68" s="21">
        <v>-60864</v>
      </c>
      <c r="I68" s="21">
        <v>26157912</v>
      </c>
      <c r="J68" s="21">
        <v>31441</v>
      </c>
      <c r="K68" s="21">
        <v>-14667</v>
      </c>
      <c r="L68" s="21">
        <v>53041</v>
      </c>
      <c r="M68" s="21">
        <v>69815</v>
      </c>
      <c r="N68" s="21">
        <v>-49491</v>
      </c>
      <c r="O68" s="21">
        <v>-27384</v>
      </c>
      <c r="P68" s="21">
        <v>-23662</v>
      </c>
      <c r="Q68" s="21">
        <v>-100537</v>
      </c>
      <c r="R68" s="21">
        <v>-28228</v>
      </c>
      <c r="S68" s="21">
        <v>-407857</v>
      </c>
      <c r="T68" s="21">
        <v>-1559</v>
      </c>
      <c r="U68" s="21">
        <v>-437644</v>
      </c>
      <c r="V68" s="21">
        <v>25689546</v>
      </c>
      <c r="W68" s="21">
        <v>25486520</v>
      </c>
      <c r="X68" s="21"/>
      <c r="Y68" s="20"/>
      <c r="Z68" s="23">
        <v>25486520</v>
      </c>
    </row>
    <row r="69" spans="1:26" ht="13.5" hidden="1">
      <c r="A69" s="38" t="s">
        <v>32</v>
      </c>
      <c r="B69" s="19">
        <v>107411285</v>
      </c>
      <c r="C69" s="19"/>
      <c r="D69" s="20">
        <v>134270755</v>
      </c>
      <c r="E69" s="21">
        <v>126214245</v>
      </c>
      <c r="F69" s="21">
        <v>12260043</v>
      </c>
      <c r="G69" s="21">
        <v>12442450</v>
      </c>
      <c r="H69" s="21">
        <v>8597594</v>
      </c>
      <c r="I69" s="21">
        <v>33300087</v>
      </c>
      <c r="J69" s="21">
        <v>9109403</v>
      </c>
      <c r="K69" s="21">
        <v>43099005</v>
      </c>
      <c r="L69" s="21">
        <v>22010411</v>
      </c>
      <c r="M69" s="21">
        <v>74218819</v>
      </c>
      <c r="N69" s="21">
        <v>11040199</v>
      </c>
      <c r="O69" s="21">
        <v>11335287</v>
      </c>
      <c r="P69" s="21">
        <v>9721374</v>
      </c>
      <c r="Q69" s="21">
        <v>32096860</v>
      </c>
      <c r="R69" s="21">
        <v>9942028</v>
      </c>
      <c r="S69" s="21">
        <v>10023256</v>
      </c>
      <c r="T69" s="21">
        <v>14805908</v>
      </c>
      <c r="U69" s="21">
        <v>34771192</v>
      </c>
      <c r="V69" s="21">
        <v>174386958</v>
      </c>
      <c r="W69" s="21">
        <v>126214245</v>
      </c>
      <c r="X69" s="21"/>
      <c r="Y69" s="20"/>
      <c r="Z69" s="23">
        <v>126214245</v>
      </c>
    </row>
    <row r="70" spans="1:26" ht="13.5" hidden="1">
      <c r="A70" s="39" t="s">
        <v>103</v>
      </c>
      <c r="B70" s="19">
        <v>59244525</v>
      </c>
      <c r="C70" s="19"/>
      <c r="D70" s="20">
        <v>79760869</v>
      </c>
      <c r="E70" s="21">
        <v>73324149</v>
      </c>
      <c r="F70" s="21">
        <v>8040437</v>
      </c>
      <c r="G70" s="21">
        <v>8694445</v>
      </c>
      <c r="H70" s="21">
        <v>4450428</v>
      </c>
      <c r="I70" s="21">
        <v>21185310</v>
      </c>
      <c r="J70" s="21">
        <v>5732012</v>
      </c>
      <c r="K70" s="21">
        <v>6203883</v>
      </c>
      <c r="L70" s="21">
        <v>-5490481</v>
      </c>
      <c r="M70" s="21">
        <v>6445414</v>
      </c>
      <c r="N70" s="21">
        <v>6740032</v>
      </c>
      <c r="O70" s="21">
        <v>7096050</v>
      </c>
      <c r="P70" s="21">
        <v>5395826</v>
      </c>
      <c r="Q70" s="21">
        <v>19231908</v>
      </c>
      <c r="R70" s="21">
        <v>5594643</v>
      </c>
      <c r="S70" s="21">
        <v>6711971</v>
      </c>
      <c r="T70" s="21">
        <v>7706146</v>
      </c>
      <c r="U70" s="21">
        <v>20012760</v>
      </c>
      <c r="V70" s="21">
        <v>66875392</v>
      </c>
      <c r="W70" s="21">
        <v>73324149</v>
      </c>
      <c r="X70" s="21"/>
      <c r="Y70" s="20"/>
      <c r="Z70" s="23">
        <v>73324149</v>
      </c>
    </row>
    <row r="71" spans="1:26" ht="13.5" hidden="1">
      <c r="A71" s="39" t="s">
        <v>104</v>
      </c>
      <c r="B71" s="19">
        <v>22116324</v>
      </c>
      <c r="C71" s="19"/>
      <c r="D71" s="20">
        <v>24238874</v>
      </c>
      <c r="E71" s="21">
        <v>23399379</v>
      </c>
      <c r="F71" s="21">
        <v>2055629</v>
      </c>
      <c r="G71" s="21">
        <v>1584156</v>
      </c>
      <c r="H71" s="21">
        <v>1970436</v>
      </c>
      <c r="I71" s="21">
        <v>5610221</v>
      </c>
      <c r="J71" s="21">
        <v>1213604</v>
      </c>
      <c r="K71" s="21">
        <v>34840634</v>
      </c>
      <c r="L71" s="21">
        <v>29659587</v>
      </c>
      <c r="M71" s="21">
        <v>65713825</v>
      </c>
      <c r="N71" s="21">
        <v>2205265</v>
      </c>
      <c r="O71" s="21">
        <v>2066478</v>
      </c>
      <c r="P71" s="21">
        <v>1759658</v>
      </c>
      <c r="Q71" s="21">
        <v>6031401</v>
      </c>
      <c r="R71" s="21">
        <v>2160771</v>
      </c>
      <c r="S71" s="21">
        <v>1071783</v>
      </c>
      <c r="T71" s="21">
        <v>4782208</v>
      </c>
      <c r="U71" s="21">
        <v>8014762</v>
      </c>
      <c r="V71" s="21">
        <v>85370209</v>
      </c>
      <c r="W71" s="21">
        <v>23399379</v>
      </c>
      <c r="X71" s="21"/>
      <c r="Y71" s="20"/>
      <c r="Z71" s="23">
        <v>23399379</v>
      </c>
    </row>
    <row r="72" spans="1:26" ht="13.5" hidden="1">
      <c r="A72" s="39" t="s">
        <v>105</v>
      </c>
      <c r="B72" s="19">
        <v>12449387</v>
      </c>
      <c r="C72" s="19"/>
      <c r="D72" s="20">
        <v>15373507</v>
      </c>
      <c r="E72" s="21">
        <v>14807957</v>
      </c>
      <c r="F72" s="21">
        <v>1073362</v>
      </c>
      <c r="G72" s="21">
        <v>1071785</v>
      </c>
      <c r="H72" s="21">
        <v>1071785</v>
      </c>
      <c r="I72" s="21">
        <v>3216932</v>
      </c>
      <c r="J72" s="21">
        <v>1071663</v>
      </c>
      <c r="K72" s="21">
        <v>962262</v>
      </c>
      <c r="L72" s="21">
        <v>-1071663</v>
      </c>
      <c r="M72" s="21">
        <v>962262</v>
      </c>
      <c r="N72" s="21">
        <v>1069926</v>
      </c>
      <c r="O72" s="21">
        <v>1084744</v>
      </c>
      <c r="P72" s="21">
        <v>1399111</v>
      </c>
      <c r="Q72" s="21">
        <v>3553781</v>
      </c>
      <c r="R72" s="21">
        <v>1086966</v>
      </c>
      <c r="S72" s="21">
        <v>1134768</v>
      </c>
      <c r="T72" s="21">
        <v>1213006</v>
      </c>
      <c r="U72" s="21">
        <v>3434740</v>
      </c>
      <c r="V72" s="21">
        <v>11167715</v>
      </c>
      <c r="W72" s="21">
        <v>14807957</v>
      </c>
      <c r="X72" s="21"/>
      <c r="Y72" s="20"/>
      <c r="Z72" s="23">
        <v>14807957</v>
      </c>
    </row>
    <row r="73" spans="1:26" ht="13.5" hidden="1">
      <c r="A73" s="39" t="s">
        <v>106</v>
      </c>
      <c r="B73" s="19">
        <v>13601049</v>
      </c>
      <c r="C73" s="19"/>
      <c r="D73" s="20">
        <v>14897505</v>
      </c>
      <c r="E73" s="21">
        <v>14682760</v>
      </c>
      <c r="F73" s="21">
        <v>1090615</v>
      </c>
      <c r="G73" s="21">
        <v>1092064</v>
      </c>
      <c r="H73" s="21">
        <v>1104945</v>
      </c>
      <c r="I73" s="21">
        <v>3287624</v>
      </c>
      <c r="J73" s="21">
        <v>1092124</v>
      </c>
      <c r="K73" s="21">
        <v>1092226</v>
      </c>
      <c r="L73" s="21">
        <v>-1087032</v>
      </c>
      <c r="M73" s="21">
        <v>1097318</v>
      </c>
      <c r="N73" s="21">
        <v>1024976</v>
      </c>
      <c r="O73" s="21">
        <v>1088015</v>
      </c>
      <c r="P73" s="21">
        <v>1166779</v>
      </c>
      <c r="Q73" s="21">
        <v>3279770</v>
      </c>
      <c r="R73" s="21">
        <v>1099648</v>
      </c>
      <c r="S73" s="21">
        <v>1104734</v>
      </c>
      <c r="T73" s="21">
        <v>1104548</v>
      </c>
      <c r="U73" s="21">
        <v>3308930</v>
      </c>
      <c r="V73" s="21">
        <v>10973642</v>
      </c>
      <c r="W73" s="21">
        <v>14682760</v>
      </c>
      <c r="X73" s="21"/>
      <c r="Y73" s="20"/>
      <c r="Z73" s="23">
        <v>14682760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7421099</v>
      </c>
      <c r="C75" s="28"/>
      <c r="D75" s="29">
        <v>9744362</v>
      </c>
      <c r="E75" s="30">
        <v>7110061</v>
      </c>
      <c r="F75" s="30">
        <v>935989</v>
      </c>
      <c r="G75" s="30">
        <v>-1295</v>
      </c>
      <c r="H75" s="30">
        <v>-5929</v>
      </c>
      <c r="I75" s="30">
        <v>928765</v>
      </c>
      <c r="J75" s="30">
        <v>1017929</v>
      </c>
      <c r="K75" s="30">
        <v>1112635</v>
      </c>
      <c r="L75" s="30">
        <v>-495701</v>
      </c>
      <c r="M75" s="30">
        <v>1634863</v>
      </c>
      <c r="N75" s="30">
        <v>-5308</v>
      </c>
      <c r="O75" s="30">
        <v>1129706</v>
      </c>
      <c r="P75" s="30">
        <v>1162501</v>
      </c>
      <c r="Q75" s="30">
        <v>2286899</v>
      </c>
      <c r="R75" s="30">
        <v>1205908</v>
      </c>
      <c r="S75" s="30">
        <v>737923</v>
      </c>
      <c r="T75" s="30">
        <v>1277828</v>
      </c>
      <c r="U75" s="30">
        <v>3221659</v>
      </c>
      <c r="V75" s="30">
        <v>8072186</v>
      </c>
      <c r="W75" s="30">
        <v>7110061</v>
      </c>
      <c r="X75" s="30"/>
      <c r="Y75" s="29"/>
      <c r="Z75" s="31">
        <v>7110061</v>
      </c>
    </row>
    <row r="76" spans="1:26" ht="13.5" hidden="1">
      <c r="A76" s="42" t="s">
        <v>222</v>
      </c>
      <c r="B76" s="32">
        <v>115828320</v>
      </c>
      <c r="C76" s="32">
        <v>118929533</v>
      </c>
      <c r="D76" s="33">
        <v>169901760</v>
      </c>
      <c r="E76" s="34">
        <v>158810829</v>
      </c>
      <c r="F76" s="34">
        <v>8584128</v>
      </c>
      <c r="G76" s="34">
        <v>2786484</v>
      </c>
      <c r="H76" s="34">
        <v>6083664</v>
      </c>
      <c r="I76" s="34">
        <v>17454276</v>
      </c>
      <c r="J76" s="34">
        <v>14085347</v>
      </c>
      <c r="K76" s="34">
        <v>16742737</v>
      </c>
      <c r="L76" s="34">
        <v>7454543</v>
      </c>
      <c r="M76" s="34">
        <v>38282627</v>
      </c>
      <c r="N76" s="34">
        <v>9401448</v>
      </c>
      <c r="O76" s="34">
        <v>9882514</v>
      </c>
      <c r="P76" s="34">
        <v>12651882</v>
      </c>
      <c r="Q76" s="34">
        <v>31935844</v>
      </c>
      <c r="R76" s="34">
        <v>9451273</v>
      </c>
      <c r="S76" s="34">
        <v>13272118</v>
      </c>
      <c r="T76" s="34">
        <v>8533395</v>
      </c>
      <c r="U76" s="34">
        <v>31256786</v>
      </c>
      <c r="V76" s="34">
        <v>118929533</v>
      </c>
      <c r="W76" s="34">
        <v>158810829</v>
      </c>
      <c r="X76" s="34"/>
      <c r="Y76" s="33"/>
      <c r="Z76" s="35">
        <v>158810829</v>
      </c>
    </row>
    <row r="77" spans="1:26" ht="13.5" hidden="1">
      <c r="A77" s="37" t="s">
        <v>31</v>
      </c>
      <c r="B77" s="19">
        <v>21560813</v>
      </c>
      <c r="C77" s="19">
        <v>19715038</v>
      </c>
      <c r="D77" s="20">
        <v>25886640</v>
      </c>
      <c r="E77" s="21">
        <v>25486521</v>
      </c>
      <c r="F77" s="21">
        <v>2564964</v>
      </c>
      <c r="G77" s="21">
        <v>437777</v>
      </c>
      <c r="H77" s="21">
        <v>469354</v>
      </c>
      <c r="I77" s="21">
        <v>3472095</v>
      </c>
      <c r="J77" s="21">
        <v>1343326</v>
      </c>
      <c r="K77" s="21">
        <v>3358493</v>
      </c>
      <c r="L77" s="21">
        <v>1248029</v>
      </c>
      <c r="M77" s="21">
        <v>5949848</v>
      </c>
      <c r="N77" s="21">
        <v>1256273</v>
      </c>
      <c r="O77" s="21">
        <v>1790458</v>
      </c>
      <c r="P77" s="21">
        <v>1925272</v>
      </c>
      <c r="Q77" s="21">
        <v>4972003</v>
      </c>
      <c r="R77" s="21">
        <v>1735970</v>
      </c>
      <c r="S77" s="21">
        <v>2185415</v>
      </c>
      <c r="T77" s="21">
        <v>1399707</v>
      </c>
      <c r="U77" s="21">
        <v>5321092</v>
      </c>
      <c r="V77" s="21">
        <v>19715038</v>
      </c>
      <c r="W77" s="21">
        <v>25486521</v>
      </c>
      <c r="X77" s="21"/>
      <c r="Y77" s="20"/>
      <c r="Z77" s="23">
        <v>25486521</v>
      </c>
    </row>
    <row r="78" spans="1:26" ht="13.5" hidden="1">
      <c r="A78" s="38" t="s">
        <v>32</v>
      </c>
      <c r="B78" s="19">
        <v>94267507</v>
      </c>
      <c r="C78" s="19">
        <v>99214495</v>
      </c>
      <c r="D78" s="20">
        <v>134270760</v>
      </c>
      <c r="E78" s="21">
        <v>126214248</v>
      </c>
      <c r="F78" s="21">
        <v>6019164</v>
      </c>
      <c r="G78" s="21">
        <v>2348707</v>
      </c>
      <c r="H78" s="21">
        <v>5614310</v>
      </c>
      <c r="I78" s="21">
        <v>13982181</v>
      </c>
      <c r="J78" s="21">
        <v>12742021</v>
      </c>
      <c r="K78" s="21">
        <v>13384244</v>
      </c>
      <c r="L78" s="21">
        <v>6206514</v>
      </c>
      <c r="M78" s="21">
        <v>32332779</v>
      </c>
      <c r="N78" s="21">
        <v>8145175</v>
      </c>
      <c r="O78" s="21">
        <v>8092056</v>
      </c>
      <c r="P78" s="21">
        <v>10726610</v>
      </c>
      <c r="Q78" s="21">
        <v>26963841</v>
      </c>
      <c r="R78" s="21">
        <v>7715303</v>
      </c>
      <c r="S78" s="21">
        <v>11086703</v>
      </c>
      <c r="T78" s="21">
        <v>7133688</v>
      </c>
      <c r="U78" s="21">
        <v>25935694</v>
      </c>
      <c r="V78" s="21">
        <v>99214495</v>
      </c>
      <c r="W78" s="21">
        <v>126214248</v>
      </c>
      <c r="X78" s="21"/>
      <c r="Y78" s="20"/>
      <c r="Z78" s="23">
        <v>126214248</v>
      </c>
    </row>
    <row r="79" spans="1:26" ht="13.5" hidden="1">
      <c r="A79" s="39" t="s">
        <v>103</v>
      </c>
      <c r="B79" s="19">
        <v>58369530</v>
      </c>
      <c r="C79" s="19">
        <v>68361716</v>
      </c>
      <c r="D79" s="20">
        <v>79760868</v>
      </c>
      <c r="E79" s="21">
        <v>73324153</v>
      </c>
      <c r="F79" s="21">
        <v>4419802</v>
      </c>
      <c r="G79" s="21">
        <v>1563156</v>
      </c>
      <c r="H79" s="21">
        <v>4512704</v>
      </c>
      <c r="I79" s="21">
        <v>10495662</v>
      </c>
      <c r="J79" s="21">
        <v>9222478</v>
      </c>
      <c r="K79" s="21">
        <v>8395001</v>
      </c>
      <c r="L79" s="21">
        <v>4065205</v>
      </c>
      <c r="M79" s="21">
        <v>21682684</v>
      </c>
      <c r="N79" s="21">
        <v>5702377</v>
      </c>
      <c r="O79" s="21">
        <v>5505768</v>
      </c>
      <c r="P79" s="21">
        <v>7521798</v>
      </c>
      <c r="Q79" s="21">
        <v>18729943</v>
      </c>
      <c r="R79" s="21">
        <v>5491504</v>
      </c>
      <c r="S79" s="21">
        <v>7009758</v>
      </c>
      <c r="T79" s="21">
        <v>4952165</v>
      </c>
      <c r="U79" s="21">
        <v>17453427</v>
      </c>
      <c r="V79" s="21">
        <v>68361716</v>
      </c>
      <c r="W79" s="21">
        <v>73324153</v>
      </c>
      <c r="X79" s="21"/>
      <c r="Y79" s="20"/>
      <c r="Z79" s="23">
        <v>73324153</v>
      </c>
    </row>
    <row r="80" spans="1:26" ht="13.5" hidden="1">
      <c r="A80" s="39" t="s">
        <v>104</v>
      </c>
      <c r="B80" s="19">
        <v>14564100</v>
      </c>
      <c r="C80" s="19">
        <v>12204599</v>
      </c>
      <c r="D80" s="20">
        <v>24238872</v>
      </c>
      <c r="E80" s="21">
        <v>23399378</v>
      </c>
      <c r="F80" s="21">
        <v>760047</v>
      </c>
      <c r="G80" s="21">
        <v>252284</v>
      </c>
      <c r="H80" s="21">
        <v>366932</v>
      </c>
      <c r="I80" s="21">
        <v>1379263</v>
      </c>
      <c r="J80" s="21">
        <v>1035108</v>
      </c>
      <c r="K80" s="21">
        <v>1284720</v>
      </c>
      <c r="L80" s="21">
        <v>829689</v>
      </c>
      <c r="M80" s="21">
        <v>3149517</v>
      </c>
      <c r="N80" s="21">
        <v>1058183</v>
      </c>
      <c r="O80" s="21">
        <v>1091070</v>
      </c>
      <c r="P80" s="21">
        <v>1467230</v>
      </c>
      <c r="Q80" s="21">
        <v>3616483</v>
      </c>
      <c r="R80" s="21">
        <v>1003428</v>
      </c>
      <c r="S80" s="21">
        <v>2142379</v>
      </c>
      <c r="T80" s="21">
        <v>913529</v>
      </c>
      <c r="U80" s="21">
        <v>4059336</v>
      </c>
      <c r="V80" s="21">
        <v>12204599</v>
      </c>
      <c r="W80" s="21">
        <v>23399378</v>
      </c>
      <c r="X80" s="21"/>
      <c r="Y80" s="20"/>
      <c r="Z80" s="23">
        <v>23399378</v>
      </c>
    </row>
    <row r="81" spans="1:26" ht="13.5" hidden="1">
      <c r="A81" s="39" t="s">
        <v>105</v>
      </c>
      <c r="B81" s="19">
        <v>9074541</v>
      </c>
      <c r="C81" s="19">
        <v>8586129</v>
      </c>
      <c r="D81" s="20">
        <v>15373512</v>
      </c>
      <c r="E81" s="21">
        <v>14807955</v>
      </c>
      <c r="F81" s="21">
        <v>759052</v>
      </c>
      <c r="G81" s="21">
        <v>239690</v>
      </c>
      <c r="H81" s="21">
        <v>326361</v>
      </c>
      <c r="I81" s="21">
        <v>1325103</v>
      </c>
      <c r="J81" s="21">
        <v>904969</v>
      </c>
      <c r="K81" s="21">
        <v>962262</v>
      </c>
      <c r="L81" s="21">
        <v>638123</v>
      </c>
      <c r="M81" s="21">
        <v>2505354</v>
      </c>
      <c r="N81" s="21">
        <v>740323</v>
      </c>
      <c r="O81" s="21">
        <v>829748</v>
      </c>
      <c r="P81" s="21">
        <v>985763</v>
      </c>
      <c r="Q81" s="21">
        <v>2555834</v>
      </c>
      <c r="R81" s="21">
        <v>783380</v>
      </c>
      <c r="S81" s="21">
        <v>679408</v>
      </c>
      <c r="T81" s="21">
        <v>737050</v>
      </c>
      <c r="U81" s="21">
        <v>2199838</v>
      </c>
      <c r="V81" s="21">
        <v>8586129</v>
      </c>
      <c r="W81" s="21">
        <v>14807955</v>
      </c>
      <c r="X81" s="21"/>
      <c r="Y81" s="20"/>
      <c r="Z81" s="23">
        <v>14807955</v>
      </c>
    </row>
    <row r="82" spans="1:26" ht="13.5" hidden="1">
      <c r="A82" s="39" t="s">
        <v>106</v>
      </c>
      <c r="B82" s="19">
        <v>8706229</v>
      </c>
      <c r="C82" s="19">
        <v>8516500</v>
      </c>
      <c r="D82" s="20">
        <v>14897508</v>
      </c>
      <c r="E82" s="21">
        <v>14682762</v>
      </c>
      <c r="F82" s="21">
        <v>784064</v>
      </c>
      <c r="G82" s="21">
        <v>247445</v>
      </c>
      <c r="H82" s="21">
        <v>246378</v>
      </c>
      <c r="I82" s="21">
        <v>1277887</v>
      </c>
      <c r="J82" s="21">
        <v>799248</v>
      </c>
      <c r="K82" s="21">
        <v>955908</v>
      </c>
      <c r="L82" s="21">
        <v>563837</v>
      </c>
      <c r="M82" s="21">
        <v>2318993</v>
      </c>
      <c r="N82" s="21">
        <v>777872</v>
      </c>
      <c r="O82" s="21">
        <v>857350</v>
      </c>
      <c r="P82" s="21">
        <v>962212</v>
      </c>
      <c r="Q82" s="21">
        <v>2597434</v>
      </c>
      <c r="R82" s="21">
        <v>756727</v>
      </c>
      <c r="S82" s="21">
        <v>820961</v>
      </c>
      <c r="T82" s="21">
        <v>744498</v>
      </c>
      <c r="U82" s="21">
        <v>2322186</v>
      </c>
      <c r="V82" s="21">
        <v>8516500</v>
      </c>
      <c r="W82" s="21">
        <v>14682762</v>
      </c>
      <c r="X82" s="21"/>
      <c r="Y82" s="20"/>
      <c r="Z82" s="23">
        <v>14682762</v>
      </c>
    </row>
    <row r="83" spans="1:26" ht="13.5" hidden="1">
      <c r="A83" s="39" t="s">
        <v>107</v>
      </c>
      <c r="B83" s="19">
        <v>3553107</v>
      </c>
      <c r="C83" s="19">
        <v>1545551</v>
      </c>
      <c r="D83" s="20"/>
      <c r="E83" s="21"/>
      <c r="F83" s="21">
        <v>-703801</v>
      </c>
      <c r="G83" s="21">
        <v>46132</v>
      </c>
      <c r="H83" s="21">
        <v>161935</v>
      </c>
      <c r="I83" s="21">
        <v>-495734</v>
      </c>
      <c r="J83" s="21">
        <v>780218</v>
      </c>
      <c r="K83" s="21">
        <v>1786353</v>
      </c>
      <c r="L83" s="21">
        <v>109660</v>
      </c>
      <c r="M83" s="21">
        <v>2676231</v>
      </c>
      <c r="N83" s="21">
        <v>-133580</v>
      </c>
      <c r="O83" s="21">
        <v>-191880</v>
      </c>
      <c r="P83" s="21">
        <v>-210393</v>
      </c>
      <c r="Q83" s="21">
        <v>-535853</v>
      </c>
      <c r="R83" s="21">
        <v>-319736</v>
      </c>
      <c r="S83" s="21">
        <v>434197</v>
      </c>
      <c r="T83" s="21">
        <v>-213554</v>
      </c>
      <c r="U83" s="21">
        <v>-99093</v>
      </c>
      <c r="V83" s="21">
        <v>1545551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9744360</v>
      </c>
      <c r="E84" s="30">
        <v>7110060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7110060</v>
      </c>
      <c r="X84" s="30"/>
      <c r="Y84" s="29"/>
      <c r="Z84" s="31">
        <v>7110060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56646020</v>
      </c>
      <c r="D5" s="158">
        <f>SUM(D6:D8)</f>
        <v>0</v>
      </c>
      <c r="E5" s="159">
        <f t="shared" si="0"/>
        <v>67434633</v>
      </c>
      <c r="F5" s="105">
        <f t="shared" si="0"/>
        <v>64400212</v>
      </c>
      <c r="G5" s="105">
        <f t="shared" si="0"/>
        <v>40893534</v>
      </c>
      <c r="H5" s="105">
        <f t="shared" si="0"/>
        <v>-119507</v>
      </c>
      <c r="I5" s="105">
        <f t="shared" si="0"/>
        <v>-57507</v>
      </c>
      <c r="J5" s="105">
        <f t="shared" si="0"/>
        <v>40716520</v>
      </c>
      <c r="K5" s="105">
        <f t="shared" si="0"/>
        <v>1155233</v>
      </c>
      <c r="L5" s="105">
        <f t="shared" si="0"/>
        <v>1100068</v>
      </c>
      <c r="M5" s="105">
        <f t="shared" si="0"/>
        <v>-451513</v>
      </c>
      <c r="N5" s="105">
        <f t="shared" si="0"/>
        <v>1803788</v>
      </c>
      <c r="O5" s="105">
        <f t="shared" si="0"/>
        <v>-27694</v>
      </c>
      <c r="P5" s="105">
        <f t="shared" si="0"/>
        <v>5297673</v>
      </c>
      <c r="Q5" s="105">
        <f t="shared" si="0"/>
        <v>9212525</v>
      </c>
      <c r="R5" s="105">
        <f t="shared" si="0"/>
        <v>14482504</v>
      </c>
      <c r="S5" s="105">
        <f t="shared" si="0"/>
        <v>1196769</v>
      </c>
      <c r="T5" s="105">
        <f t="shared" si="0"/>
        <v>382409</v>
      </c>
      <c r="U5" s="105">
        <f t="shared" si="0"/>
        <v>1374773</v>
      </c>
      <c r="V5" s="105">
        <f t="shared" si="0"/>
        <v>2953951</v>
      </c>
      <c r="W5" s="105">
        <f t="shared" si="0"/>
        <v>59956763</v>
      </c>
      <c r="X5" s="105">
        <f t="shared" si="0"/>
        <v>64400212</v>
      </c>
      <c r="Y5" s="105">
        <f t="shared" si="0"/>
        <v>-4443449</v>
      </c>
      <c r="Z5" s="142">
        <f>+IF(X5&lt;&gt;0,+(Y5/X5)*100,0)</f>
        <v>-6.899742814511231</v>
      </c>
      <c r="AA5" s="158">
        <f>SUM(AA6:AA8)</f>
        <v>64400212</v>
      </c>
    </row>
    <row r="6" spans="1:27" ht="13.5">
      <c r="A6" s="143" t="s">
        <v>75</v>
      </c>
      <c r="B6" s="141"/>
      <c r="C6" s="160">
        <v>318418</v>
      </c>
      <c r="D6" s="160"/>
      <c r="E6" s="161">
        <v>38195</v>
      </c>
      <c r="F6" s="65">
        <v>38195</v>
      </c>
      <c r="G6" s="65">
        <v>-659</v>
      </c>
      <c r="H6" s="65"/>
      <c r="I6" s="65">
        <v>7407</v>
      </c>
      <c r="J6" s="65">
        <v>6748</v>
      </c>
      <c r="K6" s="65">
        <v>10</v>
      </c>
      <c r="L6" s="65">
        <v>10</v>
      </c>
      <c r="M6" s="65"/>
      <c r="N6" s="65">
        <v>20</v>
      </c>
      <c r="O6" s="65">
        <v>10000</v>
      </c>
      <c r="P6" s="65"/>
      <c r="Q6" s="65"/>
      <c r="R6" s="65">
        <v>10000</v>
      </c>
      <c r="S6" s="65">
        <v>5896</v>
      </c>
      <c r="T6" s="65">
        <v>12835</v>
      </c>
      <c r="U6" s="65">
        <v>14734</v>
      </c>
      <c r="V6" s="65">
        <v>33465</v>
      </c>
      <c r="W6" s="65">
        <v>50233</v>
      </c>
      <c r="X6" s="65">
        <v>38195</v>
      </c>
      <c r="Y6" s="65">
        <v>12038</v>
      </c>
      <c r="Z6" s="145">
        <v>31.52</v>
      </c>
      <c r="AA6" s="160">
        <v>38195</v>
      </c>
    </row>
    <row r="7" spans="1:27" ht="13.5">
      <c r="A7" s="143" t="s">
        <v>76</v>
      </c>
      <c r="B7" s="141"/>
      <c r="C7" s="162">
        <v>56330981</v>
      </c>
      <c r="D7" s="162"/>
      <c r="E7" s="163">
        <v>67186160</v>
      </c>
      <c r="F7" s="164">
        <v>64151739</v>
      </c>
      <c r="G7" s="164">
        <v>40872283</v>
      </c>
      <c r="H7" s="164">
        <v>-128549</v>
      </c>
      <c r="I7" s="164">
        <v>-55365</v>
      </c>
      <c r="J7" s="164">
        <v>40688369</v>
      </c>
      <c r="K7" s="164">
        <v>1155087</v>
      </c>
      <c r="L7" s="164">
        <v>1098292</v>
      </c>
      <c r="M7" s="164">
        <v>-451376</v>
      </c>
      <c r="N7" s="164">
        <v>1802003</v>
      </c>
      <c r="O7" s="164">
        <v>-37950</v>
      </c>
      <c r="P7" s="164">
        <v>5295313</v>
      </c>
      <c r="Q7" s="164">
        <v>9210104</v>
      </c>
      <c r="R7" s="164">
        <v>14467467</v>
      </c>
      <c r="S7" s="164">
        <v>1190533</v>
      </c>
      <c r="T7" s="164">
        <v>334544</v>
      </c>
      <c r="U7" s="164">
        <v>1357341</v>
      </c>
      <c r="V7" s="164">
        <v>2882418</v>
      </c>
      <c r="W7" s="164">
        <v>59840257</v>
      </c>
      <c r="X7" s="164">
        <v>64151739</v>
      </c>
      <c r="Y7" s="164">
        <v>-4311482</v>
      </c>
      <c r="Z7" s="146">
        <v>-6.72</v>
      </c>
      <c r="AA7" s="162">
        <v>64151739</v>
      </c>
    </row>
    <row r="8" spans="1:27" ht="13.5">
      <c r="A8" s="143" t="s">
        <v>77</v>
      </c>
      <c r="B8" s="141"/>
      <c r="C8" s="160">
        <v>-3379</v>
      </c>
      <c r="D8" s="160"/>
      <c r="E8" s="161">
        <v>210278</v>
      </c>
      <c r="F8" s="65">
        <v>210278</v>
      </c>
      <c r="G8" s="65">
        <v>21910</v>
      </c>
      <c r="H8" s="65">
        <v>9042</v>
      </c>
      <c r="I8" s="65">
        <v>-9549</v>
      </c>
      <c r="J8" s="65">
        <v>21403</v>
      </c>
      <c r="K8" s="65">
        <v>136</v>
      </c>
      <c r="L8" s="65">
        <v>1766</v>
      </c>
      <c r="M8" s="65">
        <v>-137</v>
      </c>
      <c r="N8" s="65">
        <v>1765</v>
      </c>
      <c r="O8" s="65">
        <v>256</v>
      </c>
      <c r="P8" s="65">
        <v>2360</v>
      </c>
      <c r="Q8" s="65">
        <v>2421</v>
      </c>
      <c r="R8" s="65">
        <v>5037</v>
      </c>
      <c r="S8" s="65">
        <v>340</v>
      </c>
      <c r="T8" s="65">
        <v>35030</v>
      </c>
      <c r="U8" s="65">
        <v>2698</v>
      </c>
      <c r="V8" s="65">
        <v>38068</v>
      </c>
      <c r="W8" s="65">
        <v>66273</v>
      </c>
      <c r="X8" s="65">
        <v>210278</v>
      </c>
      <c r="Y8" s="65">
        <v>-144005</v>
      </c>
      <c r="Z8" s="145">
        <v>-68.48</v>
      </c>
      <c r="AA8" s="160">
        <v>210278</v>
      </c>
    </row>
    <row r="9" spans="1:27" ht="13.5">
      <c r="A9" s="140" t="s">
        <v>78</v>
      </c>
      <c r="B9" s="141"/>
      <c r="C9" s="158">
        <f aca="true" t="shared" si="1" ref="C9:Y9">SUM(C10:C14)</f>
        <v>10031320</v>
      </c>
      <c r="D9" s="158">
        <f>SUM(D10:D14)</f>
        <v>0</v>
      </c>
      <c r="E9" s="159">
        <f t="shared" si="1"/>
        <v>3615251</v>
      </c>
      <c r="F9" s="105">
        <f t="shared" si="1"/>
        <v>2908701</v>
      </c>
      <c r="G9" s="105">
        <f t="shared" si="1"/>
        <v>201557</v>
      </c>
      <c r="H9" s="105">
        <f t="shared" si="1"/>
        <v>151275</v>
      </c>
      <c r="I9" s="105">
        <f t="shared" si="1"/>
        <v>167413</v>
      </c>
      <c r="J9" s="105">
        <f t="shared" si="1"/>
        <v>520245</v>
      </c>
      <c r="K9" s="105">
        <f t="shared" si="1"/>
        <v>67937</v>
      </c>
      <c r="L9" s="105">
        <f t="shared" si="1"/>
        <v>309248</v>
      </c>
      <c r="M9" s="105">
        <f t="shared" si="1"/>
        <v>-124708</v>
      </c>
      <c r="N9" s="105">
        <f t="shared" si="1"/>
        <v>252477</v>
      </c>
      <c r="O9" s="105">
        <f t="shared" si="1"/>
        <v>439942</v>
      </c>
      <c r="P9" s="105">
        <f t="shared" si="1"/>
        <v>283860</v>
      </c>
      <c r="Q9" s="105">
        <f t="shared" si="1"/>
        <v>117689</v>
      </c>
      <c r="R9" s="105">
        <f t="shared" si="1"/>
        <v>841491</v>
      </c>
      <c r="S9" s="105">
        <f t="shared" si="1"/>
        <v>138747</v>
      </c>
      <c r="T9" s="105">
        <f t="shared" si="1"/>
        <v>169663</v>
      </c>
      <c r="U9" s="105">
        <f t="shared" si="1"/>
        <v>261286</v>
      </c>
      <c r="V9" s="105">
        <f t="shared" si="1"/>
        <v>569696</v>
      </c>
      <c r="W9" s="105">
        <f t="shared" si="1"/>
        <v>2183909</v>
      </c>
      <c r="X9" s="105">
        <f t="shared" si="1"/>
        <v>2908701</v>
      </c>
      <c r="Y9" s="105">
        <f t="shared" si="1"/>
        <v>-724792</v>
      </c>
      <c r="Z9" s="142">
        <f>+IF(X9&lt;&gt;0,+(Y9/X9)*100,0)</f>
        <v>-24.91806479937264</v>
      </c>
      <c r="AA9" s="158">
        <f>SUM(AA10:AA14)</f>
        <v>2908701</v>
      </c>
    </row>
    <row r="10" spans="1:27" ht="13.5">
      <c r="A10" s="143" t="s">
        <v>79</v>
      </c>
      <c r="B10" s="141"/>
      <c r="C10" s="160">
        <v>733700</v>
      </c>
      <c r="D10" s="160"/>
      <c r="E10" s="161">
        <v>777012</v>
      </c>
      <c r="F10" s="65">
        <v>777012</v>
      </c>
      <c r="G10" s="65">
        <v>46394</v>
      </c>
      <c r="H10" s="65">
        <v>13880</v>
      </c>
      <c r="I10" s="65">
        <v>15527</v>
      </c>
      <c r="J10" s="65">
        <v>75801</v>
      </c>
      <c r="K10" s="65">
        <v>12847</v>
      </c>
      <c r="L10" s="65">
        <v>34035</v>
      </c>
      <c r="M10" s="65">
        <v>-20116</v>
      </c>
      <c r="N10" s="65">
        <v>26766</v>
      </c>
      <c r="O10" s="65">
        <v>32305</v>
      </c>
      <c r="P10" s="65">
        <v>19650</v>
      </c>
      <c r="Q10" s="65">
        <v>117689</v>
      </c>
      <c r="R10" s="65">
        <v>169644</v>
      </c>
      <c r="S10" s="65">
        <v>18451</v>
      </c>
      <c r="T10" s="65">
        <v>21310</v>
      </c>
      <c r="U10" s="65">
        <v>24013</v>
      </c>
      <c r="V10" s="65">
        <v>63774</v>
      </c>
      <c r="W10" s="65">
        <v>335985</v>
      </c>
      <c r="X10" s="65">
        <v>777012</v>
      </c>
      <c r="Y10" s="65">
        <v>-441027</v>
      </c>
      <c r="Z10" s="145">
        <v>-56.76</v>
      </c>
      <c r="AA10" s="160">
        <v>777012</v>
      </c>
    </row>
    <row r="11" spans="1:27" ht="13.5">
      <c r="A11" s="143" t="s">
        <v>80</v>
      </c>
      <c r="B11" s="141"/>
      <c r="C11" s="160">
        <v>225739</v>
      </c>
      <c r="D11" s="160"/>
      <c r="E11" s="161">
        <v>253136</v>
      </c>
      <c r="F11" s="65">
        <v>253136</v>
      </c>
      <c r="G11" s="65">
        <v>4185</v>
      </c>
      <c r="H11" s="65">
        <v>425</v>
      </c>
      <c r="I11" s="65">
        <v>300</v>
      </c>
      <c r="J11" s="65">
        <v>4910</v>
      </c>
      <c r="K11" s="65">
        <v>4678</v>
      </c>
      <c r="L11" s="65">
        <v>10621</v>
      </c>
      <c r="M11" s="65">
        <v>-12775</v>
      </c>
      <c r="N11" s="65">
        <v>2524</v>
      </c>
      <c r="O11" s="65">
        <v>101684</v>
      </c>
      <c r="P11" s="65">
        <v>34725</v>
      </c>
      <c r="Q11" s="65"/>
      <c r="R11" s="65">
        <v>136409</v>
      </c>
      <c r="S11" s="65">
        <v>2382</v>
      </c>
      <c r="T11" s="65">
        <v>82309</v>
      </c>
      <c r="U11" s="65">
        <v>-88091</v>
      </c>
      <c r="V11" s="65">
        <v>-3400</v>
      </c>
      <c r="W11" s="65">
        <v>140443</v>
      </c>
      <c r="X11" s="65">
        <v>253136</v>
      </c>
      <c r="Y11" s="65">
        <v>-112693</v>
      </c>
      <c r="Z11" s="145">
        <v>-44.52</v>
      </c>
      <c r="AA11" s="160">
        <v>253136</v>
      </c>
    </row>
    <row r="12" spans="1:27" ht="13.5">
      <c r="A12" s="143" t="s">
        <v>81</v>
      </c>
      <c r="B12" s="141"/>
      <c r="C12" s="160">
        <v>7118257</v>
      </c>
      <c r="D12" s="160"/>
      <c r="E12" s="161">
        <v>2340766</v>
      </c>
      <c r="F12" s="65">
        <v>1634216</v>
      </c>
      <c r="G12" s="65">
        <v>131450</v>
      </c>
      <c r="H12" s="65">
        <v>116617</v>
      </c>
      <c r="I12" s="65">
        <v>132244</v>
      </c>
      <c r="J12" s="65">
        <v>380311</v>
      </c>
      <c r="K12" s="65">
        <v>31010</v>
      </c>
      <c r="L12" s="65">
        <v>245129</v>
      </c>
      <c r="M12" s="65">
        <v>-72450</v>
      </c>
      <c r="N12" s="65">
        <v>203689</v>
      </c>
      <c r="O12" s="65">
        <v>286478</v>
      </c>
      <c r="P12" s="65">
        <v>210010</v>
      </c>
      <c r="Q12" s="65"/>
      <c r="R12" s="65">
        <v>496488</v>
      </c>
      <c r="S12" s="65">
        <v>98403</v>
      </c>
      <c r="T12" s="65">
        <v>46557</v>
      </c>
      <c r="U12" s="65">
        <v>305865</v>
      </c>
      <c r="V12" s="65">
        <v>450825</v>
      </c>
      <c r="W12" s="65">
        <v>1531313</v>
      </c>
      <c r="X12" s="65">
        <v>1634216</v>
      </c>
      <c r="Y12" s="65">
        <v>-102903</v>
      </c>
      <c r="Z12" s="145">
        <v>-6.3</v>
      </c>
      <c r="AA12" s="160">
        <v>1634216</v>
      </c>
    </row>
    <row r="13" spans="1:27" ht="13.5">
      <c r="A13" s="143" t="s">
        <v>82</v>
      </c>
      <c r="B13" s="141"/>
      <c r="C13" s="160">
        <v>1953624</v>
      </c>
      <c r="D13" s="160"/>
      <c r="E13" s="161">
        <v>244337</v>
      </c>
      <c r="F13" s="65">
        <v>244337</v>
      </c>
      <c r="G13" s="65">
        <v>19528</v>
      </c>
      <c r="H13" s="65">
        <v>20353</v>
      </c>
      <c r="I13" s="65">
        <v>19342</v>
      </c>
      <c r="J13" s="65">
        <v>59223</v>
      </c>
      <c r="K13" s="65">
        <v>19402</v>
      </c>
      <c r="L13" s="65">
        <v>19463</v>
      </c>
      <c r="M13" s="65">
        <v>-19367</v>
      </c>
      <c r="N13" s="65">
        <v>19498</v>
      </c>
      <c r="O13" s="65">
        <v>19475</v>
      </c>
      <c r="P13" s="65">
        <v>19475</v>
      </c>
      <c r="Q13" s="65"/>
      <c r="R13" s="65">
        <v>38950</v>
      </c>
      <c r="S13" s="65">
        <v>19511</v>
      </c>
      <c r="T13" s="65">
        <v>19487</v>
      </c>
      <c r="U13" s="65">
        <v>19499</v>
      </c>
      <c r="V13" s="65">
        <v>58497</v>
      </c>
      <c r="W13" s="65">
        <v>176168</v>
      </c>
      <c r="X13" s="65">
        <v>244337</v>
      </c>
      <c r="Y13" s="65">
        <v>-68169</v>
      </c>
      <c r="Z13" s="145">
        <v>-27.9</v>
      </c>
      <c r="AA13" s="160">
        <v>244337</v>
      </c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8181771</v>
      </c>
      <c r="D15" s="158">
        <f>SUM(D16:D18)</f>
        <v>0</v>
      </c>
      <c r="E15" s="159">
        <f t="shared" si="2"/>
        <v>33619150</v>
      </c>
      <c r="F15" s="105">
        <f t="shared" si="2"/>
        <v>33212403</v>
      </c>
      <c r="G15" s="105">
        <f t="shared" si="2"/>
        <v>96823</v>
      </c>
      <c r="H15" s="105">
        <f t="shared" si="2"/>
        <v>5040340</v>
      </c>
      <c r="I15" s="105">
        <f t="shared" si="2"/>
        <v>66151</v>
      </c>
      <c r="J15" s="105">
        <f t="shared" si="2"/>
        <v>5203314</v>
      </c>
      <c r="K15" s="105">
        <f t="shared" si="2"/>
        <v>61866</v>
      </c>
      <c r="L15" s="105">
        <f t="shared" si="2"/>
        <v>111298</v>
      </c>
      <c r="M15" s="105">
        <f t="shared" si="2"/>
        <v>-31074</v>
      </c>
      <c r="N15" s="105">
        <f t="shared" si="2"/>
        <v>142090</v>
      </c>
      <c r="O15" s="105">
        <f t="shared" si="2"/>
        <v>555236</v>
      </c>
      <c r="P15" s="105">
        <f t="shared" si="2"/>
        <v>5079424</v>
      </c>
      <c r="Q15" s="105">
        <f t="shared" si="2"/>
        <v>0</v>
      </c>
      <c r="R15" s="105">
        <f t="shared" si="2"/>
        <v>5634660</v>
      </c>
      <c r="S15" s="105">
        <f t="shared" si="2"/>
        <v>91860</v>
      </c>
      <c r="T15" s="105">
        <f t="shared" si="2"/>
        <v>148396</v>
      </c>
      <c r="U15" s="105">
        <f t="shared" si="2"/>
        <v>122264</v>
      </c>
      <c r="V15" s="105">
        <f t="shared" si="2"/>
        <v>362520</v>
      </c>
      <c r="W15" s="105">
        <f t="shared" si="2"/>
        <v>11342584</v>
      </c>
      <c r="X15" s="105">
        <f t="shared" si="2"/>
        <v>33212403</v>
      </c>
      <c r="Y15" s="105">
        <f t="shared" si="2"/>
        <v>-21869819</v>
      </c>
      <c r="Z15" s="142">
        <f>+IF(X15&lt;&gt;0,+(Y15/X15)*100,0)</f>
        <v>-65.84834888339756</v>
      </c>
      <c r="AA15" s="158">
        <f>SUM(AA16:AA18)</f>
        <v>33212403</v>
      </c>
    </row>
    <row r="16" spans="1:27" ht="13.5">
      <c r="A16" s="143" t="s">
        <v>85</v>
      </c>
      <c r="B16" s="141"/>
      <c r="C16" s="160">
        <v>523221</v>
      </c>
      <c r="D16" s="160"/>
      <c r="E16" s="161">
        <v>20775841</v>
      </c>
      <c r="F16" s="65">
        <v>20519094</v>
      </c>
      <c r="G16" s="65">
        <v>39284</v>
      </c>
      <c r="H16" s="65">
        <v>30340</v>
      </c>
      <c r="I16" s="65">
        <v>66151</v>
      </c>
      <c r="J16" s="65">
        <v>135775</v>
      </c>
      <c r="K16" s="65">
        <v>22134</v>
      </c>
      <c r="L16" s="65">
        <v>58318</v>
      </c>
      <c r="M16" s="65">
        <v>-30574</v>
      </c>
      <c r="N16" s="65">
        <v>49878</v>
      </c>
      <c r="O16" s="65">
        <v>532261</v>
      </c>
      <c r="P16" s="65">
        <v>41316</v>
      </c>
      <c r="Q16" s="65"/>
      <c r="R16" s="65">
        <v>573577</v>
      </c>
      <c r="S16" s="65">
        <v>62421</v>
      </c>
      <c r="T16" s="65">
        <v>101700</v>
      </c>
      <c r="U16" s="65">
        <v>113963</v>
      </c>
      <c r="V16" s="65">
        <v>278084</v>
      </c>
      <c r="W16" s="65">
        <v>1037314</v>
      </c>
      <c r="X16" s="65">
        <v>20519094</v>
      </c>
      <c r="Y16" s="65">
        <v>-19481780</v>
      </c>
      <c r="Z16" s="145">
        <v>-94.94</v>
      </c>
      <c r="AA16" s="160">
        <v>20519094</v>
      </c>
    </row>
    <row r="17" spans="1:27" ht="13.5">
      <c r="A17" s="143" t="s">
        <v>86</v>
      </c>
      <c r="B17" s="141"/>
      <c r="C17" s="160">
        <v>7658550</v>
      </c>
      <c r="D17" s="160"/>
      <c r="E17" s="161">
        <v>12843309</v>
      </c>
      <c r="F17" s="65">
        <v>12693309</v>
      </c>
      <c r="G17" s="65">
        <v>57539</v>
      </c>
      <c r="H17" s="65">
        <v>5010000</v>
      </c>
      <c r="I17" s="65"/>
      <c r="J17" s="65">
        <v>5067539</v>
      </c>
      <c r="K17" s="65">
        <v>39732</v>
      </c>
      <c r="L17" s="65">
        <v>52980</v>
      </c>
      <c r="M17" s="65">
        <v>-500</v>
      </c>
      <c r="N17" s="65">
        <v>92212</v>
      </c>
      <c r="O17" s="65">
        <v>22975</v>
      </c>
      <c r="P17" s="65">
        <v>5038108</v>
      </c>
      <c r="Q17" s="65"/>
      <c r="R17" s="65">
        <v>5061083</v>
      </c>
      <c r="S17" s="65">
        <v>29439</v>
      </c>
      <c r="T17" s="65">
        <v>46696</v>
      </c>
      <c r="U17" s="65">
        <v>8301</v>
      </c>
      <c r="V17" s="65">
        <v>84436</v>
      </c>
      <c r="W17" s="65">
        <v>10305270</v>
      </c>
      <c r="X17" s="65">
        <v>12693309</v>
      </c>
      <c r="Y17" s="65">
        <v>-2388039</v>
      </c>
      <c r="Z17" s="145">
        <v>-18.81</v>
      </c>
      <c r="AA17" s="160">
        <v>12693309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108471077</v>
      </c>
      <c r="D19" s="158">
        <f>SUM(D20:D23)</f>
        <v>0</v>
      </c>
      <c r="E19" s="159">
        <f t="shared" si="3"/>
        <v>142231723</v>
      </c>
      <c r="F19" s="105">
        <f t="shared" si="3"/>
        <v>133021978</v>
      </c>
      <c r="G19" s="105">
        <f t="shared" si="3"/>
        <v>12514879</v>
      </c>
      <c r="H19" s="105">
        <f t="shared" si="3"/>
        <v>12471056</v>
      </c>
      <c r="I19" s="105">
        <f t="shared" si="3"/>
        <v>8677397</v>
      </c>
      <c r="J19" s="105">
        <f t="shared" si="3"/>
        <v>33663332</v>
      </c>
      <c r="K19" s="105">
        <f t="shared" si="3"/>
        <v>9183093</v>
      </c>
      <c r="L19" s="105">
        <f t="shared" si="3"/>
        <v>43328675</v>
      </c>
      <c r="M19" s="105">
        <f t="shared" si="3"/>
        <v>21978374</v>
      </c>
      <c r="N19" s="105">
        <f t="shared" si="3"/>
        <v>74490142</v>
      </c>
      <c r="O19" s="105">
        <f t="shared" si="3"/>
        <v>11083356</v>
      </c>
      <c r="P19" s="105">
        <f t="shared" si="3"/>
        <v>11388974</v>
      </c>
      <c r="Q19" s="105">
        <f t="shared" si="3"/>
        <v>11703970</v>
      </c>
      <c r="R19" s="105">
        <f t="shared" si="3"/>
        <v>34176300</v>
      </c>
      <c r="S19" s="105">
        <f t="shared" si="3"/>
        <v>10039938</v>
      </c>
      <c r="T19" s="105">
        <f t="shared" si="3"/>
        <v>10081766</v>
      </c>
      <c r="U19" s="105">
        <f t="shared" si="3"/>
        <v>14866152</v>
      </c>
      <c r="V19" s="105">
        <f t="shared" si="3"/>
        <v>34987856</v>
      </c>
      <c r="W19" s="105">
        <f t="shared" si="3"/>
        <v>177317630</v>
      </c>
      <c r="X19" s="105">
        <f t="shared" si="3"/>
        <v>133021978</v>
      </c>
      <c r="Y19" s="105">
        <f t="shared" si="3"/>
        <v>44295652</v>
      </c>
      <c r="Z19" s="142">
        <f>+IF(X19&lt;&gt;0,+(Y19/X19)*100,0)</f>
        <v>33.29949882417175</v>
      </c>
      <c r="AA19" s="158">
        <f>SUM(AA20:AA23)</f>
        <v>133021978</v>
      </c>
    </row>
    <row r="20" spans="1:27" ht="13.5">
      <c r="A20" s="143" t="s">
        <v>89</v>
      </c>
      <c r="B20" s="141"/>
      <c r="C20" s="160">
        <v>59941964</v>
      </c>
      <c r="D20" s="160"/>
      <c r="E20" s="161">
        <v>85518677</v>
      </c>
      <c r="F20" s="65">
        <v>78468513</v>
      </c>
      <c r="G20" s="65">
        <v>8093074</v>
      </c>
      <c r="H20" s="65">
        <v>8707178</v>
      </c>
      <c r="I20" s="65">
        <v>4456019</v>
      </c>
      <c r="J20" s="65">
        <v>21256271</v>
      </c>
      <c r="K20" s="65">
        <v>5738858</v>
      </c>
      <c r="L20" s="65">
        <v>6251976</v>
      </c>
      <c r="M20" s="65">
        <v>-5502641</v>
      </c>
      <c r="N20" s="65">
        <v>6488193</v>
      </c>
      <c r="O20" s="65">
        <v>6761113</v>
      </c>
      <c r="P20" s="65">
        <v>7129320</v>
      </c>
      <c r="Q20" s="65">
        <v>7378422</v>
      </c>
      <c r="R20" s="65">
        <v>21268855</v>
      </c>
      <c r="S20" s="65">
        <v>5627662</v>
      </c>
      <c r="T20" s="65">
        <v>6729437</v>
      </c>
      <c r="U20" s="65">
        <v>7735230</v>
      </c>
      <c r="V20" s="65">
        <v>20092329</v>
      </c>
      <c r="W20" s="65">
        <v>69105648</v>
      </c>
      <c r="X20" s="65">
        <v>78468513</v>
      </c>
      <c r="Y20" s="65">
        <v>-9362865</v>
      </c>
      <c r="Z20" s="145">
        <v>-11.93</v>
      </c>
      <c r="AA20" s="160">
        <v>78468513</v>
      </c>
    </row>
    <row r="21" spans="1:27" ht="13.5">
      <c r="A21" s="143" t="s">
        <v>90</v>
      </c>
      <c r="B21" s="141"/>
      <c r="C21" s="160">
        <v>22274505</v>
      </c>
      <c r="D21" s="160"/>
      <c r="E21" s="161">
        <v>24947123</v>
      </c>
      <c r="F21" s="65">
        <v>24007628</v>
      </c>
      <c r="G21" s="65">
        <v>2178433</v>
      </c>
      <c r="H21" s="65">
        <v>1588379</v>
      </c>
      <c r="I21" s="65">
        <v>1972796</v>
      </c>
      <c r="J21" s="65">
        <v>5739608</v>
      </c>
      <c r="K21" s="65">
        <v>1261043</v>
      </c>
      <c r="L21" s="65">
        <v>34892692</v>
      </c>
      <c r="M21" s="65">
        <v>29659587</v>
      </c>
      <c r="N21" s="65">
        <v>65813322</v>
      </c>
      <c r="O21" s="65">
        <v>2208435</v>
      </c>
      <c r="P21" s="65">
        <v>2075916</v>
      </c>
      <c r="Q21" s="65">
        <v>1759658</v>
      </c>
      <c r="R21" s="65">
        <v>6044009</v>
      </c>
      <c r="S21" s="65">
        <v>2161748</v>
      </c>
      <c r="T21" s="65">
        <v>1085444</v>
      </c>
      <c r="U21" s="65">
        <v>4788075</v>
      </c>
      <c r="V21" s="65">
        <v>8035267</v>
      </c>
      <c r="W21" s="65">
        <v>85632206</v>
      </c>
      <c r="X21" s="65">
        <v>24007628</v>
      </c>
      <c r="Y21" s="65">
        <v>61624578</v>
      </c>
      <c r="Z21" s="145">
        <v>256.69</v>
      </c>
      <c r="AA21" s="160">
        <v>24007628</v>
      </c>
    </row>
    <row r="22" spans="1:27" ht="13.5">
      <c r="A22" s="143" t="s">
        <v>91</v>
      </c>
      <c r="B22" s="141"/>
      <c r="C22" s="162">
        <v>12615467</v>
      </c>
      <c r="D22" s="162"/>
      <c r="E22" s="163">
        <v>16545287</v>
      </c>
      <c r="F22" s="164">
        <v>15539946</v>
      </c>
      <c r="G22" s="164">
        <v>1150557</v>
      </c>
      <c r="H22" s="164">
        <v>1083203</v>
      </c>
      <c r="I22" s="164">
        <v>1136135</v>
      </c>
      <c r="J22" s="164">
        <v>3369895</v>
      </c>
      <c r="K22" s="164">
        <v>1091068</v>
      </c>
      <c r="L22" s="164">
        <v>1090686</v>
      </c>
      <c r="M22" s="164">
        <v>-1090956</v>
      </c>
      <c r="N22" s="164">
        <v>1090798</v>
      </c>
      <c r="O22" s="164">
        <v>1088509</v>
      </c>
      <c r="P22" s="164">
        <v>1095340</v>
      </c>
      <c r="Q22" s="164">
        <v>1399111</v>
      </c>
      <c r="R22" s="164">
        <v>3582960</v>
      </c>
      <c r="S22" s="164">
        <v>1143025</v>
      </c>
      <c r="T22" s="164">
        <v>1150666</v>
      </c>
      <c r="U22" s="164">
        <v>1222893</v>
      </c>
      <c r="V22" s="164">
        <v>3516584</v>
      </c>
      <c r="W22" s="164">
        <v>11560237</v>
      </c>
      <c r="X22" s="164">
        <v>15539946</v>
      </c>
      <c r="Y22" s="164">
        <v>-3979709</v>
      </c>
      <c r="Z22" s="146">
        <v>-25.61</v>
      </c>
      <c r="AA22" s="162">
        <v>15539946</v>
      </c>
    </row>
    <row r="23" spans="1:27" ht="13.5">
      <c r="A23" s="143" t="s">
        <v>92</v>
      </c>
      <c r="B23" s="141"/>
      <c r="C23" s="160">
        <v>13639141</v>
      </c>
      <c r="D23" s="160"/>
      <c r="E23" s="161">
        <v>15220636</v>
      </c>
      <c r="F23" s="65">
        <v>15005891</v>
      </c>
      <c r="G23" s="65">
        <v>1092815</v>
      </c>
      <c r="H23" s="65">
        <v>1092296</v>
      </c>
      <c r="I23" s="65">
        <v>1112447</v>
      </c>
      <c r="J23" s="65">
        <v>3297558</v>
      </c>
      <c r="K23" s="65">
        <v>1092124</v>
      </c>
      <c r="L23" s="65">
        <v>1093321</v>
      </c>
      <c r="M23" s="65">
        <v>-1087616</v>
      </c>
      <c r="N23" s="65">
        <v>1097829</v>
      </c>
      <c r="O23" s="65">
        <v>1025299</v>
      </c>
      <c r="P23" s="65">
        <v>1088398</v>
      </c>
      <c r="Q23" s="65">
        <v>1166779</v>
      </c>
      <c r="R23" s="65">
        <v>3280476</v>
      </c>
      <c r="S23" s="65">
        <v>1107503</v>
      </c>
      <c r="T23" s="65">
        <v>1116219</v>
      </c>
      <c r="U23" s="65">
        <v>1119954</v>
      </c>
      <c r="V23" s="65">
        <v>3343676</v>
      </c>
      <c r="W23" s="65">
        <v>11019539</v>
      </c>
      <c r="X23" s="65">
        <v>15005891</v>
      </c>
      <c r="Y23" s="65">
        <v>-3986352</v>
      </c>
      <c r="Z23" s="145">
        <v>-26.57</v>
      </c>
      <c r="AA23" s="160">
        <v>15005891</v>
      </c>
    </row>
    <row r="24" spans="1:27" ht="13.5">
      <c r="A24" s="140" t="s">
        <v>93</v>
      </c>
      <c r="B24" s="147" t="s">
        <v>94</v>
      </c>
      <c r="C24" s="158">
        <v>2224</v>
      </c>
      <c r="D24" s="158"/>
      <c r="E24" s="159">
        <v>1944</v>
      </c>
      <c r="F24" s="105">
        <v>1944</v>
      </c>
      <c r="G24" s="105"/>
      <c r="H24" s="105"/>
      <c r="I24" s="105">
        <v>120</v>
      </c>
      <c r="J24" s="105">
        <v>120</v>
      </c>
      <c r="K24" s="105"/>
      <c r="L24" s="105"/>
      <c r="M24" s="105"/>
      <c r="N24" s="105"/>
      <c r="O24" s="105"/>
      <c r="P24" s="105"/>
      <c r="Q24" s="105"/>
      <c r="R24" s="105"/>
      <c r="S24" s="105">
        <v>60</v>
      </c>
      <c r="T24" s="105">
        <v>200</v>
      </c>
      <c r="U24" s="105">
        <v>2302</v>
      </c>
      <c r="V24" s="105">
        <v>2562</v>
      </c>
      <c r="W24" s="105">
        <v>2682</v>
      </c>
      <c r="X24" s="105">
        <v>1944</v>
      </c>
      <c r="Y24" s="105">
        <v>738</v>
      </c>
      <c r="Z24" s="142">
        <v>37.96</v>
      </c>
      <c r="AA24" s="158">
        <v>1944</v>
      </c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183332412</v>
      </c>
      <c r="D25" s="177">
        <f>+D5+D9+D15+D19+D24</f>
        <v>0</v>
      </c>
      <c r="E25" s="178">
        <f t="shared" si="4"/>
        <v>246902701</v>
      </c>
      <c r="F25" s="78">
        <f t="shared" si="4"/>
        <v>233545238</v>
      </c>
      <c r="G25" s="78">
        <f t="shared" si="4"/>
        <v>53706793</v>
      </c>
      <c r="H25" s="78">
        <f t="shared" si="4"/>
        <v>17543164</v>
      </c>
      <c r="I25" s="78">
        <f t="shared" si="4"/>
        <v>8853574</v>
      </c>
      <c r="J25" s="78">
        <f t="shared" si="4"/>
        <v>80103531</v>
      </c>
      <c r="K25" s="78">
        <f t="shared" si="4"/>
        <v>10468129</v>
      </c>
      <c r="L25" s="78">
        <f t="shared" si="4"/>
        <v>44849289</v>
      </c>
      <c r="M25" s="78">
        <f t="shared" si="4"/>
        <v>21371079</v>
      </c>
      <c r="N25" s="78">
        <f t="shared" si="4"/>
        <v>76688497</v>
      </c>
      <c r="O25" s="78">
        <f t="shared" si="4"/>
        <v>12050840</v>
      </c>
      <c r="P25" s="78">
        <f t="shared" si="4"/>
        <v>22049931</v>
      </c>
      <c r="Q25" s="78">
        <f t="shared" si="4"/>
        <v>21034184</v>
      </c>
      <c r="R25" s="78">
        <f t="shared" si="4"/>
        <v>55134955</v>
      </c>
      <c r="S25" s="78">
        <f t="shared" si="4"/>
        <v>11467374</v>
      </c>
      <c r="T25" s="78">
        <f t="shared" si="4"/>
        <v>10782434</v>
      </c>
      <c r="U25" s="78">
        <f t="shared" si="4"/>
        <v>16626777</v>
      </c>
      <c r="V25" s="78">
        <f t="shared" si="4"/>
        <v>38876585</v>
      </c>
      <c r="W25" s="78">
        <f t="shared" si="4"/>
        <v>250803568</v>
      </c>
      <c r="X25" s="78">
        <f t="shared" si="4"/>
        <v>233545238</v>
      </c>
      <c r="Y25" s="78">
        <f t="shared" si="4"/>
        <v>17258330</v>
      </c>
      <c r="Z25" s="179">
        <f>+IF(X25&lt;&gt;0,+(Y25/X25)*100,0)</f>
        <v>7.389716077191006</v>
      </c>
      <c r="AA25" s="177">
        <f>+AA5+AA9+AA15+AA19+AA24</f>
        <v>233545238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42729961</v>
      </c>
      <c r="D28" s="158">
        <f>SUM(D29:D31)</f>
        <v>0</v>
      </c>
      <c r="E28" s="159">
        <f t="shared" si="5"/>
        <v>64483137</v>
      </c>
      <c r="F28" s="105">
        <f t="shared" si="5"/>
        <v>64984714</v>
      </c>
      <c r="G28" s="105">
        <f t="shared" si="5"/>
        <v>2577194</v>
      </c>
      <c r="H28" s="105">
        <f t="shared" si="5"/>
        <v>3061597</v>
      </c>
      <c r="I28" s="105">
        <f t="shared" si="5"/>
        <v>2114047</v>
      </c>
      <c r="J28" s="105">
        <f t="shared" si="5"/>
        <v>7752838</v>
      </c>
      <c r="K28" s="105">
        <f t="shared" si="5"/>
        <v>2489263</v>
      </c>
      <c r="L28" s="105">
        <f t="shared" si="5"/>
        <v>2594987</v>
      </c>
      <c r="M28" s="105">
        <f t="shared" si="5"/>
        <v>3429851</v>
      </c>
      <c r="N28" s="105">
        <f t="shared" si="5"/>
        <v>8514101</v>
      </c>
      <c r="O28" s="105">
        <f t="shared" si="5"/>
        <v>2897052</v>
      </c>
      <c r="P28" s="105">
        <f t="shared" si="5"/>
        <v>3698777</v>
      </c>
      <c r="Q28" s="105">
        <f t="shared" si="5"/>
        <v>3313370</v>
      </c>
      <c r="R28" s="105">
        <f t="shared" si="5"/>
        <v>9909199</v>
      </c>
      <c r="S28" s="105">
        <f t="shared" si="5"/>
        <v>2754201</v>
      </c>
      <c r="T28" s="105">
        <f t="shared" si="5"/>
        <v>2554433</v>
      </c>
      <c r="U28" s="105">
        <f t="shared" si="5"/>
        <v>3819573</v>
      </c>
      <c r="V28" s="105">
        <f t="shared" si="5"/>
        <v>9128207</v>
      </c>
      <c r="W28" s="105">
        <f t="shared" si="5"/>
        <v>35304345</v>
      </c>
      <c r="X28" s="105">
        <f t="shared" si="5"/>
        <v>64984714</v>
      </c>
      <c r="Y28" s="105">
        <f t="shared" si="5"/>
        <v>-29680369</v>
      </c>
      <c r="Z28" s="142">
        <f>+IF(X28&lt;&gt;0,+(Y28/X28)*100,0)</f>
        <v>-45.67284700214269</v>
      </c>
      <c r="AA28" s="158">
        <f>SUM(AA29:AA31)</f>
        <v>64984714</v>
      </c>
    </row>
    <row r="29" spans="1:27" ht="13.5">
      <c r="A29" s="143" t="s">
        <v>75</v>
      </c>
      <c r="B29" s="141"/>
      <c r="C29" s="160">
        <v>17135615</v>
      </c>
      <c r="D29" s="160"/>
      <c r="E29" s="161">
        <v>20499432</v>
      </c>
      <c r="F29" s="65">
        <v>20670308</v>
      </c>
      <c r="G29" s="65">
        <v>1211860</v>
      </c>
      <c r="H29" s="65">
        <v>1657171</v>
      </c>
      <c r="I29" s="65">
        <v>743832</v>
      </c>
      <c r="J29" s="65">
        <v>3612863</v>
      </c>
      <c r="K29" s="65">
        <v>879385</v>
      </c>
      <c r="L29" s="65">
        <v>1253486</v>
      </c>
      <c r="M29" s="65">
        <v>1844402</v>
      </c>
      <c r="N29" s="65">
        <v>3977273</v>
      </c>
      <c r="O29" s="65">
        <v>967392</v>
      </c>
      <c r="P29" s="65">
        <v>1732634</v>
      </c>
      <c r="Q29" s="65">
        <v>1947300</v>
      </c>
      <c r="R29" s="65">
        <v>4647326</v>
      </c>
      <c r="S29" s="65">
        <v>1311374</v>
      </c>
      <c r="T29" s="65">
        <v>979157</v>
      </c>
      <c r="U29" s="65">
        <v>2172516</v>
      </c>
      <c r="V29" s="65">
        <v>4463047</v>
      </c>
      <c r="W29" s="65">
        <v>16700509</v>
      </c>
      <c r="X29" s="65">
        <v>20670308</v>
      </c>
      <c r="Y29" s="65">
        <v>-3969799</v>
      </c>
      <c r="Z29" s="145">
        <v>-19.21</v>
      </c>
      <c r="AA29" s="160">
        <v>20670308</v>
      </c>
    </row>
    <row r="30" spans="1:27" ht="13.5">
      <c r="A30" s="143" t="s">
        <v>76</v>
      </c>
      <c r="B30" s="141"/>
      <c r="C30" s="162">
        <v>20655889</v>
      </c>
      <c r="D30" s="162"/>
      <c r="E30" s="163">
        <v>30115136</v>
      </c>
      <c r="F30" s="164">
        <v>31009136</v>
      </c>
      <c r="G30" s="164">
        <v>958158</v>
      </c>
      <c r="H30" s="164">
        <v>990952</v>
      </c>
      <c r="I30" s="164">
        <v>1065250</v>
      </c>
      <c r="J30" s="164">
        <v>3014360</v>
      </c>
      <c r="K30" s="164">
        <v>827328</v>
      </c>
      <c r="L30" s="164">
        <v>928600</v>
      </c>
      <c r="M30" s="164">
        <v>1255571</v>
      </c>
      <c r="N30" s="164">
        <v>3011499</v>
      </c>
      <c r="O30" s="164">
        <v>1162214</v>
      </c>
      <c r="P30" s="164">
        <v>1307753</v>
      </c>
      <c r="Q30" s="164">
        <v>975028</v>
      </c>
      <c r="R30" s="164">
        <v>3444995</v>
      </c>
      <c r="S30" s="164">
        <v>1029089</v>
      </c>
      <c r="T30" s="164">
        <v>1176860</v>
      </c>
      <c r="U30" s="164">
        <v>1126571</v>
      </c>
      <c r="V30" s="164">
        <v>3332520</v>
      </c>
      <c r="W30" s="164">
        <v>12803374</v>
      </c>
      <c r="X30" s="164">
        <v>31009136</v>
      </c>
      <c r="Y30" s="164">
        <v>-18205762</v>
      </c>
      <c r="Z30" s="146">
        <v>-58.71</v>
      </c>
      <c r="AA30" s="162">
        <v>31009136</v>
      </c>
    </row>
    <row r="31" spans="1:27" ht="13.5">
      <c r="A31" s="143" t="s">
        <v>77</v>
      </c>
      <c r="B31" s="141"/>
      <c r="C31" s="160">
        <v>4938457</v>
      </c>
      <c r="D31" s="160"/>
      <c r="E31" s="161">
        <v>13868569</v>
      </c>
      <c r="F31" s="65">
        <v>13305270</v>
      </c>
      <c r="G31" s="65">
        <v>407176</v>
      </c>
      <c r="H31" s="65">
        <v>413474</v>
      </c>
      <c r="I31" s="65">
        <v>304965</v>
      </c>
      <c r="J31" s="65">
        <v>1125615</v>
      </c>
      <c r="K31" s="65">
        <v>782550</v>
      </c>
      <c r="L31" s="65">
        <v>412901</v>
      </c>
      <c r="M31" s="65">
        <v>329878</v>
      </c>
      <c r="N31" s="65">
        <v>1525329</v>
      </c>
      <c r="O31" s="65">
        <v>767446</v>
      </c>
      <c r="P31" s="65">
        <v>658390</v>
      </c>
      <c r="Q31" s="65">
        <v>391042</v>
      </c>
      <c r="R31" s="65">
        <v>1816878</v>
      </c>
      <c r="S31" s="65">
        <v>413738</v>
      </c>
      <c r="T31" s="65">
        <v>398416</v>
      </c>
      <c r="U31" s="65">
        <v>520486</v>
      </c>
      <c r="V31" s="65">
        <v>1332640</v>
      </c>
      <c r="W31" s="65">
        <v>5800462</v>
      </c>
      <c r="X31" s="65">
        <v>13305270</v>
      </c>
      <c r="Y31" s="65">
        <v>-7504808</v>
      </c>
      <c r="Z31" s="145">
        <v>-56.4</v>
      </c>
      <c r="AA31" s="160">
        <v>13305270</v>
      </c>
    </row>
    <row r="32" spans="1:27" ht="13.5">
      <c r="A32" s="140" t="s">
        <v>78</v>
      </c>
      <c r="B32" s="141"/>
      <c r="C32" s="158">
        <f aca="true" t="shared" si="6" ref="C32:Y32">SUM(C33:C37)</f>
        <v>28634707</v>
      </c>
      <c r="D32" s="158">
        <f>SUM(D33:D37)</f>
        <v>0</v>
      </c>
      <c r="E32" s="159">
        <f t="shared" si="6"/>
        <v>36741200</v>
      </c>
      <c r="F32" s="105">
        <f t="shared" si="6"/>
        <v>36712200</v>
      </c>
      <c r="G32" s="105">
        <f t="shared" si="6"/>
        <v>2055049</v>
      </c>
      <c r="H32" s="105">
        <f t="shared" si="6"/>
        <v>2229612</v>
      </c>
      <c r="I32" s="105">
        <f t="shared" si="6"/>
        <v>2268179</v>
      </c>
      <c r="J32" s="105">
        <f t="shared" si="6"/>
        <v>6552840</v>
      </c>
      <c r="K32" s="105">
        <f t="shared" si="6"/>
        <v>2206060</v>
      </c>
      <c r="L32" s="105">
        <f t="shared" si="6"/>
        <v>2262885</v>
      </c>
      <c r="M32" s="105">
        <f t="shared" si="6"/>
        <v>2461140</v>
      </c>
      <c r="N32" s="105">
        <f t="shared" si="6"/>
        <v>6930085</v>
      </c>
      <c r="O32" s="105">
        <f t="shared" si="6"/>
        <v>2049166</v>
      </c>
      <c r="P32" s="105">
        <f t="shared" si="6"/>
        <v>2487226</v>
      </c>
      <c r="Q32" s="105">
        <f t="shared" si="6"/>
        <v>2768520</v>
      </c>
      <c r="R32" s="105">
        <f t="shared" si="6"/>
        <v>7304912</v>
      </c>
      <c r="S32" s="105">
        <f t="shared" si="6"/>
        <v>2782513</v>
      </c>
      <c r="T32" s="105">
        <f t="shared" si="6"/>
        <v>2740530</v>
      </c>
      <c r="U32" s="105">
        <f t="shared" si="6"/>
        <v>2388937</v>
      </c>
      <c r="V32" s="105">
        <f t="shared" si="6"/>
        <v>7911980</v>
      </c>
      <c r="W32" s="105">
        <f t="shared" si="6"/>
        <v>28699817</v>
      </c>
      <c r="X32" s="105">
        <f t="shared" si="6"/>
        <v>36712200</v>
      </c>
      <c r="Y32" s="105">
        <f t="shared" si="6"/>
        <v>-8012383</v>
      </c>
      <c r="Z32" s="142">
        <f>+IF(X32&lt;&gt;0,+(Y32/X32)*100,0)</f>
        <v>-21.82485113940325</v>
      </c>
      <c r="AA32" s="158">
        <f>SUM(AA33:AA37)</f>
        <v>36712200</v>
      </c>
    </row>
    <row r="33" spans="1:27" ht="13.5">
      <c r="A33" s="143" t="s">
        <v>79</v>
      </c>
      <c r="B33" s="141"/>
      <c r="C33" s="160">
        <v>4531566</v>
      </c>
      <c r="D33" s="160"/>
      <c r="E33" s="161">
        <v>6597348</v>
      </c>
      <c r="F33" s="65">
        <v>6597348</v>
      </c>
      <c r="G33" s="65">
        <v>302867</v>
      </c>
      <c r="H33" s="65">
        <v>231896</v>
      </c>
      <c r="I33" s="65">
        <v>314822</v>
      </c>
      <c r="J33" s="65">
        <v>849585</v>
      </c>
      <c r="K33" s="65">
        <v>147098</v>
      </c>
      <c r="L33" s="65">
        <v>191481</v>
      </c>
      <c r="M33" s="65">
        <v>209132</v>
      </c>
      <c r="N33" s="65">
        <v>547711</v>
      </c>
      <c r="O33" s="65">
        <v>195804</v>
      </c>
      <c r="P33" s="65">
        <v>183324</v>
      </c>
      <c r="Q33" s="65">
        <v>2768520</v>
      </c>
      <c r="R33" s="65">
        <v>3147648</v>
      </c>
      <c r="S33" s="65">
        <v>182668</v>
      </c>
      <c r="T33" s="65">
        <v>200918</v>
      </c>
      <c r="U33" s="65">
        <v>199950</v>
      </c>
      <c r="V33" s="65">
        <v>583536</v>
      </c>
      <c r="W33" s="65">
        <v>5128480</v>
      </c>
      <c r="X33" s="65">
        <v>6597348</v>
      </c>
      <c r="Y33" s="65">
        <v>-1468868</v>
      </c>
      <c r="Z33" s="145">
        <v>-22.26</v>
      </c>
      <c r="AA33" s="160">
        <v>6597348</v>
      </c>
    </row>
    <row r="34" spans="1:27" ht="13.5">
      <c r="A34" s="143" t="s">
        <v>80</v>
      </c>
      <c r="B34" s="141"/>
      <c r="C34" s="160">
        <v>6740650</v>
      </c>
      <c r="D34" s="160"/>
      <c r="E34" s="161">
        <v>8182815</v>
      </c>
      <c r="F34" s="65">
        <v>8182815</v>
      </c>
      <c r="G34" s="65">
        <v>466088</v>
      </c>
      <c r="H34" s="65">
        <v>542746</v>
      </c>
      <c r="I34" s="65">
        <v>649717</v>
      </c>
      <c r="J34" s="65">
        <v>1658551</v>
      </c>
      <c r="K34" s="65">
        <v>493739</v>
      </c>
      <c r="L34" s="65">
        <v>595065</v>
      </c>
      <c r="M34" s="65">
        <v>569607</v>
      </c>
      <c r="N34" s="65">
        <v>1658411</v>
      </c>
      <c r="O34" s="65">
        <v>508637</v>
      </c>
      <c r="P34" s="65">
        <v>720206</v>
      </c>
      <c r="Q34" s="65"/>
      <c r="R34" s="65">
        <v>1228843</v>
      </c>
      <c r="S34" s="65">
        <v>626573</v>
      </c>
      <c r="T34" s="65">
        <v>682244</v>
      </c>
      <c r="U34" s="65">
        <v>572685</v>
      </c>
      <c r="V34" s="65">
        <v>1881502</v>
      </c>
      <c r="W34" s="65">
        <v>6427307</v>
      </c>
      <c r="X34" s="65">
        <v>8182815</v>
      </c>
      <c r="Y34" s="65">
        <v>-1755508</v>
      </c>
      <c r="Z34" s="145">
        <v>-21.45</v>
      </c>
      <c r="AA34" s="160">
        <v>8182815</v>
      </c>
    </row>
    <row r="35" spans="1:27" ht="13.5">
      <c r="A35" s="143" t="s">
        <v>81</v>
      </c>
      <c r="B35" s="141"/>
      <c r="C35" s="160">
        <v>15160398</v>
      </c>
      <c r="D35" s="160"/>
      <c r="E35" s="161">
        <v>19213353</v>
      </c>
      <c r="F35" s="65">
        <v>19184353</v>
      </c>
      <c r="G35" s="65">
        <v>1138208</v>
      </c>
      <c r="H35" s="65">
        <v>1254169</v>
      </c>
      <c r="I35" s="65">
        <v>1175105</v>
      </c>
      <c r="J35" s="65">
        <v>3567482</v>
      </c>
      <c r="K35" s="65">
        <v>1367096</v>
      </c>
      <c r="L35" s="65">
        <v>1281614</v>
      </c>
      <c r="M35" s="65">
        <v>1563541</v>
      </c>
      <c r="N35" s="65">
        <v>4212251</v>
      </c>
      <c r="O35" s="65">
        <v>1227417</v>
      </c>
      <c r="P35" s="65">
        <v>1402892</v>
      </c>
      <c r="Q35" s="65"/>
      <c r="R35" s="65">
        <v>2630309</v>
      </c>
      <c r="S35" s="65">
        <v>1590298</v>
      </c>
      <c r="T35" s="65">
        <v>1635770</v>
      </c>
      <c r="U35" s="65">
        <v>1507995</v>
      </c>
      <c r="V35" s="65">
        <v>4734063</v>
      </c>
      <c r="W35" s="65">
        <v>15144105</v>
      </c>
      <c r="X35" s="65">
        <v>19184353</v>
      </c>
      <c r="Y35" s="65">
        <v>-4040248</v>
      </c>
      <c r="Z35" s="145">
        <v>-21.06</v>
      </c>
      <c r="AA35" s="160">
        <v>19184353</v>
      </c>
    </row>
    <row r="36" spans="1:27" ht="13.5">
      <c r="A36" s="143" t="s">
        <v>82</v>
      </c>
      <c r="B36" s="141"/>
      <c r="C36" s="160">
        <v>2202093</v>
      </c>
      <c r="D36" s="160"/>
      <c r="E36" s="161">
        <v>2747684</v>
      </c>
      <c r="F36" s="65">
        <v>2747684</v>
      </c>
      <c r="G36" s="65">
        <v>147886</v>
      </c>
      <c r="H36" s="65">
        <v>200801</v>
      </c>
      <c r="I36" s="65">
        <v>128535</v>
      </c>
      <c r="J36" s="65">
        <v>477222</v>
      </c>
      <c r="K36" s="65">
        <v>198127</v>
      </c>
      <c r="L36" s="65">
        <v>194725</v>
      </c>
      <c r="M36" s="65">
        <v>118860</v>
      </c>
      <c r="N36" s="65">
        <v>511712</v>
      </c>
      <c r="O36" s="65">
        <v>117308</v>
      </c>
      <c r="P36" s="65">
        <v>180804</v>
      </c>
      <c r="Q36" s="65"/>
      <c r="R36" s="65">
        <v>298112</v>
      </c>
      <c r="S36" s="65">
        <v>382974</v>
      </c>
      <c r="T36" s="65">
        <v>221598</v>
      </c>
      <c r="U36" s="65">
        <v>108307</v>
      </c>
      <c r="V36" s="65">
        <v>712879</v>
      </c>
      <c r="W36" s="65">
        <v>1999925</v>
      </c>
      <c r="X36" s="65">
        <v>2747684</v>
      </c>
      <c r="Y36" s="65">
        <v>-747759</v>
      </c>
      <c r="Z36" s="145">
        <v>-27.21</v>
      </c>
      <c r="AA36" s="160">
        <v>2747684</v>
      </c>
    </row>
    <row r="37" spans="1:27" ht="13.5">
      <c r="A37" s="143" t="s">
        <v>83</v>
      </c>
      <c r="B37" s="141"/>
      <c r="C37" s="162"/>
      <c r="D37" s="162"/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46">
        <v>0</v>
      </c>
      <c r="AA37" s="162"/>
    </row>
    <row r="38" spans="1:27" ht="13.5">
      <c r="A38" s="140" t="s">
        <v>84</v>
      </c>
      <c r="B38" s="147"/>
      <c r="C38" s="158">
        <f aca="true" t="shared" si="7" ref="C38:Y38">SUM(C39:C41)</f>
        <v>15340188</v>
      </c>
      <c r="D38" s="158">
        <f>SUM(D39:D41)</f>
        <v>0</v>
      </c>
      <c r="E38" s="159">
        <f t="shared" si="7"/>
        <v>22522369</v>
      </c>
      <c r="F38" s="105">
        <f t="shared" si="7"/>
        <v>21688909</v>
      </c>
      <c r="G38" s="105">
        <f t="shared" si="7"/>
        <v>816589</v>
      </c>
      <c r="H38" s="105">
        <f t="shared" si="7"/>
        <v>947682</v>
      </c>
      <c r="I38" s="105">
        <f t="shared" si="7"/>
        <v>1233602</v>
      </c>
      <c r="J38" s="105">
        <f t="shared" si="7"/>
        <v>2997873</v>
      </c>
      <c r="K38" s="105">
        <f t="shared" si="7"/>
        <v>783487</v>
      </c>
      <c r="L38" s="105">
        <f t="shared" si="7"/>
        <v>881637</v>
      </c>
      <c r="M38" s="105">
        <f t="shared" si="7"/>
        <v>922091</v>
      </c>
      <c r="N38" s="105">
        <f t="shared" si="7"/>
        <v>2587215</v>
      </c>
      <c r="O38" s="105">
        <f t="shared" si="7"/>
        <v>935042</v>
      </c>
      <c r="P38" s="105">
        <f t="shared" si="7"/>
        <v>1282159</v>
      </c>
      <c r="Q38" s="105">
        <f t="shared" si="7"/>
        <v>0</v>
      </c>
      <c r="R38" s="105">
        <f t="shared" si="7"/>
        <v>2217201</v>
      </c>
      <c r="S38" s="105">
        <f t="shared" si="7"/>
        <v>888329</v>
      </c>
      <c r="T38" s="105">
        <f t="shared" si="7"/>
        <v>1382547</v>
      </c>
      <c r="U38" s="105">
        <f t="shared" si="7"/>
        <v>1165832</v>
      </c>
      <c r="V38" s="105">
        <f t="shared" si="7"/>
        <v>3436708</v>
      </c>
      <c r="W38" s="105">
        <f t="shared" si="7"/>
        <v>11238997</v>
      </c>
      <c r="X38" s="105">
        <f t="shared" si="7"/>
        <v>21688909</v>
      </c>
      <c r="Y38" s="105">
        <f t="shared" si="7"/>
        <v>-10449912</v>
      </c>
      <c r="Z38" s="142">
        <f>+IF(X38&lt;&gt;0,+(Y38/X38)*100,0)</f>
        <v>-48.18090204537259</v>
      </c>
      <c r="AA38" s="158">
        <f>SUM(AA39:AA41)</f>
        <v>21688909</v>
      </c>
    </row>
    <row r="39" spans="1:27" ht="13.5">
      <c r="A39" s="143" t="s">
        <v>85</v>
      </c>
      <c r="B39" s="141"/>
      <c r="C39" s="160">
        <v>5736101</v>
      </c>
      <c r="D39" s="160"/>
      <c r="E39" s="161">
        <v>5130326</v>
      </c>
      <c r="F39" s="65">
        <v>5130326</v>
      </c>
      <c r="G39" s="65">
        <v>230630</v>
      </c>
      <c r="H39" s="65">
        <v>291185</v>
      </c>
      <c r="I39" s="65">
        <v>396460</v>
      </c>
      <c r="J39" s="65">
        <v>918275</v>
      </c>
      <c r="K39" s="65">
        <v>238128</v>
      </c>
      <c r="L39" s="65">
        <v>296767</v>
      </c>
      <c r="M39" s="65">
        <v>148212</v>
      </c>
      <c r="N39" s="65">
        <v>683107</v>
      </c>
      <c r="O39" s="65">
        <v>186647</v>
      </c>
      <c r="P39" s="65">
        <v>367055</v>
      </c>
      <c r="Q39" s="65"/>
      <c r="R39" s="65">
        <v>553702</v>
      </c>
      <c r="S39" s="65">
        <v>130793</v>
      </c>
      <c r="T39" s="65">
        <v>290322</v>
      </c>
      <c r="U39" s="65">
        <v>187826</v>
      </c>
      <c r="V39" s="65">
        <v>608941</v>
      </c>
      <c r="W39" s="65">
        <v>2764025</v>
      </c>
      <c r="X39" s="65">
        <v>5130326</v>
      </c>
      <c r="Y39" s="65">
        <v>-2366301</v>
      </c>
      <c r="Z39" s="145">
        <v>-46.12</v>
      </c>
      <c r="AA39" s="160">
        <v>5130326</v>
      </c>
    </row>
    <row r="40" spans="1:27" ht="13.5">
      <c r="A40" s="143" t="s">
        <v>86</v>
      </c>
      <c r="B40" s="141"/>
      <c r="C40" s="160">
        <v>9604087</v>
      </c>
      <c r="D40" s="160"/>
      <c r="E40" s="161">
        <v>17392043</v>
      </c>
      <c r="F40" s="65">
        <v>16558583</v>
      </c>
      <c r="G40" s="65">
        <v>585959</v>
      </c>
      <c r="H40" s="65">
        <v>656497</v>
      </c>
      <c r="I40" s="65">
        <v>837142</v>
      </c>
      <c r="J40" s="65">
        <v>2079598</v>
      </c>
      <c r="K40" s="65">
        <v>545359</v>
      </c>
      <c r="L40" s="65">
        <v>584870</v>
      </c>
      <c r="M40" s="65">
        <v>773879</v>
      </c>
      <c r="N40" s="65">
        <v>1904108</v>
      </c>
      <c r="O40" s="65">
        <v>748395</v>
      </c>
      <c r="P40" s="65">
        <v>915104</v>
      </c>
      <c r="Q40" s="65"/>
      <c r="R40" s="65">
        <v>1663499</v>
      </c>
      <c r="S40" s="65">
        <v>757536</v>
      </c>
      <c r="T40" s="65">
        <v>1092225</v>
      </c>
      <c r="U40" s="65">
        <v>978006</v>
      </c>
      <c r="V40" s="65">
        <v>2827767</v>
      </c>
      <c r="W40" s="65">
        <v>8474972</v>
      </c>
      <c r="X40" s="65">
        <v>16558583</v>
      </c>
      <c r="Y40" s="65">
        <v>-8083611</v>
      </c>
      <c r="Z40" s="145">
        <v>-48.82</v>
      </c>
      <c r="AA40" s="160">
        <v>16558583</v>
      </c>
    </row>
    <row r="41" spans="1:27" ht="13.5">
      <c r="A41" s="143" t="s">
        <v>87</v>
      </c>
      <c r="B41" s="141"/>
      <c r="C41" s="160"/>
      <c r="D41" s="160"/>
      <c r="E41" s="161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107220326</v>
      </c>
      <c r="D42" s="158">
        <f>SUM(D43:D46)</f>
        <v>0</v>
      </c>
      <c r="E42" s="159">
        <f t="shared" si="8"/>
        <v>85632628</v>
      </c>
      <c r="F42" s="105">
        <f t="shared" si="8"/>
        <v>84271683</v>
      </c>
      <c r="G42" s="105">
        <f t="shared" si="8"/>
        <v>2661228</v>
      </c>
      <c r="H42" s="105">
        <f t="shared" si="8"/>
        <v>2372066</v>
      </c>
      <c r="I42" s="105">
        <f t="shared" si="8"/>
        <v>5111013</v>
      </c>
      <c r="J42" s="105">
        <f t="shared" si="8"/>
        <v>10144307</v>
      </c>
      <c r="K42" s="105">
        <f t="shared" si="8"/>
        <v>6288053</v>
      </c>
      <c r="L42" s="105">
        <f t="shared" si="8"/>
        <v>3604141</v>
      </c>
      <c r="M42" s="105">
        <f t="shared" si="8"/>
        <v>3815161</v>
      </c>
      <c r="N42" s="105">
        <f t="shared" si="8"/>
        <v>13707355</v>
      </c>
      <c r="O42" s="105">
        <f t="shared" si="8"/>
        <v>5830573</v>
      </c>
      <c r="P42" s="105">
        <f t="shared" si="8"/>
        <v>3531542</v>
      </c>
      <c r="Q42" s="105">
        <f t="shared" si="8"/>
        <v>5470753</v>
      </c>
      <c r="R42" s="105">
        <f t="shared" si="8"/>
        <v>14832868</v>
      </c>
      <c r="S42" s="105">
        <f t="shared" si="8"/>
        <v>4409687</v>
      </c>
      <c r="T42" s="105">
        <f t="shared" si="8"/>
        <v>2589442</v>
      </c>
      <c r="U42" s="105">
        <f t="shared" si="8"/>
        <v>5562186</v>
      </c>
      <c r="V42" s="105">
        <f t="shared" si="8"/>
        <v>12561315</v>
      </c>
      <c r="W42" s="105">
        <f t="shared" si="8"/>
        <v>51245845</v>
      </c>
      <c r="X42" s="105">
        <f t="shared" si="8"/>
        <v>84271683</v>
      </c>
      <c r="Y42" s="105">
        <f t="shared" si="8"/>
        <v>-33025838</v>
      </c>
      <c r="Z42" s="142">
        <f>+IF(X42&lt;&gt;0,+(Y42/X42)*100,0)</f>
        <v>-39.189721653001754</v>
      </c>
      <c r="AA42" s="158">
        <f>SUM(AA43:AA46)</f>
        <v>84271683</v>
      </c>
    </row>
    <row r="43" spans="1:27" ht="13.5">
      <c r="A43" s="143" t="s">
        <v>89</v>
      </c>
      <c r="B43" s="141"/>
      <c r="C43" s="160">
        <v>53036123</v>
      </c>
      <c r="D43" s="160"/>
      <c r="E43" s="161">
        <v>46446771</v>
      </c>
      <c r="F43" s="65">
        <v>46582746</v>
      </c>
      <c r="G43" s="65">
        <v>1023212</v>
      </c>
      <c r="H43" s="65">
        <v>614879</v>
      </c>
      <c r="I43" s="65">
        <v>2967417</v>
      </c>
      <c r="J43" s="65">
        <v>4605508</v>
      </c>
      <c r="K43" s="65">
        <v>4820706</v>
      </c>
      <c r="L43" s="65">
        <v>1807241</v>
      </c>
      <c r="M43" s="65">
        <v>2154908</v>
      </c>
      <c r="N43" s="65">
        <v>8782855</v>
      </c>
      <c r="O43" s="65">
        <v>4496960</v>
      </c>
      <c r="P43" s="65">
        <v>904194</v>
      </c>
      <c r="Q43" s="65">
        <v>5470753</v>
      </c>
      <c r="R43" s="65">
        <v>10871907</v>
      </c>
      <c r="S43" s="65">
        <v>2975543</v>
      </c>
      <c r="T43" s="65">
        <v>756779</v>
      </c>
      <c r="U43" s="65">
        <v>4197764</v>
      </c>
      <c r="V43" s="65">
        <v>7930086</v>
      </c>
      <c r="W43" s="65">
        <v>32190356</v>
      </c>
      <c r="X43" s="65">
        <v>46582746</v>
      </c>
      <c r="Y43" s="65">
        <v>-14392390</v>
      </c>
      <c r="Z43" s="145">
        <v>-30.9</v>
      </c>
      <c r="AA43" s="160">
        <v>46582746</v>
      </c>
    </row>
    <row r="44" spans="1:27" ht="13.5">
      <c r="A44" s="143" t="s">
        <v>90</v>
      </c>
      <c r="B44" s="141"/>
      <c r="C44" s="160">
        <v>13418355</v>
      </c>
      <c r="D44" s="160"/>
      <c r="E44" s="161">
        <v>18379303</v>
      </c>
      <c r="F44" s="65">
        <v>17191383</v>
      </c>
      <c r="G44" s="65">
        <v>447350</v>
      </c>
      <c r="H44" s="65">
        <v>624173</v>
      </c>
      <c r="I44" s="65">
        <v>434256</v>
      </c>
      <c r="J44" s="65">
        <v>1505779</v>
      </c>
      <c r="K44" s="65">
        <v>445436</v>
      </c>
      <c r="L44" s="65">
        <v>576771</v>
      </c>
      <c r="M44" s="65">
        <v>477972</v>
      </c>
      <c r="N44" s="65">
        <v>1500179</v>
      </c>
      <c r="O44" s="65">
        <v>461164</v>
      </c>
      <c r="P44" s="65">
        <v>567708</v>
      </c>
      <c r="Q44" s="65"/>
      <c r="R44" s="65">
        <v>1028872</v>
      </c>
      <c r="S44" s="65">
        <v>465361</v>
      </c>
      <c r="T44" s="65">
        <v>390470</v>
      </c>
      <c r="U44" s="65">
        <v>375006</v>
      </c>
      <c r="V44" s="65">
        <v>1230837</v>
      </c>
      <c r="W44" s="65">
        <v>5265667</v>
      </c>
      <c r="X44" s="65">
        <v>17191383</v>
      </c>
      <c r="Y44" s="65">
        <v>-11925716</v>
      </c>
      <c r="Z44" s="145">
        <v>-69.37</v>
      </c>
      <c r="AA44" s="160">
        <v>17191383</v>
      </c>
    </row>
    <row r="45" spans="1:27" ht="13.5">
      <c r="A45" s="143" t="s">
        <v>91</v>
      </c>
      <c r="B45" s="141"/>
      <c r="C45" s="162">
        <v>32703190</v>
      </c>
      <c r="D45" s="162"/>
      <c r="E45" s="163">
        <v>8671686</v>
      </c>
      <c r="F45" s="164">
        <v>8671686</v>
      </c>
      <c r="G45" s="164">
        <v>394221</v>
      </c>
      <c r="H45" s="164">
        <v>531489</v>
      </c>
      <c r="I45" s="164">
        <v>1072142</v>
      </c>
      <c r="J45" s="164">
        <v>1997852</v>
      </c>
      <c r="K45" s="164">
        <v>343668</v>
      </c>
      <c r="L45" s="164">
        <v>574490</v>
      </c>
      <c r="M45" s="164">
        <v>504762</v>
      </c>
      <c r="N45" s="164">
        <v>1422920</v>
      </c>
      <c r="O45" s="164">
        <v>321982</v>
      </c>
      <c r="P45" s="164">
        <v>1354917</v>
      </c>
      <c r="Q45" s="164"/>
      <c r="R45" s="164">
        <v>1676899</v>
      </c>
      <c r="S45" s="164">
        <v>301626</v>
      </c>
      <c r="T45" s="164">
        <v>806035</v>
      </c>
      <c r="U45" s="164">
        <v>368006</v>
      </c>
      <c r="V45" s="164">
        <v>1475667</v>
      </c>
      <c r="W45" s="164">
        <v>6573338</v>
      </c>
      <c r="X45" s="164">
        <v>8671686</v>
      </c>
      <c r="Y45" s="164">
        <v>-2098348</v>
      </c>
      <c r="Z45" s="146">
        <v>-24.2</v>
      </c>
      <c r="AA45" s="162">
        <v>8671686</v>
      </c>
    </row>
    <row r="46" spans="1:27" ht="13.5">
      <c r="A46" s="143" t="s">
        <v>92</v>
      </c>
      <c r="B46" s="141"/>
      <c r="C46" s="160">
        <v>8062658</v>
      </c>
      <c r="D46" s="160"/>
      <c r="E46" s="161">
        <v>12134868</v>
      </c>
      <c r="F46" s="65">
        <v>11825868</v>
      </c>
      <c r="G46" s="65">
        <v>796445</v>
      </c>
      <c r="H46" s="65">
        <v>601525</v>
      </c>
      <c r="I46" s="65">
        <v>637198</v>
      </c>
      <c r="J46" s="65">
        <v>2035168</v>
      </c>
      <c r="K46" s="65">
        <v>678243</v>
      </c>
      <c r="L46" s="65">
        <v>645639</v>
      </c>
      <c r="M46" s="65">
        <v>677519</v>
      </c>
      <c r="N46" s="65">
        <v>2001401</v>
      </c>
      <c r="O46" s="65">
        <v>550467</v>
      </c>
      <c r="P46" s="65">
        <v>704723</v>
      </c>
      <c r="Q46" s="65"/>
      <c r="R46" s="65">
        <v>1255190</v>
      </c>
      <c r="S46" s="65">
        <v>667157</v>
      </c>
      <c r="T46" s="65">
        <v>636158</v>
      </c>
      <c r="U46" s="65">
        <v>621410</v>
      </c>
      <c r="V46" s="65">
        <v>1924725</v>
      </c>
      <c r="W46" s="65">
        <v>7216484</v>
      </c>
      <c r="X46" s="65">
        <v>11825868</v>
      </c>
      <c r="Y46" s="65">
        <v>-4609384</v>
      </c>
      <c r="Z46" s="145">
        <v>-38.98</v>
      </c>
      <c r="AA46" s="160">
        <v>11825868</v>
      </c>
    </row>
    <row r="47" spans="1:27" ht="13.5">
      <c r="A47" s="140" t="s">
        <v>93</v>
      </c>
      <c r="B47" s="147" t="s">
        <v>94</v>
      </c>
      <c r="C47" s="158">
        <v>2000</v>
      </c>
      <c r="D47" s="158"/>
      <c r="E47" s="159">
        <v>50696</v>
      </c>
      <c r="F47" s="105">
        <v>51816</v>
      </c>
      <c r="G47" s="105"/>
      <c r="H47" s="105"/>
      <c r="I47" s="105">
        <v>2586</v>
      </c>
      <c r="J47" s="105">
        <v>2586</v>
      </c>
      <c r="K47" s="105"/>
      <c r="L47" s="105">
        <v>859</v>
      </c>
      <c r="M47" s="105"/>
      <c r="N47" s="105">
        <v>859</v>
      </c>
      <c r="O47" s="105"/>
      <c r="P47" s="105">
        <v>9941</v>
      </c>
      <c r="Q47" s="105"/>
      <c r="R47" s="105">
        <v>9941</v>
      </c>
      <c r="S47" s="105"/>
      <c r="T47" s="105">
        <v>1725</v>
      </c>
      <c r="U47" s="105"/>
      <c r="V47" s="105">
        <v>1725</v>
      </c>
      <c r="W47" s="105">
        <v>15111</v>
      </c>
      <c r="X47" s="105">
        <v>51816</v>
      </c>
      <c r="Y47" s="105">
        <v>-36705</v>
      </c>
      <c r="Z47" s="142">
        <v>-70.84</v>
      </c>
      <c r="AA47" s="158">
        <v>51816</v>
      </c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193927182</v>
      </c>
      <c r="D48" s="177">
        <f>+D28+D32+D38+D42+D47</f>
        <v>0</v>
      </c>
      <c r="E48" s="178">
        <f t="shared" si="9"/>
        <v>209430030</v>
      </c>
      <c r="F48" s="78">
        <f t="shared" si="9"/>
        <v>207709322</v>
      </c>
      <c r="G48" s="78">
        <f t="shared" si="9"/>
        <v>8110060</v>
      </c>
      <c r="H48" s="78">
        <f t="shared" si="9"/>
        <v>8610957</v>
      </c>
      <c r="I48" s="78">
        <f t="shared" si="9"/>
        <v>10729427</v>
      </c>
      <c r="J48" s="78">
        <f t="shared" si="9"/>
        <v>27450444</v>
      </c>
      <c r="K48" s="78">
        <f t="shared" si="9"/>
        <v>11766863</v>
      </c>
      <c r="L48" s="78">
        <f t="shared" si="9"/>
        <v>9344509</v>
      </c>
      <c r="M48" s="78">
        <f t="shared" si="9"/>
        <v>10628243</v>
      </c>
      <c r="N48" s="78">
        <f t="shared" si="9"/>
        <v>31739615</v>
      </c>
      <c r="O48" s="78">
        <f t="shared" si="9"/>
        <v>11711833</v>
      </c>
      <c r="P48" s="78">
        <f t="shared" si="9"/>
        <v>11009645</v>
      </c>
      <c r="Q48" s="78">
        <f t="shared" si="9"/>
        <v>11552643</v>
      </c>
      <c r="R48" s="78">
        <f t="shared" si="9"/>
        <v>34274121</v>
      </c>
      <c r="S48" s="78">
        <f t="shared" si="9"/>
        <v>10834730</v>
      </c>
      <c r="T48" s="78">
        <f t="shared" si="9"/>
        <v>9268677</v>
      </c>
      <c r="U48" s="78">
        <f t="shared" si="9"/>
        <v>12936528</v>
      </c>
      <c r="V48" s="78">
        <f t="shared" si="9"/>
        <v>33039935</v>
      </c>
      <c r="W48" s="78">
        <f t="shared" si="9"/>
        <v>126504115</v>
      </c>
      <c r="X48" s="78">
        <f t="shared" si="9"/>
        <v>207709322</v>
      </c>
      <c r="Y48" s="78">
        <f t="shared" si="9"/>
        <v>-81205207</v>
      </c>
      <c r="Z48" s="179">
        <f>+IF(X48&lt;&gt;0,+(Y48/X48)*100,0)</f>
        <v>-39.09560062980707</v>
      </c>
      <c r="AA48" s="177">
        <f>+AA28+AA32+AA38+AA42+AA47</f>
        <v>207709322</v>
      </c>
    </row>
    <row r="49" spans="1:27" ht="13.5">
      <c r="A49" s="153" t="s">
        <v>49</v>
      </c>
      <c r="B49" s="154"/>
      <c r="C49" s="180">
        <f aca="true" t="shared" si="10" ref="C49:Y49">+C25-C48</f>
        <v>-10594770</v>
      </c>
      <c r="D49" s="180">
        <f>+D25-D48</f>
        <v>0</v>
      </c>
      <c r="E49" s="181">
        <f t="shared" si="10"/>
        <v>37472671</v>
      </c>
      <c r="F49" s="182">
        <f t="shared" si="10"/>
        <v>25835916</v>
      </c>
      <c r="G49" s="182">
        <f t="shared" si="10"/>
        <v>45596733</v>
      </c>
      <c r="H49" s="182">
        <f t="shared" si="10"/>
        <v>8932207</v>
      </c>
      <c r="I49" s="182">
        <f t="shared" si="10"/>
        <v>-1875853</v>
      </c>
      <c r="J49" s="182">
        <f t="shared" si="10"/>
        <v>52653087</v>
      </c>
      <c r="K49" s="182">
        <f t="shared" si="10"/>
        <v>-1298734</v>
      </c>
      <c r="L49" s="182">
        <f t="shared" si="10"/>
        <v>35504780</v>
      </c>
      <c r="M49" s="182">
        <f t="shared" si="10"/>
        <v>10742836</v>
      </c>
      <c r="N49" s="182">
        <f t="shared" si="10"/>
        <v>44948882</v>
      </c>
      <c r="O49" s="182">
        <f t="shared" si="10"/>
        <v>339007</v>
      </c>
      <c r="P49" s="182">
        <f t="shared" si="10"/>
        <v>11040286</v>
      </c>
      <c r="Q49" s="182">
        <f t="shared" si="10"/>
        <v>9481541</v>
      </c>
      <c r="R49" s="182">
        <f t="shared" si="10"/>
        <v>20860834</v>
      </c>
      <c r="S49" s="182">
        <f t="shared" si="10"/>
        <v>632644</v>
      </c>
      <c r="T49" s="182">
        <f t="shared" si="10"/>
        <v>1513757</v>
      </c>
      <c r="U49" s="182">
        <f t="shared" si="10"/>
        <v>3690249</v>
      </c>
      <c r="V49" s="182">
        <f t="shared" si="10"/>
        <v>5836650</v>
      </c>
      <c r="W49" s="182">
        <f t="shared" si="10"/>
        <v>124299453</v>
      </c>
      <c r="X49" s="182">
        <f>IF(F25=F48,0,X25-X48)</f>
        <v>25835916</v>
      </c>
      <c r="Y49" s="182">
        <f t="shared" si="10"/>
        <v>98463537</v>
      </c>
      <c r="Z49" s="183">
        <f>+IF(X49&lt;&gt;0,+(Y49/X49)*100,0)</f>
        <v>381.1110742115743</v>
      </c>
      <c r="AA49" s="180">
        <f>+AA25-AA48</f>
        <v>25835916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20963025</v>
      </c>
      <c r="D5" s="160"/>
      <c r="E5" s="161">
        <v>25886640</v>
      </c>
      <c r="F5" s="65">
        <v>25486520</v>
      </c>
      <c r="G5" s="65">
        <v>26348763</v>
      </c>
      <c r="H5" s="65">
        <v>-129987</v>
      </c>
      <c r="I5" s="65">
        <v>-60864</v>
      </c>
      <c r="J5" s="65">
        <v>26157912</v>
      </c>
      <c r="K5" s="65">
        <v>31441</v>
      </c>
      <c r="L5" s="65">
        <v>-14667</v>
      </c>
      <c r="M5" s="65">
        <v>53041</v>
      </c>
      <c r="N5" s="65">
        <v>69815</v>
      </c>
      <c r="O5" s="65">
        <v>-49491</v>
      </c>
      <c r="P5" s="65">
        <v>-27384</v>
      </c>
      <c r="Q5" s="65">
        <v>-23662</v>
      </c>
      <c r="R5" s="65">
        <v>-100537</v>
      </c>
      <c r="S5" s="65">
        <v>-28228</v>
      </c>
      <c r="T5" s="65">
        <v>-407857</v>
      </c>
      <c r="U5" s="65">
        <v>-1559</v>
      </c>
      <c r="V5" s="65">
        <v>-437644</v>
      </c>
      <c r="W5" s="65">
        <v>25689546</v>
      </c>
      <c r="X5" s="65">
        <v>25486520</v>
      </c>
      <c r="Y5" s="65">
        <v>203026</v>
      </c>
      <c r="Z5" s="145">
        <v>0.8</v>
      </c>
      <c r="AA5" s="160">
        <v>25486520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59244525</v>
      </c>
      <c r="D7" s="160"/>
      <c r="E7" s="161">
        <v>79760869</v>
      </c>
      <c r="F7" s="65">
        <v>73324149</v>
      </c>
      <c r="G7" s="65">
        <v>8040437</v>
      </c>
      <c r="H7" s="65">
        <v>8694445</v>
      </c>
      <c r="I7" s="65">
        <v>4450428</v>
      </c>
      <c r="J7" s="65">
        <v>21185310</v>
      </c>
      <c r="K7" s="65">
        <v>5732012</v>
      </c>
      <c r="L7" s="65">
        <v>6203883</v>
      </c>
      <c r="M7" s="65">
        <v>-5490481</v>
      </c>
      <c r="N7" s="65">
        <v>6445414</v>
      </c>
      <c r="O7" s="65">
        <v>6740032</v>
      </c>
      <c r="P7" s="65">
        <v>7096050</v>
      </c>
      <c r="Q7" s="65">
        <v>5395826</v>
      </c>
      <c r="R7" s="65">
        <v>19231908</v>
      </c>
      <c r="S7" s="65">
        <v>5594643</v>
      </c>
      <c r="T7" s="65">
        <v>6711971</v>
      </c>
      <c r="U7" s="65">
        <v>7706146</v>
      </c>
      <c r="V7" s="65">
        <v>20012760</v>
      </c>
      <c r="W7" s="65">
        <v>66875392</v>
      </c>
      <c r="X7" s="65">
        <v>73324149</v>
      </c>
      <c r="Y7" s="65">
        <v>-6448757</v>
      </c>
      <c r="Z7" s="145">
        <v>-8.79</v>
      </c>
      <c r="AA7" s="160">
        <v>73324149</v>
      </c>
    </row>
    <row r="8" spans="1:27" ht="13.5">
      <c r="A8" s="198" t="s">
        <v>104</v>
      </c>
      <c r="B8" s="197" t="s">
        <v>96</v>
      </c>
      <c r="C8" s="160">
        <v>22116324</v>
      </c>
      <c r="D8" s="160"/>
      <c r="E8" s="161">
        <v>24238874</v>
      </c>
      <c r="F8" s="65">
        <v>23399379</v>
      </c>
      <c r="G8" s="65">
        <v>2055629</v>
      </c>
      <c r="H8" s="65">
        <v>1584156</v>
      </c>
      <c r="I8" s="65">
        <v>1970436</v>
      </c>
      <c r="J8" s="65">
        <v>5610221</v>
      </c>
      <c r="K8" s="65">
        <v>1213604</v>
      </c>
      <c r="L8" s="65">
        <v>34840634</v>
      </c>
      <c r="M8" s="65">
        <v>29659587</v>
      </c>
      <c r="N8" s="65">
        <v>65713825</v>
      </c>
      <c r="O8" s="65">
        <v>2205265</v>
      </c>
      <c r="P8" s="65">
        <v>2066478</v>
      </c>
      <c r="Q8" s="65">
        <v>1759658</v>
      </c>
      <c r="R8" s="65">
        <v>6031401</v>
      </c>
      <c r="S8" s="65">
        <v>2160771</v>
      </c>
      <c r="T8" s="65">
        <v>1071783</v>
      </c>
      <c r="U8" s="65">
        <v>4782208</v>
      </c>
      <c r="V8" s="65">
        <v>8014762</v>
      </c>
      <c r="W8" s="65">
        <v>85370209</v>
      </c>
      <c r="X8" s="65">
        <v>23399379</v>
      </c>
      <c r="Y8" s="65">
        <v>61970830</v>
      </c>
      <c r="Z8" s="145">
        <v>264.84</v>
      </c>
      <c r="AA8" s="160">
        <v>23399379</v>
      </c>
    </row>
    <row r="9" spans="1:27" ht="13.5">
      <c r="A9" s="198" t="s">
        <v>105</v>
      </c>
      <c r="B9" s="197" t="s">
        <v>96</v>
      </c>
      <c r="C9" s="160">
        <v>12449387</v>
      </c>
      <c r="D9" s="160"/>
      <c r="E9" s="161">
        <v>15373507</v>
      </c>
      <c r="F9" s="65">
        <v>14807957</v>
      </c>
      <c r="G9" s="65">
        <v>1073362</v>
      </c>
      <c r="H9" s="65">
        <v>1071785</v>
      </c>
      <c r="I9" s="65">
        <v>1071785</v>
      </c>
      <c r="J9" s="65">
        <v>3216932</v>
      </c>
      <c r="K9" s="65">
        <v>1071663</v>
      </c>
      <c r="L9" s="65">
        <v>962262</v>
      </c>
      <c r="M9" s="65">
        <v>-1071663</v>
      </c>
      <c r="N9" s="65">
        <v>962262</v>
      </c>
      <c r="O9" s="65">
        <v>1069926</v>
      </c>
      <c r="P9" s="65">
        <v>1084744</v>
      </c>
      <c r="Q9" s="65">
        <v>1399111</v>
      </c>
      <c r="R9" s="65">
        <v>3553781</v>
      </c>
      <c r="S9" s="65">
        <v>1086966</v>
      </c>
      <c r="T9" s="65">
        <v>1134768</v>
      </c>
      <c r="U9" s="65">
        <v>1213006</v>
      </c>
      <c r="V9" s="65">
        <v>3434740</v>
      </c>
      <c r="W9" s="65">
        <v>11167715</v>
      </c>
      <c r="X9" s="65">
        <v>14807957</v>
      </c>
      <c r="Y9" s="65">
        <v>-3640242</v>
      </c>
      <c r="Z9" s="145">
        <v>-24.58</v>
      </c>
      <c r="AA9" s="160">
        <v>14807957</v>
      </c>
    </row>
    <row r="10" spans="1:27" ht="13.5">
      <c r="A10" s="198" t="s">
        <v>106</v>
      </c>
      <c r="B10" s="197" t="s">
        <v>96</v>
      </c>
      <c r="C10" s="160">
        <v>13601049</v>
      </c>
      <c r="D10" s="160"/>
      <c r="E10" s="161">
        <v>14897505</v>
      </c>
      <c r="F10" s="59">
        <v>14682760</v>
      </c>
      <c r="G10" s="59">
        <v>1090615</v>
      </c>
      <c r="H10" s="59">
        <v>1092064</v>
      </c>
      <c r="I10" s="59">
        <v>1104945</v>
      </c>
      <c r="J10" s="59">
        <v>3287624</v>
      </c>
      <c r="K10" s="59">
        <v>1092124</v>
      </c>
      <c r="L10" s="59">
        <v>1092226</v>
      </c>
      <c r="M10" s="59">
        <v>-1087032</v>
      </c>
      <c r="N10" s="59">
        <v>1097318</v>
      </c>
      <c r="O10" s="59">
        <v>1024976</v>
      </c>
      <c r="P10" s="59">
        <v>1088015</v>
      </c>
      <c r="Q10" s="59">
        <v>1166779</v>
      </c>
      <c r="R10" s="59">
        <v>3279770</v>
      </c>
      <c r="S10" s="59">
        <v>1099648</v>
      </c>
      <c r="T10" s="59">
        <v>1104734</v>
      </c>
      <c r="U10" s="59">
        <v>1104548</v>
      </c>
      <c r="V10" s="59">
        <v>3308930</v>
      </c>
      <c r="W10" s="59">
        <v>10973642</v>
      </c>
      <c r="X10" s="59">
        <v>14682760</v>
      </c>
      <c r="Y10" s="59">
        <v>-3709118</v>
      </c>
      <c r="Z10" s="199">
        <v>-25.26</v>
      </c>
      <c r="AA10" s="135">
        <v>14682760</v>
      </c>
    </row>
    <row r="11" spans="1:27" ht="13.5">
      <c r="A11" s="198" t="s">
        <v>107</v>
      </c>
      <c r="B11" s="200"/>
      <c r="C11" s="160">
        <v>0</v>
      </c>
      <c r="D11" s="160"/>
      <c r="E11" s="161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145">
        <v>0</v>
      </c>
      <c r="AA11" s="160">
        <v>0</v>
      </c>
    </row>
    <row r="12" spans="1:27" ht="13.5">
      <c r="A12" s="198" t="s">
        <v>108</v>
      </c>
      <c r="B12" s="200"/>
      <c r="C12" s="160">
        <v>780097</v>
      </c>
      <c r="D12" s="160"/>
      <c r="E12" s="161">
        <v>769402</v>
      </c>
      <c r="F12" s="65">
        <v>512655</v>
      </c>
      <c r="G12" s="65">
        <v>54073</v>
      </c>
      <c r="H12" s="65">
        <v>25140</v>
      </c>
      <c r="I12" s="65">
        <v>85024</v>
      </c>
      <c r="J12" s="65">
        <v>164237</v>
      </c>
      <c r="K12" s="65">
        <v>34530</v>
      </c>
      <c r="L12" s="65">
        <v>67509</v>
      </c>
      <c r="M12" s="65">
        <v>-45948</v>
      </c>
      <c r="N12" s="65">
        <v>56091</v>
      </c>
      <c r="O12" s="65">
        <v>156743</v>
      </c>
      <c r="P12" s="65">
        <v>58205</v>
      </c>
      <c r="Q12" s="65">
        <v>30882</v>
      </c>
      <c r="R12" s="65">
        <v>245830</v>
      </c>
      <c r="S12" s="65">
        <v>49390</v>
      </c>
      <c r="T12" s="65">
        <v>138313</v>
      </c>
      <c r="U12" s="65">
        <v>-50235</v>
      </c>
      <c r="V12" s="65">
        <v>137468</v>
      </c>
      <c r="W12" s="65">
        <v>603626</v>
      </c>
      <c r="X12" s="65">
        <v>512655</v>
      </c>
      <c r="Y12" s="65">
        <v>90971</v>
      </c>
      <c r="Z12" s="145">
        <v>17.75</v>
      </c>
      <c r="AA12" s="160">
        <v>512655</v>
      </c>
    </row>
    <row r="13" spans="1:27" ht="13.5">
      <c r="A13" s="196" t="s">
        <v>109</v>
      </c>
      <c r="B13" s="200"/>
      <c r="C13" s="160">
        <v>274767</v>
      </c>
      <c r="D13" s="160"/>
      <c r="E13" s="161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145">
        <v>0</v>
      </c>
      <c r="AA13" s="160">
        <v>0</v>
      </c>
    </row>
    <row r="14" spans="1:27" ht="13.5">
      <c r="A14" s="196" t="s">
        <v>110</v>
      </c>
      <c r="B14" s="200"/>
      <c r="C14" s="160">
        <v>7421099</v>
      </c>
      <c r="D14" s="160"/>
      <c r="E14" s="161">
        <v>9744362</v>
      </c>
      <c r="F14" s="65">
        <v>7110061</v>
      </c>
      <c r="G14" s="65">
        <v>935989</v>
      </c>
      <c r="H14" s="65">
        <v>-1295</v>
      </c>
      <c r="I14" s="65">
        <v>-5929</v>
      </c>
      <c r="J14" s="65">
        <v>928765</v>
      </c>
      <c r="K14" s="65">
        <v>1017929</v>
      </c>
      <c r="L14" s="65">
        <v>1112635</v>
      </c>
      <c r="M14" s="65">
        <v>-495701</v>
      </c>
      <c r="N14" s="65">
        <v>1634863</v>
      </c>
      <c r="O14" s="65">
        <v>-5308</v>
      </c>
      <c r="P14" s="65">
        <v>1129706</v>
      </c>
      <c r="Q14" s="65">
        <v>1162501</v>
      </c>
      <c r="R14" s="65">
        <v>2286899</v>
      </c>
      <c r="S14" s="65">
        <v>1205908</v>
      </c>
      <c r="T14" s="65">
        <v>737923</v>
      </c>
      <c r="U14" s="65">
        <v>1277828</v>
      </c>
      <c r="V14" s="65">
        <v>3221659</v>
      </c>
      <c r="W14" s="65">
        <v>8072186</v>
      </c>
      <c r="X14" s="65">
        <v>7110061</v>
      </c>
      <c r="Y14" s="65">
        <v>962125</v>
      </c>
      <c r="Z14" s="145">
        <v>13.53</v>
      </c>
      <c r="AA14" s="160">
        <v>7110061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315897</v>
      </c>
      <c r="D16" s="160"/>
      <c r="E16" s="161">
        <v>446440</v>
      </c>
      <c r="F16" s="65">
        <v>167394</v>
      </c>
      <c r="G16" s="65">
        <v>1855</v>
      </c>
      <c r="H16" s="65">
        <v>14220</v>
      </c>
      <c r="I16" s="65">
        <v>11642</v>
      </c>
      <c r="J16" s="65">
        <v>27717</v>
      </c>
      <c r="K16" s="65">
        <v>3800</v>
      </c>
      <c r="L16" s="65">
        <v>33070</v>
      </c>
      <c r="M16" s="65">
        <v>-19649</v>
      </c>
      <c r="N16" s="65">
        <v>17221</v>
      </c>
      <c r="O16" s="65">
        <v>47295</v>
      </c>
      <c r="P16" s="65">
        <v>14353</v>
      </c>
      <c r="Q16" s="65">
        <v>42939</v>
      </c>
      <c r="R16" s="65">
        <v>104587</v>
      </c>
      <c r="S16" s="65">
        <v>15390</v>
      </c>
      <c r="T16" s="65">
        <v>5340</v>
      </c>
      <c r="U16" s="65">
        <v>87797</v>
      </c>
      <c r="V16" s="65">
        <v>108527</v>
      </c>
      <c r="W16" s="65">
        <v>258052</v>
      </c>
      <c r="X16" s="65">
        <v>167394</v>
      </c>
      <c r="Y16" s="65">
        <v>90658</v>
      </c>
      <c r="Z16" s="145">
        <v>54.16</v>
      </c>
      <c r="AA16" s="160">
        <v>167394</v>
      </c>
    </row>
    <row r="17" spans="1:27" ht="13.5">
      <c r="A17" s="196" t="s">
        <v>113</v>
      </c>
      <c r="B17" s="200"/>
      <c r="C17" s="160">
        <v>1437593</v>
      </c>
      <c r="D17" s="160"/>
      <c r="E17" s="161">
        <v>1500264</v>
      </c>
      <c r="F17" s="65">
        <v>1072760</v>
      </c>
      <c r="G17" s="65">
        <v>106223</v>
      </c>
      <c r="H17" s="65">
        <v>86359</v>
      </c>
      <c r="I17" s="65">
        <v>92642</v>
      </c>
      <c r="J17" s="65">
        <v>285224</v>
      </c>
      <c r="K17" s="65">
        <v>20850</v>
      </c>
      <c r="L17" s="65">
        <v>194437</v>
      </c>
      <c r="M17" s="65">
        <v>-35869</v>
      </c>
      <c r="N17" s="65">
        <v>179418</v>
      </c>
      <c r="O17" s="65">
        <v>161871</v>
      </c>
      <c r="P17" s="65">
        <v>149352</v>
      </c>
      <c r="Q17" s="65">
        <v>175785</v>
      </c>
      <c r="R17" s="65">
        <v>487008</v>
      </c>
      <c r="S17" s="65">
        <v>66231</v>
      </c>
      <c r="T17" s="65">
        <v>19479</v>
      </c>
      <c r="U17" s="65">
        <v>195636</v>
      </c>
      <c r="V17" s="65">
        <v>281346</v>
      </c>
      <c r="W17" s="65">
        <v>1232996</v>
      </c>
      <c r="X17" s="65">
        <v>1072760</v>
      </c>
      <c r="Y17" s="65">
        <v>160236</v>
      </c>
      <c r="Z17" s="145">
        <v>14.94</v>
      </c>
      <c r="AA17" s="160">
        <v>1072760</v>
      </c>
    </row>
    <row r="18" spans="1:27" ht="13.5">
      <c r="A18" s="198" t="s">
        <v>114</v>
      </c>
      <c r="B18" s="197"/>
      <c r="C18" s="160">
        <v>120913</v>
      </c>
      <c r="D18" s="160"/>
      <c r="E18" s="161">
        <v>134619</v>
      </c>
      <c r="F18" s="65">
        <v>134619</v>
      </c>
      <c r="G18" s="65">
        <v>-50482</v>
      </c>
      <c r="H18" s="65">
        <v>11196</v>
      </c>
      <c r="I18" s="65">
        <v>11274</v>
      </c>
      <c r="J18" s="65">
        <v>-28012</v>
      </c>
      <c r="K18" s="65">
        <v>10713</v>
      </c>
      <c r="L18" s="65">
        <v>0</v>
      </c>
      <c r="M18" s="65">
        <v>-11434</v>
      </c>
      <c r="N18" s="65">
        <v>-721</v>
      </c>
      <c r="O18" s="65">
        <v>11297</v>
      </c>
      <c r="P18" s="65">
        <v>11604</v>
      </c>
      <c r="Q18" s="65">
        <v>23324</v>
      </c>
      <c r="R18" s="65">
        <v>46225</v>
      </c>
      <c r="S18" s="65">
        <v>11905</v>
      </c>
      <c r="T18" s="65">
        <v>11949</v>
      </c>
      <c r="U18" s="65">
        <v>12342</v>
      </c>
      <c r="V18" s="65">
        <v>36196</v>
      </c>
      <c r="W18" s="65">
        <v>53688</v>
      </c>
      <c r="X18" s="65">
        <v>134619</v>
      </c>
      <c r="Y18" s="65">
        <v>-80931</v>
      </c>
      <c r="Z18" s="145">
        <v>-60.12</v>
      </c>
      <c r="AA18" s="160">
        <v>134619</v>
      </c>
    </row>
    <row r="19" spans="1:27" ht="13.5">
      <c r="A19" s="196" t="s">
        <v>34</v>
      </c>
      <c r="B19" s="200"/>
      <c r="C19" s="160">
        <v>35176083</v>
      </c>
      <c r="D19" s="160"/>
      <c r="E19" s="161">
        <v>31869000</v>
      </c>
      <c r="F19" s="65">
        <v>31869000</v>
      </c>
      <c r="G19" s="65">
        <v>13633000</v>
      </c>
      <c r="H19" s="65">
        <v>0</v>
      </c>
      <c r="I19" s="65">
        <v>0</v>
      </c>
      <c r="J19" s="65">
        <v>13633000</v>
      </c>
      <c r="K19" s="65">
        <v>0</v>
      </c>
      <c r="L19" s="65">
        <v>0</v>
      </c>
      <c r="M19" s="65">
        <v>0</v>
      </c>
      <c r="N19" s="65">
        <v>0</v>
      </c>
      <c r="O19" s="65">
        <v>10000</v>
      </c>
      <c r="P19" s="65">
        <v>4201000</v>
      </c>
      <c r="Q19" s="65">
        <v>8070000</v>
      </c>
      <c r="R19" s="65">
        <v>12281000</v>
      </c>
      <c r="S19" s="65">
        <v>0</v>
      </c>
      <c r="T19" s="65">
        <v>-5150</v>
      </c>
      <c r="U19" s="65">
        <v>5150</v>
      </c>
      <c r="V19" s="65">
        <v>0</v>
      </c>
      <c r="W19" s="65">
        <v>25914000</v>
      </c>
      <c r="X19" s="65">
        <v>31869000</v>
      </c>
      <c r="Y19" s="65">
        <v>-5955000</v>
      </c>
      <c r="Z19" s="145">
        <v>-18.69</v>
      </c>
      <c r="AA19" s="160">
        <v>31869000</v>
      </c>
    </row>
    <row r="20" spans="1:27" ht="13.5">
      <c r="A20" s="196" t="s">
        <v>35</v>
      </c>
      <c r="B20" s="200" t="s">
        <v>96</v>
      </c>
      <c r="C20" s="160">
        <v>2909757</v>
      </c>
      <c r="D20" s="160"/>
      <c r="E20" s="161">
        <v>25595219</v>
      </c>
      <c r="F20" s="59">
        <v>23979719</v>
      </c>
      <c r="G20" s="59">
        <v>340134</v>
      </c>
      <c r="H20" s="59">
        <v>73663</v>
      </c>
      <c r="I20" s="59">
        <v>122191</v>
      </c>
      <c r="J20" s="59">
        <v>535988</v>
      </c>
      <c r="K20" s="59">
        <v>239463</v>
      </c>
      <c r="L20" s="59">
        <v>357300</v>
      </c>
      <c r="M20" s="59">
        <v>-83772</v>
      </c>
      <c r="N20" s="59">
        <v>512991</v>
      </c>
      <c r="O20" s="59">
        <v>678234</v>
      </c>
      <c r="P20" s="59">
        <v>231808</v>
      </c>
      <c r="Q20" s="59">
        <v>-221959</v>
      </c>
      <c r="R20" s="59">
        <v>688083</v>
      </c>
      <c r="S20" s="59">
        <v>204750</v>
      </c>
      <c r="T20" s="59">
        <v>259181</v>
      </c>
      <c r="U20" s="59">
        <v>293910</v>
      </c>
      <c r="V20" s="59">
        <v>757841</v>
      </c>
      <c r="W20" s="59">
        <v>2494903</v>
      </c>
      <c r="X20" s="59">
        <v>23979719</v>
      </c>
      <c r="Y20" s="59">
        <v>-21484816</v>
      </c>
      <c r="Z20" s="199">
        <v>-89.6</v>
      </c>
      <c r="AA20" s="135">
        <v>23979719</v>
      </c>
    </row>
    <row r="21" spans="1:27" ht="13.5">
      <c r="A21" s="196" t="s">
        <v>115</v>
      </c>
      <c r="B21" s="200"/>
      <c r="C21" s="160">
        <v>0</v>
      </c>
      <c r="D21" s="160"/>
      <c r="E21" s="161">
        <v>0</v>
      </c>
      <c r="F21" s="65">
        <v>0</v>
      </c>
      <c r="G21" s="65">
        <v>77195</v>
      </c>
      <c r="H21" s="65">
        <v>11418</v>
      </c>
      <c r="I21" s="87">
        <v>0</v>
      </c>
      <c r="J21" s="65">
        <v>88613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88613</v>
      </c>
      <c r="X21" s="65">
        <v>0</v>
      </c>
      <c r="Y21" s="65">
        <v>88613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176810516</v>
      </c>
      <c r="D22" s="203">
        <f>SUM(D5:D21)</f>
        <v>0</v>
      </c>
      <c r="E22" s="204">
        <f t="shared" si="0"/>
        <v>230216701</v>
      </c>
      <c r="F22" s="205">
        <f t="shared" si="0"/>
        <v>216546973</v>
      </c>
      <c r="G22" s="205">
        <f t="shared" si="0"/>
        <v>53706793</v>
      </c>
      <c r="H22" s="205">
        <f t="shared" si="0"/>
        <v>12533164</v>
      </c>
      <c r="I22" s="205">
        <f t="shared" si="0"/>
        <v>8853574</v>
      </c>
      <c r="J22" s="205">
        <f t="shared" si="0"/>
        <v>75093531</v>
      </c>
      <c r="K22" s="205">
        <f t="shared" si="0"/>
        <v>10468129</v>
      </c>
      <c r="L22" s="205">
        <f t="shared" si="0"/>
        <v>44849289</v>
      </c>
      <c r="M22" s="205">
        <f t="shared" si="0"/>
        <v>21371079</v>
      </c>
      <c r="N22" s="205">
        <f t="shared" si="0"/>
        <v>76688497</v>
      </c>
      <c r="O22" s="205">
        <f t="shared" si="0"/>
        <v>12050840</v>
      </c>
      <c r="P22" s="205">
        <f t="shared" si="0"/>
        <v>17103931</v>
      </c>
      <c r="Q22" s="205">
        <f t="shared" si="0"/>
        <v>18981184</v>
      </c>
      <c r="R22" s="205">
        <f t="shared" si="0"/>
        <v>48135955</v>
      </c>
      <c r="S22" s="205">
        <f t="shared" si="0"/>
        <v>11467374</v>
      </c>
      <c r="T22" s="205">
        <f t="shared" si="0"/>
        <v>10782434</v>
      </c>
      <c r="U22" s="205">
        <f t="shared" si="0"/>
        <v>16626777</v>
      </c>
      <c r="V22" s="205">
        <f t="shared" si="0"/>
        <v>38876585</v>
      </c>
      <c r="W22" s="205">
        <f t="shared" si="0"/>
        <v>238794568</v>
      </c>
      <c r="X22" s="205">
        <f t="shared" si="0"/>
        <v>216546973</v>
      </c>
      <c r="Y22" s="205">
        <f t="shared" si="0"/>
        <v>22247595</v>
      </c>
      <c r="Z22" s="206">
        <f>+IF(X22&lt;&gt;0,+(Y22/X22)*100,0)</f>
        <v>10.273796346255091</v>
      </c>
      <c r="AA22" s="203">
        <f>SUM(AA5:AA21)</f>
        <v>216546973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68700256</v>
      </c>
      <c r="D25" s="160"/>
      <c r="E25" s="161">
        <v>87585201</v>
      </c>
      <c r="F25" s="65">
        <v>87585201</v>
      </c>
      <c r="G25" s="65">
        <v>5797519</v>
      </c>
      <c r="H25" s="65">
        <v>6557988</v>
      </c>
      <c r="I25" s="65">
        <v>6108875</v>
      </c>
      <c r="J25" s="65">
        <v>18464382</v>
      </c>
      <c r="K25" s="65">
        <v>6001895</v>
      </c>
      <c r="L25" s="65">
        <v>5899001</v>
      </c>
      <c r="M25" s="65">
        <v>6119097</v>
      </c>
      <c r="N25" s="65">
        <v>18019993</v>
      </c>
      <c r="O25" s="65">
        <v>5727082</v>
      </c>
      <c r="P25" s="65">
        <v>5881785</v>
      </c>
      <c r="Q25" s="65">
        <v>5755019</v>
      </c>
      <c r="R25" s="65">
        <v>17363886</v>
      </c>
      <c r="S25" s="65">
        <v>6751199</v>
      </c>
      <c r="T25" s="65">
        <v>6002575</v>
      </c>
      <c r="U25" s="65">
        <v>7091108</v>
      </c>
      <c r="V25" s="65">
        <v>19844882</v>
      </c>
      <c r="W25" s="65">
        <v>73693143</v>
      </c>
      <c r="X25" s="65">
        <v>87585201</v>
      </c>
      <c r="Y25" s="65">
        <v>-13892058</v>
      </c>
      <c r="Z25" s="145">
        <v>-15.86</v>
      </c>
      <c r="AA25" s="160">
        <v>87585201</v>
      </c>
    </row>
    <row r="26" spans="1:27" ht="13.5">
      <c r="A26" s="198" t="s">
        <v>38</v>
      </c>
      <c r="B26" s="197"/>
      <c r="C26" s="160">
        <v>4384399</v>
      </c>
      <c r="D26" s="160"/>
      <c r="E26" s="161">
        <v>4517548</v>
      </c>
      <c r="F26" s="65">
        <v>4517548</v>
      </c>
      <c r="G26" s="65">
        <v>0</v>
      </c>
      <c r="H26" s="65">
        <v>104658</v>
      </c>
      <c r="I26" s="65">
        <v>112514</v>
      </c>
      <c r="J26" s="65">
        <v>217172</v>
      </c>
      <c r="K26" s="65">
        <v>311603</v>
      </c>
      <c r="L26" s="65">
        <v>342719</v>
      </c>
      <c r="M26" s="65">
        <v>180</v>
      </c>
      <c r="N26" s="65">
        <v>654502</v>
      </c>
      <c r="O26" s="65">
        <v>305957</v>
      </c>
      <c r="P26" s="65">
        <v>314817</v>
      </c>
      <c r="Q26" s="65">
        <v>1281711</v>
      </c>
      <c r="R26" s="65">
        <v>1902485</v>
      </c>
      <c r="S26" s="65">
        <v>445843</v>
      </c>
      <c r="T26" s="65">
        <v>329072</v>
      </c>
      <c r="U26" s="65">
        <v>338854</v>
      </c>
      <c r="V26" s="65">
        <v>1113769</v>
      </c>
      <c r="W26" s="65">
        <v>3887928</v>
      </c>
      <c r="X26" s="65">
        <v>4517548</v>
      </c>
      <c r="Y26" s="65">
        <v>-629620</v>
      </c>
      <c r="Z26" s="145">
        <v>-13.94</v>
      </c>
      <c r="AA26" s="160">
        <v>4517548</v>
      </c>
    </row>
    <row r="27" spans="1:27" ht="13.5">
      <c r="A27" s="198" t="s">
        <v>118</v>
      </c>
      <c r="B27" s="197" t="s">
        <v>99</v>
      </c>
      <c r="C27" s="160">
        <v>26812530</v>
      </c>
      <c r="D27" s="160"/>
      <c r="E27" s="161">
        <v>10000000</v>
      </c>
      <c r="F27" s="65">
        <v>10000000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10000000</v>
      </c>
      <c r="Y27" s="65">
        <v>-10000000</v>
      </c>
      <c r="Z27" s="145">
        <v>-100</v>
      </c>
      <c r="AA27" s="160">
        <v>10000000</v>
      </c>
    </row>
    <row r="28" spans="1:27" ht="13.5">
      <c r="A28" s="198" t="s">
        <v>39</v>
      </c>
      <c r="B28" s="197" t="s">
        <v>96</v>
      </c>
      <c r="C28" s="160">
        <v>8462732</v>
      </c>
      <c r="D28" s="160"/>
      <c r="E28" s="161">
        <v>9799651</v>
      </c>
      <c r="F28" s="65">
        <v>9799651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2760</v>
      </c>
      <c r="N28" s="65">
        <v>2760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2760</v>
      </c>
      <c r="X28" s="65">
        <v>9799651</v>
      </c>
      <c r="Y28" s="65">
        <v>-9796891</v>
      </c>
      <c r="Z28" s="145">
        <v>-99.97</v>
      </c>
      <c r="AA28" s="160">
        <v>9799651</v>
      </c>
    </row>
    <row r="29" spans="1:27" ht="13.5">
      <c r="A29" s="198" t="s">
        <v>40</v>
      </c>
      <c r="B29" s="197"/>
      <c r="C29" s="160">
        <v>10435450</v>
      </c>
      <c r="D29" s="160"/>
      <c r="E29" s="161">
        <v>5598007</v>
      </c>
      <c r="F29" s="65">
        <v>5898007</v>
      </c>
      <c r="G29" s="65">
        <v>0</v>
      </c>
      <c r="H29" s="65">
        <v>117402</v>
      </c>
      <c r="I29" s="65">
        <v>0</v>
      </c>
      <c r="J29" s="65">
        <v>117402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129</v>
      </c>
      <c r="R29" s="65">
        <v>129</v>
      </c>
      <c r="S29" s="65">
        <v>0</v>
      </c>
      <c r="T29" s="65">
        <v>0</v>
      </c>
      <c r="U29" s="65">
        <v>0</v>
      </c>
      <c r="V29" s="65">
        <v>0</v>
      </c>
      <c r="W29" s="65">
        <v>117531</v>
      </c>
      <c r="X29" s="65">
        <v>5898007</v>
      </c>
      <c r="Y29" s="65">
        <v>-5780476</v>
      </c>
      <c r="Z29" s="145">
        <v>-98.01</v>
      </c>
      <c r="AA29" s="160">
        <v>5898007</v>
      </c>
    </row>
    <row r="30" spans="1:27" ht="13.5">
      <c r="A30" s="198" t="s">
        <v>119</v>
      </c>
      <c r="B30" s="197" t="s">
        <v>96</v>
      </c>
      <c r="C30" s="160">
        <v>45785826</v>
      </c>
      <c r="D30" s="160"/>
      <c r="E30" s="161">
        <v>42800000</v>
      </c>
      <c r="F30" s="65">
        <v>41300000</v>
      </c>
      <c r="G30" s="65">
        <v>558558</v>
      </c>
      <c r="H30" s="65">
        <v>168784</v>
      </c>
      <c r="I30" s="65">
        <v>1099614</v>
      </c>
      <c r="J30" s="65">
        <v>1826956</v>
      </c>
      <c r="K30" s="65">
        <v>4055002</v>
      </c>
      <c r="L30" s="65">
        <v>1125811</v>
      </c>
      <c r="M30" s="65">
        <v>1631729</v>
      </c>
      <c r="N30" s="65">
        <v>6812542</v>
      </c>
      <c r="O30" s="65">
        <v>3944929</v>
      </c>
      <c r="P30" s="65">
        <v>12519</v>
      </c>
      <c r="Q30" s="65">
        <v>4062830</v>
      </c>
      <c r="R30" s="65">
        <v>8020278</v>
      </c>
      <c r="S30" s="65">
        <v>2520086</v>
      </c>
      <c r="T30" s="65">
        <v>32680</v>
      </c>
      <c r="U30" s="65">
        <v>3254603</v>
      </c>
      <c r="V30" s="65">
        <v>5807369</v>
      </c>
      <c r="W30" s="65">
        <v>22467145</v>
      </c>
      <c r="X30" s="65">
        <v>41300000</v>
      </c>
      <c r="Y30" s="65">
        <v>-18832855</v>
      </c>
      <c r="Z30" s="145">
        <v>-45.6</v>
      </c>
      <c r="AA30" s="160">
        <v>41300000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13597035</v>
      </c>
      <c r="F31" s="65">
        <v>12962154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12962154</v>
      </c>
      <c r="Y31" s="65">
        <v>-12962154</v>
      </c>
      <c r="Z31" s="145">
        <v>-100</v>
      </c>
      <c r="AA31" s="160">
        <v>12962154</v>
      </c>
    </row>
    <row r="32" spans="1:27" ht="13.5">
      <c r="A32" s="198" t="s">
        <v>122</v>
      </c>
      <c r="B32" s="197"/>
      <c r="C32" s="160">
        <v>0</v>
      </c>
      <c r="D32" s="160"/>
      <c r="E32" s="161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145">
        <v>0</v>
      </c>
      <c r="AA32" s="160">
        <v>0</v>
      </c>
    </row>
    <row r="33" spans="1:27" ht="13.5">
      <c r="A33" s="198" t="s">
        <v>42</v>
      </c>
      <c r="B33" s="197"/>
      <c r="C33" s="160">
        <v>1929983</v>
      </c>
      <c r="D33" s="160"/>
      <c r="E33" s="161">
        <v>0</v>
      </c>
      <c r="F33" s="65">
        <v>280183</v>
      </c>
      <c r="G33" s="65">
        <v>167308</v>
      </c>
      <c r="H33" s="65">
        <v>165578</v>
      </c>
      <c r="I33" s="65">
        <v>163447</v>
      </c>
      <c r="J33" s="65">
        <v>496333</v>
      </c>
      <c r="K33" s="65">
        <v>167804</v>
      </c>
      <c r="L33" s="65">
        <v>169445</v>
      </c>
      <c r="M33" s="65">
        <v>174161</v>
      </c>
      <c r="N33" s="65">
        <v>511410</v>
      </c>
      <c r="O33" s="65">
        <v>175208</v>
      </c>
      <c r="P33" s="65">
        <v>171939</v>
      </c>
      <c r="Q33" s="65">
        <v>164421</v>
      </c>
      <c r="R33" s="65">
        <v>511568</v>
      </c>
      <c r="S33" s="65">
        <v>174969</v>
      </c>
      <c r="T33" s="65">
        <v>173869</v>
      </c>
      <c r="U33" s="65">
        <v>172258</v>
      </c>
      <c r="V33" s="65">
        <v>521096</v>
      </c>
      <c r="W33" s="65">
        <v>2040407</v>
      </c>
      <c r="X33" s="65">
        <v>280183</v>
      </c>
      <c r="Y33" s="65">
        <v>1760224</v>
      </c>
      <c r="Z33" s="145">
        <v>628.24</v>
      </c>
      <c r="AA33" s="160">
        <v>280183</v>
      </c>
    </row>
    <row r="34" spans="1:27" ht="13.5">
      <c r="A34" s="198" t="s">
        <v>43</v>
      </c>
      <c r="B34" s="197" t="s">
        <v>123</v>
      </c>
      <c r="C34" s="160">
        <v>27416006</v>
      </c>
      <c r="D34" s="160"/>
      <c r="E34" s="161">
        <v>35532588</v>
      </c>
      <c r="F34" s="65">
        <v>35366578</v>
      </c>
      <c r="G34" s="65">
        <v>1586675</v>
      </c>
      <c r="H34" s="65">
        <v>1496547</v>
      </c>
      <c r="I34" s="65">
        <v>3244977</v>
      </c>
      <c r="J34" s="65">
        <v>6328199</v>
      </c>
      <c r="K34" s="65">
        <v>1230559</v>
      </c>
      <c r="L34" s="65">
        <v>1807533</v>
      </c>
      <c r="M34" s="65">
        <v>2700316</v>
      </c>
      <c r="N34" s="65">
        <v>5738408</v>
      </c>
      <c r="O34" s="65">
        <v>1558657</v>
      </c>
      <c r="P34" s="65">
        <v>4628585</v>
      </c>
      <c r="Q34" s="65">
        <v>288533</v>
      </c>
      <c r="R34" s="65">
        <v>6475775</v>
      </c>
      <c r="S34" s="65">
        <v>942633</v>
      </c>
      <c r="T34" s="65">
        <v>2730481</v>
      </c>
      <c r="U34" s="65">
        <v>2079705</v>
      </c>
      <c r="V34" s="65">
        <v>5752819</v>
      </c>
      <c r="W34" s="65">
        <v>24295201</v>
      </c>
      <c r="X34" s="65">
        <v>35366578</v>
      </c>
      <c r="Y34" s="65">
        <v>-11071377</v>
      </c>
      <c r="Z34" s="145">
        <v>-31.3</v>
      </c>
      <c r="AA34" s="160">
        <v>35366578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193927182</v>
      </c>
      <c r="D36" s="203">
        <f>SUM(D25:D35)</f>
        <v>0</v>
      </c>
      <c r="E36" s="204">
        <f t="shared" si="1"/>
        <v>209430030</v>
      </c>
      <c r="F36" s="205">
        <f t="shared" si="1"/>
        <v>207709322</v>
      </c>
      <c r="G36" s="205">
        <f t="shared" si="1"/>
        <v>8110060</v>
      </c>
      <c r="H36" s="205">
        <f t="shared" si="1"/>
        <v>8610957</v>
      </c>
      <c r="I36" s="205">
        <f t="shared" si="1"/>
        <v>10729427</v>
      </c>
      <c r="J36" s="205">
        <f t="shared" si="1"/>
        <v>27450444</v>
      </c>
      <c r="K36" s="205">
        <f t="shared" si="1"/>
        <v>11766863</v>
      </c>
      <c r="L36" s="205">
        <f t="shared" si="1"/>
        <v>9344509</v>
      </c>
      <c r="M36" s="205">
        <f t="shared" si="1"/>
        <v>10628243</v>
      </c>
      <c r="N36" s="205">
        <f t="shared" si="1"/>
        <v>31739615</v>
      </c>
      <c r="O36" s="205">
        <f t="shared" si="1"/>
        <v>11711833</v>
      </c>
      <c r="P36" s="205">
        <f t="shared" si="1"/>
        <v>11009645</v>
      </c>
      <c r="Q36" s="205">
        <f t="shared" si="1"/>
        <v>11552643</v>
      </c>
      <c r="R36" s="205">
        <f t="shared" si="1"/>
        <v>34274121</v>
      </c>
      <c r="S36" s="205">
        <f t="shared" si="1"/>
        <v>10834730</v>
      </c>
      <c r="T36" s="205">
        <f t="shared" si="1"/>
        <v>9268677</v>
      </c>
      <c r="U36" s="205">
        <f t="shared" si="1"/>
        <v>12936528</v>
      </c>
      <c r="V36" s="205">
        <f t="shared" si="1"/>
        <v>33039935</v>
      </c>
      <c r="W36" s="205">
        <f t="shared" si="1"/>
        <v>126504115</v>
      </c>
      <c r="X36" s="205">
        <f t="shared" si="1"/>
        <v>207709322</v>
      </c>
      <c r="Y36" s="205">
        <f t="shared" si="1"/>
        <v>-81205207</v>
      </c>
      <c r="Z36" s="206">
        <f>+IF(X36&lt;&gt;0,+(Y36/X36)*100,0)</f>
        <v>-39.09560062980707</v>
      </c>
      <c r="AA36" s="203">
        <f>SUM(AA25:AA35)</f>
        <v>207709322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-17116666</v>
      </c>
      <c r="D38" s="214">
        <f>+D22-D36</f>
        <v>0</v>
      </c>
      <c r="E38" s="215">
        <f t="shared" si="2"/>
        <v>20786671</v>
      </c>
      <c r="F38" s="111">
        <f t="shared" si="2"/>
        <v>8837651</v>
      </c>
      <c r="G38" s="111">
        <f t="shared" si="2"/>
        <v>45596733</v>
      </c>
      <c r="H38" s="111">
        <f t="shared" si="2"/>
        <v>3922207</v>
      </c>
      <c r="I38" s="111">
        <f t="shared" si="2"/>
        <v>-1875853</v>
      </c>
      <c r="J38" s="111">
        <f t="shared" si="2"/>
        <v>47643087</v>
      </c>
      <c r="K38" s="111">
        <f t="shared" si="2"/>
        <v>-1298734</v>
      </c>
      <c r="L38" s="111">
        <f t="shared" si="2"/>
        <v>35504780</v>
      </c>
      <c r="M38" s="111">
        <f t="shared" si="2"/>
        <v>10742836</v>
      </c>
      <c r="N38" s="111">
        <f t="shared" si="2"/>
        <v>44948882</v>
      </c>
      <c r="O38" s="111">
        <f t="shared" si="2"/>
        <v>339007</v>
      </c>
      <c r="P38" s="111">
        <f t="shared" si="2"/>
        <v>6094286</v>
      </c>
      <c r="Q38" s="111">
        <f t="shared" si="2"/>
        <v>7428541</v>
      </c>
      <c r="R38" s="111">
        <f t="shared" si="2"/>
        <v>13861834</v>
      </c>
      <c r="S38" s="111">
        <f t="shared" si="2"/>
        <v>632644</v>
      </c>
      <c r="T38" s="111">
        <f t="shared" si="2"/>
        <v>1513757</v>
      </c>
      <c r="U38" s="111">
        <f t="shared" si="2"/>
        <v>3690249</v>
      </c>
      <c r="V38" s="111">
        <f t="shared" si="2"/>
        <v>5836650</v>
      </c>
      <c r="W38" s="111">
        <f t="shared" si="2"/>
        <v>112290453</v>
      </c>
      <c r="X38" s="111">
        <f>IF(F22=F36,0,X22-X36)</f>
        <v>8837651</v>
      </c>
      <c r="Y38" s="111">
        <f t="shared" si="2"/>
        <v>103452802</v>
      </c>
      <c r="Z38" s="216">
        <f>+IF(X38&lt;&gt;0,+(Y38/X38)*100,0)</f>
        <v>1170.591619877273</v>
      </c>
      <c r="AA38" s="214">
        <f>+AA22-AA36</f>
        <v>8837651</v>
      </c>
    </row>
    <row r="39" spans="1:27" ht="13.5">
      <c r="A39" s="196" t="s">
        <v>46</v>
      </c>
      <c r="B39" s="200"/>
      <c r="C39" s="160">
        <v>6521896</v>
      </c>
      <c r="D39" s="160"/>
      <c r="E39" s="161">
        <v>16686000</v>
      </c>
      <c r="F39" s="65">
        <v>16998265</v>
      </c>
      <c r="G39" s="65">
        <v>0</v>
      </c>
      <c r="H39" s="65">
        <v>5010000</v>
      </c>
      <c r="I39" s="65">
        <v>0</v>
      </c>
      <c r="J39" s="65">
        <v>5010000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4946000</v>
      </c>
      <c r="Q39" s="65">
        <v>2053000</v>
      </c>
      <c r="R39" s="65">
        <v>6999000</v>
      </c>
      <c r="S39" s="65">
        <v>0</v>
      </c>
      <c r="T39" s="65">
        <v>0</v>
      </c>
      <c r="U39" s="65">
        <v>0</v>
      </c>
      <c r="V39" s="65">
        <v>0</v>
      </c>
      <c r="W39" s="65">
        <v>12009000</v>
      </c>
      <c r="X39" s="65">
        <v>16998265</v>
      </c>
      <c r="Y39" s="65">
        <v>-4989265</v>
      </c>
      <c r="Z39" s="145">
        <v>-29.35</v>
      </c>
      <c r="AA39" s="160">
        <v>16998265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-10594770</v>
      </c>
      <c r="D42" s="221">
        <f>SUM(D38:D41)</f>
        <v>0</v>
      </c>
      <c r="E42" s="222">
        <f t="shared" si="3"/>
        <v>37472671</v>
      </c>
      <c r="F42" s="93">
        <f t="shared" si="3"/>
        <v>25835916</v>
      </c>
      <c r="G42" s="93">
        <f t="shared" si="3"/>
        <v>45596733</v>
      </c>
      <c r="H42" s="93">
        <f t="shared" si="3"/>
        <v>8932207</v>
      </c>
      <c r="I42" s="93">
        <f t="shared" si="3"/>
        <v>-1875853</v>
      </c>
      <c r="J42" s="93">
        <f t="shared" si="3"/>
        <v>52653087</v>
      </c>
      <c r="K42" s="93">
        <f t="shared" si="3"/>
        <v>-1298734</v>
      </c>
      <c r="L42" s="93">
        <f t="shared" si="3"/>
        <v>35504780</v>
      </c>
      <c r="M42" s="93">
        <f t="shared" si="3"/>
        <v>10742836</v>
      </c>
      <c r="N42" s="93">
        <f t="shared" si="3"/>
        <v>44948882</v>
      </c>
      <c r="O42" s="93">
        <f t="shared" si="3"/>
        <v>339007</v>
      </c>
      <c r="P42" s="93">
        <f t="shared" si="3"/>
        <v>11040286</v>
      </c>
      <c r="Q42" s="93">
        <f t="shared" si="3"/>
        <v>9481541</v>
      </c>
      <c r="R42" s="93">
        <f t="shared" si="3"/>
        <v>20860834</v>
      </c>
      <c r="S42" s="93">
        <f t="shared" si="3"/>
        <v>632644</v>
      </c>
      <c r="T42" s="93">
        <f t="shared" si="3"/>
        <v>1513757</v>
      </c>
      <c r="U42" s="93">
        <f t="shared" si="3"/>
        <v>3690249</v>
      </c>
      <c r="V42" s="93">
        <f t="shared" si="3"/>
        <v>5836650</v>
      </c>
      <c r="W42" s="93">
        <f t="shared" si="3"/>
        <v>124299453</v>
      </c>
      <c r="X42" s="93">
        <f t="shared" si="3"/>
        <v>25835916</v>
      </c>
      <c r="Y42" s="93">
        <f t="shared" si="3"/>
        <v>98463537</v>
      </c>
      <c r="Z42" s="223">
        <f>+IF(X42&lt;&gt;0,+(Y42/X42)*100,0)</f>
        <v>381.1110742115743</v>
      </c>
      <c r="AA42" s="221">
        <f>SUM(AA38:AA41)</f>
        <v>25835916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-10594770</v>
      </c>
      <c r="D44" s="225">
        <f>+D42-D43</f>
        <v>0</v>
      </c>
      <c r="E44" s="226">
        <f t="shared" si="4"/>
        <v>37472671</v>
      </c>
      <c r="F44" s="82">
        <f t="shared" si="4"/>
        <v>25835916</v>
      </c>
      <c r="G44" s="82">
        <f t="shared" si="4"/>
        <v>45596733</v>
      </c>
      <c r="H44" s="82">
        <f t="shared" si="4"/>
        <v>8932207</v>
      </c>
      <c r="I44" s="82">
        <f t="shared" si="4"/>
        <v>-1875853</v>
      </c>
      <c r="J44" s="82">
        <f t="shared" si="4"/>
        <v>52653087</v>
      </c>
      <c r="K44" s="82">
        <f t="shared" si="4"/>
        <v>-1298734</v>
      </c>
      <c r="L44" s="82">
        <f t="shared" si="4"/>
        <v>35504780</v>
      </c>
      <c r="M44" s="82">
        <f t="shared" si="4"/>
        <v>10742836</v>
      </c>
      <c r="N44" s="82">
        <f t="shared" si="4"/>
        <v>44948882</v>
      </c>
      <c r="O44" s="82">
        <f t="shared" si="4"/>
        <v>339007</v>
      </c>
      <c r="P44" s="82">
        <f t="shared" si="4"/>
        <v>11040286</v>
      </c>
      <c r="Q44" s="82">
        <f t="shared" si="4"/>
        <v>9481541</v>
      </c>
      <c r="R44" s="82">
        <f t="shared" si="4"/>
        <v>20860834</v>
      </c>
      <c r="S44" s="82">
        <f t="shared" si="4"/>
        <v>632644</v>
      </c>
      <c r="T44" s="82">
        <f t="shared" si="4"/>
        <v>1513757</v>
      </c>
      <c r="U44" s="82">
        <f t="shared" si="4"/>
        <v>3690249</v>
      </c>
      <c r="V44" s="82">
        <f t="shared" si="4"/>
        <v>5836650</v>
      </c>
      <c r="W44" s="82">
        <f t="shared" si="4"/>
        <v>124299453</v>
      </c>
      <c r="X44" s="82">
        <f t="shared" si="4"/>
        <v>25835916</v>
      </c>
      <c r="Y44" s="82">
        <f t="shared" si="4"/>
        <v>98463537</v>
      </c>
      <c r="Z44" s="227">
        <f>+IF(X44&lt;&gt;0,+(Y44/X44)*100,0)</f>
        <v>381.1110742115743</v>
      </c>
      <c r="AA44" s="225">
        <f>+AA42-AA43</f>
        <v>25835916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-10594770</v>
      </c>
      <c r="D46" s="221">
        <f>SUM(D44:D45)</f>
        <v>0</v>
      </c>
      <c r="E46" s="222">
        <f t="shared" si="5"/>
        <v>37472671</v>
      </c>
      <c r="F46" s="93">
        <f t="shared" si="5"/>
        <v>25835916</v>
      </c>
      <c r="G46" s="93">
        <f t="shared" si="5"/>
        <v>45596733</v>
      </c>
      <c r="H46" s="93">
        <f t="shared" si="5"/>
        <v>8932207</v>
      </c>
      <c r="I46" s="93">
        <f t="shared" si="5"/>
        <v>-1875853</v>
      </c>
      <c r="J46" s="93">
        <f t="shared" si="5"/>
        <v>52653087</v>
      </c>
      <c r="K46" s="93">
        <f t="shared" si="5"/>
        <v>-1298734</v>
      </c>
      <c r="L46" s="93">
        <f t="shared" si="5"/>
        <v>35504780</v>
      </c>
      <c r="M46" s="93">
        <f t="shared" si="5"/>
        <v>10742836</v>
      </c>
      <c r="N46" s="93">
        <f t="shared" si="5"/>
        <v>44948882</v>
      </c>
      <c r="O46" s="93">
        <f t="shared" si="5"/>
        <v>339007</v>
      </c>
      <c r="P46" s="93">
        <f t="shared" si="5"/>
        <v>11040286</v>
      </c>
      <c r="Q46" s="93">
        <f t="shared" si="5"/>
        <v>9481541</v>
      </c>
      <c r="R46" s="93">
        <f t="shared" si="5"/>
        <v>20860834</v>
      </c>
      <c r="S46" s="93">
        <f t="shared" si="5"/>
        <v>632644</v>
      </c>
      <c r="T46" s="93">
        <f t="shared" si="5"/>
        <v>1513757</v>
      </c>
      <c r="U46" s="93">
        <f t="shared" si="5"/>
        <v>3690249</v>
      </c>
      <c r="V46" s="93">
        <f t="shared" si="5"/>
        <v>5836650</v>
      </c>
      <c r="W46" s="93">
        <f t="shared" si="5"/>
        <v>124299453</v>
      </c>
      <c r="X46" s="93">
        <f t="shared" si="5"/>
        <v>25835916</v>
      </c>
      <c r="Y46" s="93">
        <f t="shared" si="5"/>
        <v>98463537</v>
      </c>
      <c r="Z46" s="223">
        <f>+IF(X46&lt;&gt;0,+(Y46/X46)*100,0)</f>
        <v>381.1110742115743</v>
      </c>
      <c r="AA46" s="221">
        <f>SUM(AA44:AA45)</f>
        <v>25835916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-10594770</v>
      </c>
      <c r="D48" s="232">
        <f>SUM(D46:D47)</f>
        <v>0</v>
      </c>
      <c r="E48" s="233">
        <f t="shared" si="6"/>
        <v>37472671</v>
      </c>
      <c r="F48" s="234">
        <f t="shared" si="6"/>
        <v>25835916</v>
      </c>
      <c r="G48" s="234">
        <f t="shared" si="6"/>
        <v>45596733</v>
      </c>
      <c r="H48" s="235">
        <f t="shared" si="6"/>
        <v>8932207</v>
      </c>
      <c r="I48" s="235">
        <f t="shared" si="6"/>
        <v>-1875853</v>
      </c>
      <c r="J48" s="235">
        <f t="shared" si="6"/>
        <v>52653087</v>
      </c>
      <c r="K48" s="235">
        <f t="shared" si="6"/>
        <v>-1298734</v>
      </c>
      <c r="L48" s="235">
        <f t="shared" si="6"/>
        <v>35504780</v>
      </c>
      <c r="M48" s="234">
        <f t="shared" si="6"/>
        <v>10742836</v>
      </c>
      <c r="N48" s="234">
        <f t="shared" si="6"/>
        <v>44948882</v>
      </c>
      <c r="O48" s="235">
        <f t="shared" si="6"/>
        <v>339007</v>
      </c>
      <c r="P48" s="235">
        <f t="shared" si="6"/>
        <v>11040286</v>
      </c>
      <c r="Q48" s="235">
        <f t="shared" si="6"/>
        <v>9481541</v>
      </c>
      <c r="R48" s="235">
        <f t="shared" si="6"/>
        <v>20860834</v>
      </c>
      <c r="S48" s="235">
        <f t="shared" si="6"/>
        <v>632644</v>
      </c>
      <c r="T48" s="234">
        <f t="shared" si="6"/>
        <v>1513757</v>
      </c>
      <c r="U48" s="234">
        <f t="shared" si="6"/>
        <v>3690249</v>
      </c>
      <c r="V48" s="235">
        <f t="shared" si="6"/>
        <v>5836650</v>
      </c>
      <c r="W48" s="235">
        <f t="shared" si="6"/>
        <v>124299453</v>
      </c>
      <c r="X48" s="235">
        <f t="shared" si="6"/>
        <v>25835916</v>
      </c>
      <c r="Y48" s="235">
        <f t="shared" si="6"/>
        <v>98463537</v>
      </c>
      <c r="Z48" s="236">
        <f>+IF(X48&lt;&gt;0,+(Y48/X48)*100,0)</f>
        <v>381.1110742115743</v>
      </c>
      <c r="AA48" s="237">
        <f>SUM(AA46:AA47)</f>
        <v>25835916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499041</v>
      </c>
      <c r="D5" s="158">
        <f>SUM(D6:D8)</f>
        <v>0</v>
      </c>
      <c r="E5" s="159">
        <f t="shared" si="0"/>
        <v>2683000</v>
      </c>
      <c r="F5" s="105">
        <f t="shared" si="0"/>
        <v>1673000</v>
      </c>
      <c r="G5" s="105">
        <f t="shared" si="0"/>
        <v>0</v>
      </c>
      <c r="H5" s="105">
        <f t="shared" si="0"/>
        <v>0</v>
      </c>
      <c r="I5" s="105">
        <f t="shared" si="0"/>
        <v>0</v>
      </c>
      <c r="J5" s="105">
        <f t="shared" si="0"/>
        <v>0</v>
      </c>
      <c r="K5" s="105">
        <f t="shared" si="0"/>
        <v>0</v>
      </c>
      <c r="L5" s="105">
        <f t="shared" si="0"/>
        <v>14771</v>
      </c>
      <c r="M5" s="105">
        <f t="shared" si="0"/>
        <v>5120</v>
      </c>
      <c r="N5" s="105">
        <f t="shared" si="0"/>
        <v>19891</v>
      </c>
      <c r="O5" s="105">
        <f t="shared" si="0"/>
        <v>3992</v>
      </c>
      <c r="P5" s="105">
        <f t="shared" si="0"/>
        <v>7699</v>
      </c>
      <c r="Q5" s="105">
        <f t="shared" si="0"/>
        <v>7851</v>
      </c>
      <c r="R5" s="105">
        <f t="shared" si="0"/>
        <v>19542</v>
      </c>
      <c r="S5" s="105">
        <f t="shared" si="0"/>
        <v>0</v>
      </c>
      <c r="T5" s="105">
        <f t="shared" si="0"/>
        <v>11272</v>
      </c>
      <c r="U5" s="105">
        <f t="shared" si="0"/>
        <v>1421</v>
      </c>
      <c r="V5" s="105">
        <f t="shared" si="0"/>
        <v>12693</v>
      </c>
      <c r="W5" s="105">
        <f t="shared" si="0"/>
        <v>52126</v>
      </c>
      <c r="X5" s="105">
        <f t="shared" si="0"/>
        <v>1673000</v>
      </c>
      <c r="Y5" s="105">
        <f t="shared" si="0"/>
        <v>-1620874</v>
      </c>
      <c r="Z5" s="142">
        <f>+IF(X5&lt;&gt;0,+(Y5/X5)*100,0)</f>
        <v>-96.8842797369994</v>
      </c>
      <c r="AA5" s="158">
        <f>SUM(AA6:AA8)</f>
        <v>1673000</v>
      </c>
    </row>
    <row r="6" spans="1:27" ht="13.5">
      <c r="A6" s="143" t="s">
        <v>75</v>
      </c>
      <c r="B6" s="141"/>
      <c r="C6" s="160">
        <v>67816</v>
      </c>
      <c r="D6" s="160"/>
      <c r="E6" s="161">
        <v>1170000</v>
      </c>
      <c r="F6" s="65">
        <v>420000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>
        <v>7851</v>
      </c>
      <c r="R6" s="65">
        <v>7851</v>
      </c>
      <c r="S6" s="65"/>
      <c r="T6" s="65">
        <v>11272</v>
      </c>
      <c r="U6" s="65"/>
      <c r="V6" s="65">
        <v>11272</v>
      </c>
      <c r="W6" s="65">
        <v>19123</v>
      </c>
      <c r="X6" s="65">
        <v>420000</v>
      </c>
      <c r="Y6" s="65">
        <v>-400877</v>
      </c>
      <c r="Z6" s="145">
        <v>-95.45</v>
      </c>
      <c r="AA6" s="67">
        <v>420000</v>
      </c>
    </row>
    <row r="7" spans="1:27" ht="13.5">
      <c r="A7" s="143" t="s">
        <v>76</v>
      </c>
      <c r="B7" s="141"/>
      <c r="C7" s="162">
        <v>58765</v>
      </c>
      <c r="D7" s="162"/>
      <c r="E7" s="163">
        <v>620000</v>
      </c>
      <c r="F7" s="164">
        <v>435000</v>
      </c>
      <c r="G7" s="164"/>
      <c r="H7" s="164"/>
      <c r="I7" s="164"/>
      <c r="J7" s="164"/>
      <c r="K7" s="164"/>
      <c r="L7" s="164">
        <v>14771</v>
      </c>
      <c r="M7" s="164">
        <v>5120</v>
      </c>
      <c r="N7" s="164">
        <v>19891</v>
      </c>
      <c r="O7" s="164"/>
      <c r="P7" s="164"/>
      <c r="Q7" s="164"/>
      <c r="R7" s="164"/>
      <c r="S7" s="164"/>
      <c r="T7" s="164"/>
      <c r="U7" s="164">
        <v>1421</v>
      </c>
      <c r="V7" s="164">
        <v>1421</v>
      </c>
      <c r="W7" s="164">
        <v>21312</v>
      </c>
      <c r="X7" s="164">
        <v>435000</v>
      </c>
      <c r="Y7" s="164">
        <v>-413688</v>
      </c>
      <c r="Z7" s="146">
        <v>-95.1</v>
      </c>
      <c r="AA7" s="239">
        <v>435000</v>
      </c>
    </row>
    <row r="8" spans="1:27" ht="13.5">
      <c r="A8" s="143" t="s">
        <v>77</v>
      </c>
      <c r="B8" s="141"/>
      <c r="C8" s="160">
        <v>372460</v>
      </c>
      <c r="D8" s="160"/>
      <c r="E8" s="161">
        <v>893000</v>
      </c>
      <c r="F8" s="65">
        <v>818000</v>
      </c>
      <c r="G8" s="65"/>
      <c r="H8" s="65"/>
      <c r="I8" s="65"/>
      <c r="J8" s="65"/>
      <c r="K8" s="65"/>
      <c r="L8" s="65"/>
      <c r="M8" s="65"/>
      <c r="N8" s="65"/>
      <c r="O8" s="65">
        <v>3992</v>
      </c>
      <c r="P8" s="65">
        <v>7699</v>
      </c>
      <c r="Q8" s="65"/>
      <c r="R8" s="65">
        <v>11691</v>
      </c>
      <c r="S8" s="65"/>
      <c r="T8" s="65"/>
      <c r="U8" s="65"/>
      <c r="V8" s="65"/>
      <c r="W8" s="65">
        <v>11691</v>
      </c>
      <c r="X8" s="65">
        <v>818000</v>
      </c>
      <c r="Y8" s="65">
        <v>-806309</v>
      </c>
      <c r="Z8" s="145">
        <v>-98.57</v>
      </c>
      <c r="AA8" s="67">
        <v>818000</v>
      </c>
    </row>
    <row r="9" spans="1:27" ht="13.5">
      <c r="A9" s="140" t="s">
        <v>78</v>
      </c>
      <c r="B9" s="141"/>
      <c r="C9" s="158">
        <f aca="true" t="shared" si="1" ref="C9:Y9">SUM(C10:C14)</f>
        <v>8362680</v>
      </c>
      <c r="D9" s="158">
        <f>SUM(D10:D14)</f>
        <v>0</v>
      </c>
      <c r="E9" s="159">
        <f t="shared" si="1"/>
        <v>5670567</v>
      </c>
      <c r="F9" s="105">
        <f t="shared" si="1"/>
        <v>5960567</v>
      </c>
      <c r="G9" s="105">
        <f t="shared" si="1"/>
        <v>0</v>
      </c>
      <c r="H9" s="105">
        <f t="shared" si="1"/>
        <v>209743</v>
      </c>
      <c r="I9" s="105">
        <f t="shared" si="1"/>
        <v>1963940</v>
      </c>
      <c r="J9" s="105">
        <f t="shared" si="1"/>
        <v>2173683</v>
      </c>
      <c r="K9" s="105">
        <f t="shared" si="1"/>
        <v>1438944</v>
      </c>
      <c r="L9" s="105">
        <f t="shared" si="1"/>
        <v>820739</v>
      </c>
      <c r="M9" s="105">
        <f t="shared" si="1"/>
        <v>0</v>
      </c>
      <c r="N9" s="105">
        <f t="shared" si="1"/>
        <v>2259683</v>
      </c>
      <c r="O9" s="105">
        <f t="shared" si="1"/>
        <v>0</v>
      </c>
      <c r="P9" s="105">
        <f t="shared" si="1"/>
        <v>582282</v>
      </c>
      <c r="Q9" s="105">
        <f t="shared" si="1"/>
        <v>5526</v>
      </c>
      <c r="R9" s="105">
        <f t="shared" si="1"/>
        <v>587808</v>
      </c>
      <c r="S9" s="105">
        <f t="shared" si="1"/>
        <v>0</v>
      </c>
      <c r="T9" s="105">
        <f t="shared" si="1"/>
        <v>0</v>
      </c>
      <c r="U9" s="105">
        <f t="shared" si="1"/>
        <v>0</v>
      </c>
      <c r="V9" s="105">
        <f t="shared" si="1"/>
        <v>0</v>
      </c>
      <c r="W9" s="105">
        <f t="shared" si="1"/>
        <v>5021174</v>
      </c>
      <c r="X9" s="105">
        <f t="shared" si="1"/>
        <v>5960567</v>
      </c>
      <c r="Y9" s="105">
        <f t="shared" si="1"/>
        <v>-939393</v>
      </c>
      <c r="Z9" s="142">
        <f>+IF(X9&lt;&gt;0,+(Y9/X9)*100,0)</f>
        <v>-15.760128189147107</v>
      </c>
      <c r="AA9" s="107">
        <f>SUM(AA10:AA14)</f>
        <v>5960567</v>
      </c>
    </row>
    <row r="10" spans="1:27" ht="13.5">
      <c r="A10" s="143" t="s">
        <v>79</v>
      </c>
      <c r="B10" s="141"/>
      <c r="C10" s="160">
        <v>114153</v>
      </c>
      <c r="D10" s="160"/>
      <c r="E10" s="161">
        <v>4720567</v>
      </c>
      <c r="F10" s="65">
        <v>5960567</v>
      </c>
      <c r="G10" s="65"/>
      <c r="H10" s="65">
        <v>209743</v>
      </c>
      <c r="I10" s="65">
        <v>1963940</v>
      </c>
      <c r="J10" s="65">
        <v>2173683</v>
      </c>
      <c r="K10" s="65">
        <v>1438944</v>
      </c>
      <c r="L10" s="65">
        <v>820739</v>
      </c>
      <c r="M10" s="65"/>
      <c r="N10" s="65">
        <v>2259683</v>
      </c>
      <c r="O10" s="65"/>
      <c r="P10" s="65">
        <v>582282</v>
      </c>
      <c r="Q10" s="65">
        <v>5526</v>
      </c>
      <c r="R10" s="65">
        <v>587808</v>
      </c>
      <c r="S10" s="65"/>
      <c r="T10" s="65"/>
      <c r="U10" s="65"/>
      <c r="V10" s="65"/>
      <c r="W10" s="65">
        <v>5021174</v>
      </c>
      <c r="X10" s="65">
        <v>5960567</v>
      </c>
      <c r="Y10" s="65">
        <v>-939393</v>
      </c>
      <c r="Z10" s="145">
        <v>-15.76</v>
      </c>
      <c r="AA10" s="67">
        <v>5960567</v>
      </c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143" t="s">
        <v>81</v>
      </c>
      <c r="B12" s="141"/>
      <c r="C12" s="160">
        <v>5961561</v>
      </c>
      <c r="D12" s="160"/>
      <c r="E12" s="161">
        <v>950000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/>
      <c r="AA12" s="67"/>
    </row>
    <row r="13" spans="1:27" ht="13.5">
      <c r="A13" s="143" t="s">
        <v>82</v>
      </c>
      <c r="B13" s="141"/>
      <c r="C13" s="160">
        <v>2286966</v>
      </c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0</v>
      </c>
      <c r="D15" s="158">
        <f>SUM(D16:D18)</f>
        <v>0</v>
      </c>
      <c r="E15" s="159">
        <f t="shared" si="2"/>
        <v>15481504</v>
      </c>
      <c r="F15" s="105">
        <f t="shared" si="2"/>
        <v>9901504</v>
      </c>
      <c r="G15" s="105">
        <f t="shared" si="2"/>
        <v>0</v>
      </c>
      <c r="H15" s="105">
        <f t="shared" si="2"/>
        <v>0</v>
      </c>
      <c r="I15" s="105">
        <f t="shared" si="2"/>
        <v>0</v>
      </c>
      <c r="J15" s="105">
        <f t="shared" si="2"/>
        <v>0</v>
      </c>
      <c r="K15" s="105">
        <f t="shared" si="2"/>
        <v>0</v>
      </c>
      <c r="L15" s="105">
        <f t="shared" si="2"/>
        <v>2572402</v>
      </c>
      <c r="M15" s="105">
        <f t="shared" si="2"/>
        <v>1647843</v>
      </c>
      <c r="N15" s="105">
        <f t="shared" si="2"/>
        <v>4220245</v>
      </c>
      <c r="O15" s="105">
        <f t="shared" si="2"/>
        <v>0</v>
      </c>
      <c r="P15" s="105">
        <f t="shared" si="2"/>
        <v>0</v>
      </c>
      <c r="Q15" s="105">
        <f t="shared" si="2"/>
        <v>0</v>
      </c>
      <c r="R15" s="105">
        <f t="shared" si="2"/>
        <v>0</v>
      </c>
      <c r="S15" s="105">
        <f t="shared" si="2"/>
        <v>1975300</v>
      </c>
      <c r="T15" s="105">
        <f t="shared" si="2"/>
        <v>0</v>
      </c>
      <c r="U15" s="105">
        <f t="shared" si="2"/>
        <v>1578</v>
      </c>
      <c r="V15" s="105">
        <f t="shared" si="2"/>
        <v>1976878</v>
      </c>
      <c r="W15" s="105">
        <f t="shared" si="2"/>
        <v>6197123</v>
      </c>
      <c r="X15" s="105">
        <f t="shared" si="2"/>
        <v>9901504</v>
      </c>
      <c r="Y15" s="105">
        <f t="shared" si="2"/>
        <v>-3704381</v>
      </c>
      <c r="Z15" s="142">
        <f>+IF(X15&lt;&gt;0,+(Y15/X15)*100,0)</f>
        <v>-37.41230625165631</v>
      </c>
      <c r="AA15" s="107">
        <f>SUM(AA16:AA18)</f>
        <v>9901504</v>
      </c>
    </row>
    <row r="16" spans="1:27" ht="13.5">
      <c r="A16" s="143" t="s">
        <v>85</v>
      </c>
      <c r="B16" s="141"/>
      <c r="C16" s="160"/>
      <c r="D16" s="160"/>
      <c r="E16" s="161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>
        <v>1578</v>
      </c>
      <c r="V16" s="65">
        <v>1578</v>
      </c>
      <c r="W16" s="65">
        <v>1578</v>
      </c>
      <c r="X16" s="65"/>
      <c r="Y16" s="65">
        <v>1578</v>
      </c>
      <c r="Z16" s="145"/>
      <c r="AA16" s="67"/>
    </row>
    <row r="17" spans="1:27" ht="13.5">
      <c r="A17" s="143" t="s">
        <v>86</v>
      </c>
      <c r="B17" s="141"/>
      <c r="C17" s="160"/>
      <c r="D17" s="160"/>
      <c r="E17" s="161">
        <v>15481504</v>
      </c>
      <c r="F17" s="65">
        <v>9901504</v>
      </c>
      <c r="G17" s="65"/>
      <c r="H17" s="65"/>
      <c r="I17" s="65"/>
      <c r="J17" s="65"/>
      <c r="K17" s="65"/>
      <c r="L17" s="65">
        <v>2572402</v>
      </c>
      <c r="M17" s="65">
        <v>1647843</v>
      </c>
      <c r="N17" s="65">
        <v>4220245</v>
      </c>
      <c r="O17" s="65"/>
      <c r="P17" s="65"/>
      <c r="Q17" s="65"/>
      <c r="R17" s="65"/>
      <c r="S17" s="65">
        <v>1975300</v>
      </c>
      <c r="T17" s="65"/>
      <c r="U17" s="65"/>
      <c r="V17" s="65">
        <v>1975300</v>
      </c>
      <c r="W17" s="65">
        <v>6195545</v>
      </c>
      <c r="X17" s="65">
        <v>9901504</v>
      </c>
      <c r="Y17" s="65">
        <v>-3705959</v>
      </c>
      <c r="Z17" s="145">
        <v>-37.43</v>
      </c>
      <c r="AA17" s="67">
        <v>9901504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8424231</v>
      </c>
      <c r="D19" s="158">
        <f>SUM(D20:D23)</f>
        <v>0</v>
      </c>
      <c r="E19" s="159">
        <f t="shared" si="3"/>
        <v>23437252</v>
      </c>
      <c r="F19" s="105">
        <f t="shared" si="3"/>
        <v>7214435</v>
      </c>
      <c r="G19" s="105">
        <f t="shared" si="3"/>
        <v>1126000</v>
      </c>
      <c r="H19" s="105">
        <f t="shared" si="3"/>
        <v>0</v>
      </c>
      <c r="I19" s="105">
        <f t="shared" si="3"/>
        <v>0</v>
      </c>
      <c r="J19" s="105">
        <f t="shared" si="3"/>
        <v>1126000</v>
      </c>
      <c r="K19" s="105">
        <f t="shared" si="3"/>
        <v>1782143</v>
      </c>
      <c r="L19" s="105">
        <f t="shared" si="3"/>
        <v>0</v>
      </c>
      <c r="M19" s="105">
        <f t="shared" si="3"/>
        <v>193813</v>
      </c>
      <c r="N19" s="105">
        <f t="shared" si="3"/>
        <v>1975956</v>
      </c>
      <c r="O19" s="105">
        <f t="shared" si="3"/>
        <v>358050</v>
      </c>
      <c r="P19" s="105">
        <f t="shared" si="3"/>
        <v>72965</v>
      </c>
      <c r="Q19" s="105">
        <f t="shared" si="3"/>
        <v>3324483</v>
      </c>
      <c r="R19" s="105">
        <f t="shared" si="3"/>
        <v>3755498</v>
      </c>
      <c r="S19" s="105">
        <f t="shared" si="3"/>
        <v>79463</v>
      </c>
      <c r="T19" s="105">
        <f t="shared" si="3"/>
        <v>0</v>
      </c>
      <c r="U19" s="105">
        <f t="shared" si="3"/>
        <v>49000</v>
      </c>
      <c r="V19" s="105">
        <f t="shared" si="3"/>
        <v>128463</v>
      </c>
      <c r="W19" s="105">
        <f t="shared" si="3"/>
        <v>6985917</v>
      </c>
      <c r="X19" s="105">
        <f t="shared" si="3"/>
        <v>7214435</v>
      </c>
      <c r="Y19" s="105">
        <f t="shared" si="3"/>
        <v>-228518</v>
      </c>
      <c r="Z19" s="142">
        <f>+IF(X19&lt;&gt;0,+(Y19/X19)*100,0)</f>
        <v>-3.1675106921054805</v>
      </c>
      <c r="AA19" s="107">
        <f>SUM(AA20:AA23)</f>
        <v>7214435</v>
      </c>
    </row>
    <row r="20" spans="1:27" ht="13.5">
      <c r="A20" s="143" t="s">
        <v>89</v>
      </c>
      <c r="B20" s="141"/>
      <c r="C20" s="160">
        <v>3918234</v>
      </c>
      <c r="D20" s="160"/>
      <c r="E20" s="161">
        <v>11280235</v>
      </c>
      <c r="F20" s="65">
        <v>4090073</v>
      </c>
      <c r="G20" s="65">
        <v>1126000</v>
      </c>
      <c r="H20" s="65"/>
      <c r="I20" s="65"/>
      <c r="J20" s="65">
        <v>1126000</v>
      </c>
      <c r="K20" s="65">
        <v>1701838</v>
      </c>
      <c r="L20" s="65"/>
      <c r="M20" s="65">
        <v>193813</v>
      </c>
      <c r="N20" s="65">
        <v>1895651</v>
      </c>
      <c r="O20" s="65">
        <v>358050</v>
      </c>
      <c r="P20" s="65">
        <v>72965</v>
      </c>
      <c r="Q20" s="65"/>
      <c r="R20" s="65">
        <v>431015</v>
      </c>
      <c r="S20" s="65">
        <v>1132</v>
      </c>
      <c r="T20" s="65"/>
      <c r="U20" s="65"/>
      <c r="V20" s="65">
        <v>1132</v>
      </c>
      <c r="W20" s="65">
        <v>3453798</v>
      </c>
      <c r="X20" s="65">
        <v>4090073</v>
      </c>
      <c r="Y20" s="65">
        <v>-636275</v>
      </c>
      <c r="Z20" s="145">
        <v>-15.56</v>
      </c>
      <c r="AA20" s="67">
        <v>4090073</v>
      </c>
    </row>
    <row r="21" spans="1:27" ht="13.5">
      <c r="A21" s="143" t="s">
        <v>90</v>
      </c>
      <c r="B21" s="141"/>
      <c r="C21" s="160">
        <v>96525</v>
      </c>
      <c r="D21" s="160"/>
      <c r="E21" s="161">
        <v>6360000</v>
      </c>
      <c r="F21" s="65">
        <v>200000</v>
      </c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>
        <v>78331</v>
      </c>
      <c r="T21" s="65"/>
      <c r="U21" s="65">
        <v>49000</v>
      </c>
      <c r="V21" s="65">
        <v>127331</v>
      </c>
      <c r="W21" s="65">
        <v>127331</v>
      </c>
      <c r="X21" s="65">
        <v>200000</v>
      </c>
      <c r="Y21" s="65">
        <v>-72669</v>
      </c>
      <c r="Z21" s="145">
        <v>-36.33</v>
      </c>
      <c r="AA21" s="67">
        <v>200000</v>
      </c>
    </row>
    <row r="22" spans="1:27" ht="13.5">
      <c r="A22" s="143" t="s">
        <v>91</v>
      </c>
      <c r="B22" s="141"/>
      <c r="C22" s="162">
        <v>3574703</v>
      </c>
      <c r="D22" s="162"/>
      <c r="E22" s="163">
        <v>1348960</v>
      </c>
      <c r="F22" s="164">
        <v>510305</v>
      </c>
      <c r="G22" s="164"/>
      <c r="H22" s="164"/>
      <c r="I22" s="164"/>
      <c r="J22" s="164"/>
      <c r="K22" s="164">
        <v>80305</v>
      </c>
      <c r="L22" s="164"/>
      <c r="M22" s="164"/>
      <c r="N22" s="164">
        <v>80305</v>
      </c>
      <c r="O22" s="164"/>
      <c r="P22" s="164"/>
      <c r="Q22" s="164">
        <v>3324483</v>
      </c>
      <c r="R22" s="164">
        <v>3324483</v>
      </c>
      <c r="S22" s="164"/>
      <c r="T22" s="164"/>
      <c r="U22" s="164"/>
      <c r="V22" s="164"/>
      <c r="W22" s="164">
        <v>3404788</v>
      </c>
      <c r="X22" s="164">
        <v>510305</v>
      </c>
      <c r="Y22" s="164">
        <v>2894483</v>
      </c>
      <c r="Z22" s="146">
        <v>567.21</v>
      </c>
      <c r="AA22" s="239">
        <v>510305</v>
      </c>
    </row>
    <row r="23" spans="1:27" ht="13.5">
      <c r="A23" s="143" t="s">
        <v>92</v>
      </c>
      <c r="B23" s="141"/>
      <c r="C23" s="160">
        <v>834769</v>
      </c>
      <c r="D23" s="160"/>
      <c r="E23" s="161">
        <v>4448057</v>
      </c>
      <c r="F23" s="65">
        <v>2414057</v>
      </c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>
        <v>2414057</v>
      </c>
      <c r="Y23" s="65">
        <v>-2414057</v>
      </c>
      <c r="Z23" s="145">
        <v>-100</v>
      </c>
      <c r="AA23" s="67">
        <v>2414057</v>
      </c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17285952</v>
      </c>
      <c r="D25" s="232">
        <f>+D5+D9+D15+D19+D24</f>
        <v>0</v>
      </c>
      <c r="E25" s="245">
        <f t="shared" si="4"/>
        <v>47272323</v>
      </c>
      <c r="F25" s="234">
        <f t="shared" si="4"/>
        <v>24749506</v>
      </c>
      <c r="G25" s="234">
        <f t="shared" si="4"/>
        <v>1126000</v>
      </c>
      <c r="H25" s="234">
        <f t="shared" si="4"/>
        <v>209743</v>
      </c>
      <c r="I25" s="234">
        <f t="shared" si="4"/>
        <v>1963940</v>
      </c>
      <c r="J25" s="234">
        <f t="shared" si="4"/>
        <v>3299683</v>
      </c>
      <c r="K25" s="234">
        <f t="shared" si="4"/>
        <v>3221087</v>
      </c>
      <c r="L25" s="234">
        <f t="shared" si="4"/>
        <v>3407912</v>
      </c>
      <c r="M25" s="234">
        <f t="shared" si="4"/>
        <v>1846776</v>
      </c>
      <c r="N25" s="234">
        <f t="shared" si="4"/>
        <v>8475775</v>
      </c>
      <c r="O25" s="234">
        <f t="shared" si="4"/>
        <v>362042</v>
      </c>
      <c r="P25" s="234">
        <f t="shared" si="4"/>
        <v>662946</v>
      </c>
      <c r="Q25" s="234">
        <f t="shared" si="4"/>
        <v>3337860</v>
      </c>
      <c r="R25" s="234">
        <f t="shared" si="4"/>
        <v>4362848</v>
      </c>
      <c r="S25" s="234">
        <f t="shared" si="4"/>
        <v>2054763</v>
      </c>
      <c r="T25" s="234">
        <f t="shared" si="4"/>
        <v>11272</v>
      </c>
      <c r="U25" s="234">
        <f t="shared" si="4"/>
        <v>51999</v>
      </c>
      <c r="V25" s="234">
        <f t="shared" si="4"/>
        <v>2118034</v>
      </c>
      <c r="W25" s="234">
        <f t="shared" si="4"/>
        <v>18256340</v>
      </c>
      <c r="X25" s="234">
        <f t="shared" si="4"/>
        <v>24749506</v>
      </c>
      <c r="Y25" s="234">
        <f t="shared" si="4"/>
        <v>-6493166</v>
      </c>
      <c r="Z25" s="246">
        <f>+IF(X25&lt;&gt;0,+(Y25/X25)*100,0)</f>
        <v>-26.235537792148257</v>
      </c>
      <c r="AA25" s="247">
        <f>+AA5+AA9+AA15+AA19+AA24</f>
        <v>24749506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>
        <v>6934171</v>
      </c>
      <c r="D28" s="160"/>
      <c r="E28" s="161">
        <v>16172633</v>
      </c>
      <c r="F28" s="65">
        <v>19916506</v>
      </c>
      <c r="G28" s="65">
        <v>1126000</v>
      </c>
      <c r="H28" s="65">
        <v>209743</v>
      </c>
      <c r="I28" s="65"/>
      <c r="J28" s="65">
        <v>1335743</v>
      </c>
      <c r="K28" s="65">
        <v>3085662</v>
      </c>
      <c r="L28" s="65">
        <v>3366141</v>
      </c>
      <c r="M28" s="65">
        <v>1606084</v>
      </c>
      <c r="N28" s="65">
        <v>8057887</v>
      </c>
      <c r="O28" s="65">
        <v>342450</v>
      </c>
      <c r="P28" s="65">
        <v>570194</v>
      </c>
      <c r="Q28" s="65">
        <v>3279879</v>
      </c>
      <c r="R28" s="65">
        <v>4192523</v>
      </c>
      <c r="S28" s="65">
        <v>1975300</v>
      </c>
      <c r="T28" s="65"/>
      <c r="U28" s="65"/>
      <c r="V28" s="65">
        <v>1975300</v>
      </c>
      <c r="W28" s="65">
        <v>15561453</v>
      </c>
      <c r="X28" s="65">
        <v>19916506</v>
      </c>
      <c r="Y28" s="65">
        <v>-4355053</v>
      </c>
      <c r="Z28" s="145">
        <v>-21.87</v>
      </c>
      <c r="AA28" s="160">
        <v>19916506</v>
      </c>
    </row>
    <row r="29" spans="1:27" ht="13.5">
      <c r="A29" s="249" t="s">
        <v>138</v>
      </c>
      <c r="B29" s="141"/>
      <c r="C29" s="160">
        <v>2286966</v>
      </c>
      <c r="D29" s="160"/>
      <c r="E29" s="161"/>
      <c r="F29" s="65"/>
      <c r="G29" s="65"/>
      <c r="H29" s="65"/>
      <c r="I29" s="65">
        <v>1963940</v>
      </c>
      <c r="J29" s="65">
        <v>1963940</v>
      </c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>
        <v>1963940</v>
      </c>
      <c r="X29" s="65"/>
      <c r="Y29" s="65">
        <v>1963940</v>
      </c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9221137</v>
      </c>
      <c r="D32" s="225">
        <f>SUM(D28:D31)</f>
        <v>0</v>
      </c>
      <c r="E32" s="226">
        <f t="shared" si="5"/>
        <v>16172633</v>
      </c>
      <c r="F32" s="82">
        <f t="shared" si="5"/>
        <v>19916506</v>
      </c>
      <c r="G32" s="82">
        <f t="shared" si="5"/>
        <v>1126000</v>
      </c>
      <c r="H32" s="82">
        <f t="shared" si="5"/>
        <v>209743</v>
      </c>
      <c r="I32" s="82">
        <f t="shared" si="5"/>
        <v>1963940</v>
      </c>
      <c r="J32" s="82">
        <f t="shared" si="5"/>
        <v>3299683</v>
      </c>
      <c r="K32" s="82">
        <f t="shared" si="5"/>
        <v>3085662</v>
      </c>
      <c r="L32" s="82">
        <f t="shared" si="5"/>
        <v>3366141</v>
      </c>
      <c r="M32" s="82">
        <f t="shared" si="5"/>
        <v>1606084</v>
      </c>
      <c r="N32" s="82">
        <f t="shared" si="5"/>
        <v>8057887</v>
      </c>
      <c r="O32" s="82">
        <f t="shared" si="5"/>
        <v>342450</v>
      </c>
      <c r="P32" s="82">
        <f t="shared" si="5"/>
        <v>570194</v>
      </c>
      <c r="Q32" s="82">
        <f t="shared" si="5"/>
        <v>3279879</v>
      </c>
      <c r="R32" s="82">
        <f t="shared" si="5"/>
        <v>4192523</v>
      </c>
      <c r="S32" s="82">
        <f t="shared" si="5"/>
        <v>1975300</v>
      </c>
      <c r="T32" s="82">
        <f t="shared" si="5"/>
        <v>0</v>
      </c>
      <c r="U32" s="82">
        <f t="shared" si="5"/>
        <v>0</v>
      </c>
      <c r="V32" s="82">
        <f t="shared" si="5"/>
        <v>1975300</v>
      </c>
      <c r="W32" s="82">
        <f t="shared" si="5"/>
        <v>17525393</v>
      </c>
      <c r="X32" s="82">
        <f t="shared" si="5"/>
        <v>19916506</v>
      </c>
      <c r="Y32" s="82">
        <f t="shared" si="5"/>
        <v>-2391113</v>
      </c>
      <c r="Z32" s="227">
        <f>+IF(X32&lt;&gt;0,+(Y32/X32)*100,0)</f>
        <v>-12.005685133727773</v>
      </c>
      <c r="AA32" s="84">
        <f>SUM(AA28:AA31)</f>
        <v>19916506</v>
      </c>
    </row>
    <row r="33" spans="1:27" ht="13.5">
      <c r="A33" s="252" t="s">
        <v>51</v>
      </c>
      <c r="B33" s="141" t="s">
        <v>141</v>
      </c>
      <c r="C33" s="160">
        <v>4801640</v>
      </c>
      <c r="D33" s="160"/>
      <c r="E33" s="16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>
        <v>3263174</v>
      </c>
      <c r="D35" s="160"/>
      <c r="E35" s="161">
        <v>31099690</v>
      </c>
      <c r="F35" s="65">
        <v>4813000</v>
      </c>
      <c r="G35" s="65"/>
      <c r="H35" s="65"/>
      <c r="I35" s="65"/>
      <c r="J35" s="65"/>
      <c r="K35" s="65">
        <v>135425</v>
      </c>
      <c r="L35" s="65">
        <v>41771</v>
      </c>
      <c r="M35" s="65">
        <v>240692</v>
      </c>
      <c r="N35" s="65">
        <v>417888</v>
      </c>
      <c r="O35" s="65">
        <v>19592</v>
      </c>
      <c r="P35" s="65">
        <v>92752</v>
      </c>
      <c r="Q35" s="65">
        <v>57981</v>
      </c>
      <c r="R35" s="65">
        <v>170325</v>
      </c>
      <c r="S35" s="65">
        <v>79463</v>
      </c>
      <c r="T35" s="65">
        <v>11272</v>
      </c>
      <c r="U35" s="65">
        <v>51999</v>
      </c>
      <c r="V35" s="65">
        <v>142734</v>
      </c>
      <c r="W35" s="65">
        <v>730947</v>
      </c>
      <c r="X35" s="65">
        <v>4813000</v>
      </c>
      <c r="Y35" s="65">
        <v>-4082053</v>
      </c>
      <c r="Z35" s="145">
        <v>-84.81</v>
      </c>
      <c r="AA35" s="67">
        <v>4813000</v>
      </c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17285951</v>
      </c>
      <c r="D36" s="237">
        <f>SUM(D32:D35)</f>
        <v>0</v>
      </c>
      <c r="E36" s="233">
        <f t="shared" si="6"/>
        <v>47272323</v>
      </c>
      <c r="F36" s="235">
        <f t="shared" si="6"/>
        <v>24729506</v>
      </c>
      <c r="G36" s="235">
        <f t="shared" si="6"/>
        <v>1126000</v>
      </c>
      <c r="H36" s="235">
        <f t="shared" si="6"/>
        <v>209743</v>
      </c>
      <c r="I36" s="235">
        <f t="shared" si="6"/>
        <v>1963940</v>
      </c>
      <c r="J36" s="235">
        <f t="shared" si="6"/>
        <v>3299683</v>
      </c>
      <c r="K36" s="235">
        <f t="shared" si="6"/>
        <v>3221087</v>
      </c>
      <c r="L36" s="235">
        <f t="shared" si="6"/>
        <v>3407912</v>
      </c>
      <c r="M36" s="235">
        <f t="shared" si="6"/>
        <v>1846776</v>
      </c>
      <c r="N36" s="235">
        <f t="shared" si="6"/>
        <v>8475775</v>
      </c>
      <c r="O36" s="235">
        <f t="shared" si="6"/>
        <v>362042</v>
      </c>
      <c r="P36" s="235">
        <f t="shared" si="6"/>
        <v>662946</v>
      </c>
      <c r="Q36" s="235">
        <f t="shared" si="6"/>
        <v>3337860</v>
      </c>
      <c r="R36" s="235">
        <f t="shared" si="6"/>
        <v>4362848</v>
      </c>
      <c r="S36" s="235">
        <f t="shared" si="6"/>
        <v>2054763</v>
      </c>
      <c r="T36" s="235">
        <f t="shared" si="6"/>
        <v>11272</v>
      </c>
      <c r="U36" s="235">
        <f t="shared" si="6"/>
        <v>51999</v>
      </c>
      <c r="V36" s="235">
        <f t="shared" si="6"/>
        <v>2118034</v>
      </c>
      <c r="W36" s="235">
        <f t="shared" si="6"/>
        <v>18256340</v>
      </c>
      <c r="X36" s="235">
        <f t="shared" si="6"/>
        <v>24729506</v>
      </c>
      <c r="Y36" s="235">
        <f t="shared" si="6"/>
        <v>-6473166</v>
      </c>
      <c r="Z36" s="236">
        <f>+IF(X36&lt;&gt;0,+(Y36/X36)*100,0)</f>
        <v>-26.175880747476317</v>
      </c>
      <c r="AA36" s="254">
        <f>SUM(AA32:AA35)</f>
        <v>24729506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9380497</v>
      </c>
      <c r="D6" s="160"/>
      <c r="E6" s="64">
        <v>11039</v>
      </c>
      <c r="F6" s="65">
        <v>11039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>
        <v>11039</v>
      </c>
      <c r="Y6" s="65">
        <v>-11039</v>
      </c>
      <c r="Z6" s="145">
        <v>-100</v>
      </c>
      <c r="AA6" s="67">
        <v>11039</v>
      </c>
    </row>
    <row r="7" spans="1:27" ht="13.5">
      <c r="A7" s="264" t="s">
        <v>147</v>
      </c>
      <c r="B7" s="197" t="s">
        <v>72</v>
      </c>
      <c r="C7" s="160">
        <v>3462613</v>
      </c>
      <c r="D7" s="160"/>
      <c r="E7" s="64">
        <v>5888015</v>
      </c>
      <c r="F7" s="65">
        <v>5888015</v>
      </c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>
        <v>5888015</v>
      </c>
      <c r="Y7" s="65">
        <v>-5888015</v>
      </c>
      <c r="Z7" s="145">
        <v>-100</v>
      </c>
      <c r="AA7" s="67">
        <v>5888015</v>
      </c>
    </row>
    <row r="8" spans="1:27" ht="13.5">
      <c r="A8" s="264" t="s">
        <v>148</v>
      </c>
      <c r="B8" s="197" t="s">
        <v>72</v>
      </c>
      <c r="C8" s="160">
        <v>50522949</v>
      </c>
      <c r="D8" s="160"/>
      <c r="E8" s="64">
        <v>39182681</v>
      </c>
      <c r="F8" s="65">
        <v>39182681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>
        <v>39182681</v>
      </c>
      <c r="Y8" s="65">
        <v>-39182681</v>
      </c>
      <c r="Z8" s="145">
        <v>-100</v>
      </c>
      <c r="AA8" s="67">
        <v>39182681</v>
      </c>
    </row>
    <row r="9" spans="1:27" ht="13.5">
      <c r="A9" s="264" t="s">
        <v>149</v>
      </c>
      <c r="B9" s="197"/>
      <c r="C9" s="160">
        <v>11264018</v>
      </c>
      <c r="D9" s="160"/>
      <c r="E9" s="64">
        <v>13762350</v>
      </c>
      <c r="F9" s="65">
        <v>13762350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>
        <v>13762350</v>
      </c>
      <c r="Y9" s="65">
        <v>-13762350</v>
      </c>
      <c r="Z9" s="145">
        <v>-100</v>
      </c>
      <c r="AA9" s="67">
        <v>13762350</v>
      </c>
    </row>
    <row r="10" spans="1:27" ht="13.5">
      <c r="A10" s="264" t="s">
        <v>150</v>
      </c>
      <c r="B10" s="197"/>
      <c r="C10" s="160"/>
      <c r="D10" s="160"/>
      <c r="E10" s="64"/>
      <c r="F10" s="65"/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/>
      <c r="Y10" s="164"/>
      <c r="Z10" s="146"/>
      <c r="AA10" s="239"/>
    </row>
    <row r="11" spans="1:27" ht="13.5">
      <c r="A11" s="264" t="s">
        <v>151</v>
      </c>
      <c r="B11" s="197" t="s">
        <v>96</v>
      </c>
      <c r="C11" s="160">
        <v>86691</v>
      </c>
      <c r="D11" s="160"/>
      <c r="E11" s="64">
        <v>3802129</v>
      </c>
      <c r="F11" s="65">
        <v>3802129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>
        <v>3802129</v>
      </c>
      <c r="Y11" s="65">
        <v>-3802129</v>
      </c>
      <c r="Z11" s="145">
        <v>-100</v>
      </c>
      <c r="AA11" s="67">
        <v>3802129</v>
      </c>
    </row>
    <row r="12" spans="1:27" ht="13.5">
      <c r="A12" s="265" t="s">
        <v>56</v>
      </c>
      <c r="B12" s="266"/>
      <c r="C12" s="177">
        <f aca="true" t="shared" si="0" ref="C12:Y12">SUM(C6:C11)</f>
        <v>74716768</v>
      </c>
      <c r="D12" s="177">
        <f>SUM(D6:D11)</f>
        <v>0</v>
      </c>
      <c r="E12" s="77">
        <f t="shared" si="0"/>
        <v>62646214</v>
      </c>
      <c r="F12" s="78">
        <f t="shared" si="0"/>
        <v>62646214</v>
      </c>
      <c r="G12" s="78">
        <f t="shared" si="0"/>
        <v>0</v>
      </c>
      <c r="H12" s="78">
        <f t="shared" si="0"/>
        <v>0</v>
      </c>
      <c r="I12" s="78">
        <f t="shared" si="0"/>
        <v>0</v>
      </c>
      <c r="J12" s="78">
        <f t="shared" si="0"/>
        <v>0</v>
      </c>
      <c r="K12" s="78">
        <f t="shared" si="0"/>
        <v>0</v>
      </c>
      <c r="L12" s="78">
        <f t="shared" si="0"/>
        <v>0</v>
      </c>
      <c r="M12" s="78">
        <f t="shared" si="0"/>
        <v>0</v>
      </c>
      <c r="N12" s="78">
        <f t="shared" si="0"/>
        <v>0</v>
      </c>
      <c r="O12" s="78">
        <f t="shared" si="0"/>
        <v>0</v>
      </c>
      <c r="P12" s="78">
        <f t="shared" si="0"/>
        <v>0</v>
      </c>
      <c r="Q12" s="78">
        <f t="shared" si="0"/>
        <v>0</v>
      </c>
      <c r="R12" s="78">
        <f t="shared" si="0"/>
        <v>0</v>
      </c>
      <c r="S12" s="78">
        <f t="shared" si="0"/>
        <v>0</v>
      </c>
      <c r="T12" s="78">
        <f t="shared" si="0"/>
        <v>0</v>
      </c>
      <c r="U12" s="78">
        <f t="shared" si="0"/>
        <v>0</v>
      </c>
      <c r="V12" s="78">
        <f t="shared" si="0"/>
        <v>0</v>
      </c>
      <c r="W12" s="78">
        <f t="shared" si="0"/>
        <v>0</v>
      </c>
      <c r="X12" s="78">
        <f t="shared" si="0"/>
        <v>62646214</v>
      </c>
      <c r="Y12" s="78">
        <f t="shared" si="0"/>
        <v>-62646214</v>
      </c>
      <c r="Z12" s="179">
        <f>+IF(X12&lt;&gt;0,+(Y12/X12)*100,0)</f>
        <v>-100</v>
      </c>
      <c r="AA12" s="79">
        <f>SUM(AA6:AA11)</f>
        <v>62646214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145"/>
      <c r="AA15" s="67"/>
    </row>
    <row r="16" spans="1:27" ht="13.5">
      <c r="A16" s="264" t="s">
        <v>154</v>
      </c>
      <c r="B16" s="197"/>
      <c r="C16" s="160"/>
      <c r="D16" s="160"/>
      <c r="E16" s="64"/>
      <c r="F16" s="65"/>
      <c r="G16" s="164"/>
      <c r="H16" s="164"/>
      <c r="I16" s="164"/>
      <c r="J16" s="65"/>
      <c r="K16" s="164"/>
      <c r="L16" s="164"/>
      <c r="M16" s="65"/>
      <c r="N16" s="164"/>
      <c r="O16" s="164"/>
      <c r="P16" s="164"/>
      <c r="Q16" s="65"/>
      <c r="R16" s="164"/>
      <c r="S16" s="164"/>
      <c r="T16" s="65"/>
      <c r="U16" s="164"/>
      <c r="V16" s="164"/>
      <c r="W16" s="164"/>
      <c r="X16" s="65"/>
      <c r="Y16" s="164"/>
      <c r="Z16" s="146"/>
      <c r="AA16" s="239"/>
    </row>
    <row r="17" spans="1:27" ht="13.5">
      <c r="A17" s="264" t="s">
        <v>155</v>
      </c>
      <c r="B17" s="197"/>
      <c r="C17" s="160">
        <v>3116268</v>
      </c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169812317</v>
      </c>
      <c r="D19" s="160"/>
      <c r="E19" s="64">
        <v>195240300</v>
      </c>
      <c r="F19" s="65">
        <v>195240300</v>
      </c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>
        <v>195240300</v>
      </c>
      <c r="Y19" s="65">
        <v>-195240300</v>
      </c>
      <c r="Z19" s="145">
        <v>-100</v>
      </c>
      <c r="AA19" s="67">
        <v>195240300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>
        <v>4838341</v>
      </c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>
        <v>476431</v>
      </c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178243357</v>
      </c>
      <c r="D24" s="177">
        <f>SUM(D15:D23)</f>
        <v>0</v>
      </c>
      <c r="E24" s="81">
        <f t="shared" si="1"/>
        <v>195240300</v>
      </c>
      <c r="F24" s="82">
        <f t="shared" si="1"/>
        <v>195240300</v>
      </c>
      <c r="G24" s="82">
        <f t="shared" si="1"/>
        <v>0</v>
      </c>
      <c r="H24" s="82">
        <f t="shared" si="1"/>
        <v>0</v>
      </c>
      <c r="I24" s="82">
        <f t="shared" si="1"/>
        <v>0</v>
      </c>
      <c r="J24" s="82">
        <f t="shared" si="1"/>
        <v>0</v>
      </c>
      <c r="K24" s="82">
        <f t="shared" si="1"/>
        <v>0</v>
      </c>
      <c r="L24" s="82">
        <f t="shared" si="1"/>
        <v>0</v>
      </c>
      <c r="M24" s="82">
        <f t="shared" si="1"/>
        <v>0</v>
      </c>
      <c r="N24" s="82">
        <f t="shared" si="1"/>
        <v>0</v>
      </c>
      <c r="O24" s="82">
        <f t="shared" si="1"/>
        <v>0</v>
      </c>
      <c r="P24" s="82">
        <f t="shared" si="1"/>
        <v>0</v>
      </c>
      <c r="Q24" s="82">
        <f t="shared" si="1"/>
        <v>0</v>
      </c>
      <c r="R24" s="82">
        <f t="shared" si="1"/>
        <v>0</v>
      </c>
      <c r="S24" s="82">
        <f t="shared" si="1"/>
        <v>0</v>
      </c>
      <c r="T24" s="82">
        <f t="shared" si="1"/>
        <v>0</v>
      </c>
      <c r="U24" s="82">
        <f t="shared" si="1"/>
        <v>0</v>
      </c>
      <c r="V24" s="82">
        <f t="shared" si="1"/>
        <v>0</v>
      </c>
      <c r="W24" s="82">
        <f t="shared" si="1"/>
        <v>0</v>
      </c>
      <c r="X24" s="82">
        <f t="shared" si="1"/>
        <v>195240300</v>
      </c>
      <c r="Y24" s="82">
        <f t="shared" si="1"/>
        <v>-195240300</v>
      </c>
      <c r="Z24" s="227">
        <f>+IF(X24&lt;&gt;0,+(Y24/X24)*100,0)</f>
        <v>-100</v>
      </c>
      <c r="AA24" s="84">
        <f>SUM(AA15:AA23)</f>
        <v>195240300</v>
      </c>
    </row>
    <row r="25" spans="1:27" ht="13.5">
      <c r="A25" s="265" t="s">
        <v>162</v>
      </c>
      <c r="B25" s="266"/>
      <c r="C25" s="177">
        <f aca="true" t="shared" si="2" ref="C25:Y25">+C12+C24</f>
        <v>252960125</v>
      </c>
      <c r="D25" s="177">
        <f>+D12+D24</f>
        <v>0</v>
      </c>
      <c r="E25" s="77">
        <f t="shared" si="2"/>
        <v>257886514</v>
      </c>
      <c r="F25" s="78">
        <f t="shared" si="2"/>
        <v>257886514</v>
      </c>
      <c r="G25" s="78">
        <f t="shared" si="2"/>
        <v>0</v>
      </c>
      <c r="H25" s="78">
        <f t="shared" si="2"/>
        <v>0</v>
      </c>
      <c r="I25" s="78">
        <f t="shared" si="2"/>
        <v>0</v>
      </c>
      <c r="J25" s="78">
        <f t="shared" si="2"/>
        <v>0</v>
      </c>
      <c r="K25" s="78">
        <f t="shared" si="2"/>
        <v>0</v>
      </c>
      <c r="L25" s="78">
        <f t="shared" si="2"/>
        <v>0</v>
      </c>
      <c r="M25" s="78">
        <f t="shared" si="2"/>
        <v>0</v>
      </c>
      <c r="N25" s="78">
        <f t="shared" si="2"/>
        <v>0</v>
      </c>
      <c r="O25" s="78">
        <f t="shared" si="2"/>
        <v>0</v>
      </c>
      <c r="P25" s="78">
        <f t="shared" si="2"/>
        <v>0</v>
      </c>
      <c r="Q25" s="78">
        <f t="shared" si="2"/>
        <v>0</v>
      </c>
      <c r="R25" s="78">
        <f t="shared" si="2"/>
        <v>0</v>
      </c>
      <c r="S25" s="78">
        <f t="shared" si="2"/>
        <v>0</v>
      </c>
      <c r="T25" s="78">
        <f t="shared" si="2"/>
        <v>0</v>
      </c>
      <c r="U25" s="78">
        <f t="shared" si="2"/>
        <v>0</v>
      </c>
      <c r="V25" s="78">
        <f t="shared" si="2"/>
        <v>0</v>
      </c>
      <c r="W25" s="78">
        <f t="shared" si="2"/>
        <v>0</v>
      </c>
      <c r="X25" s="78">
        <f t="shared" si="2"/>
        <v>257886514</v>
      </c>
      <c r="Y25" s="78">
        <f t="shared" si="2"/>
        <v>-257886514</v>
      </c>
      <c r="Z25" s="179">
        <f>+IF(X25&lt;&gt;0,+(Y25/X25)*100,0)</f>
        <v>-100</v>
      </c>
      <c r="AA25" s="79">
        <f>+AA12+AA24</f>
        <v>257886514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>
        <v>3704497</v>
      </c>
      <c r="F29" s="65">
        <v>3704497</v>
      </c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>
        <v>3704497</v>
      </c>
      <c r="Y29" s="65">
        <v>-3704497</v>
      </c>
      <c r="Z29" s="145">
        <v>-100</v>
      </c>
      <c r="AA29" s="67">
        <v>3704497</v>
      </c>
    </row>
    <row r="30" spans="1:27" ht="13.5">
      <c r="A30" s="264" t="s">
        <v>52</v>
      </c>
      <c r="B30" s="197" t="s">
        <v>94</v>
      </c>
      <c r="C30" s="160">
        <v>46887322</v>
      </c>
      <c r="D30" s="160"/>
      <c r="E30" s="64">
        <v>54148375</v>
      </c>
      <c r="F30" s="65">
        <v>54148375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>
        <v>54148375</v>
      </c>
      <c r="Y30" s="65">
        <v>-54148375</v>
      </c>
      <c r="Z30" s="145">
        <v>-100</v>
      </c>
      <c r="AA30" s="67">
        <v>54148375</v>
      </c>
    </row>
    <row r="31" spans="1:27" ht="13.5">
      <c r="A31" s="264" t="s">
        <v>166</v>
      </c>
      <c r="B31" s="197"/>
      <c r="C31" s="160">
        <v>3274255</v>
      </c>
      <c r="D31" s="160"/>
      <c r="E31" s="64">
        <v>3444020</v>
      </c>
      <c r="F31" s="65">
        <v>3444020</v>
      </c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>
        <v>3444020</v>
      </c>
      <c r="Y31" s="65">
        <v>-3444020</v>
      </c>
      <c r="Z31" s="145">
        <v>-100</v>
      </c>
      <c r="AA31" s="67">
        <v>3444020</v>
      </c>
    </row>
    <row r="32" spans="1:27" ht="13.5">
      <c r="A32" s="264" t="s">
        <v>167</v>
      </c>
      <c r="B32" s="197" t="s">
        <v>94</v>
      </c>
      <c r="C32" s="160">
        <v>130536516</v>
      </c>
      <c r="D32" s="160"/>
      <c r="E32" s="64">
        <v>104460086</v>
      </c>
      <c r="F32" s="65">
        <v>104460086</v>
      </c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>
        <v>104460086</v>
      </c>
      <c r="Y32" s="65">
        <v>-104460086</v>
      </c>
      <c r="Z32" s="145">
        <v>-100</v>
      </c>
      <c r="AA32" s="67">
        <v>104460086</v>
      </c>
    </row>
    <row r="33" spans="1:27" ht="13.5">
      <c r="A33" s="264" t="s">
        <v>168</v>
      </c>
      <c r="B33" s="197"/>
      <c r="C33" s="160">
        <v>257371</v>
      </c>
      <c r="D33" s="160"/>
      <c r="E33" s="64">
        <v>2548352</v>
      </c>
      <c r="F33" s="65">
        <v>2548352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>
        <v>2548352</v>
      </c>
      <c r="Y33" s="65">
        <v>-2548352</v>
      </c>
      <c r="Z33" s="145">
        <v>-100</v>
      </c>
      <c r="AA33" s="67">
        <v>2548352</v>
      </c>
    </row>
    <row r="34" spans="1:27" ht="13.5">
      <c r="A34" s="265" t="s">
        <v>58</v>
      </c>
      <c r="B34" s="266"/>
      <c r="C34" s="177">
        <f aca="true" t="shared" si="3" ref="C34:Y34">SUM(C29:C33)</f>
        <v>180955464</v>
      </c>
      <c r="D34" s="177">
        <f>SUM(D29:D33)</f>
        <v>0</v>
      </c>
      <c r="E34" s="77">
        <f t="shared" si="3"/>
        <v>168305330</v>
      </c>
      <c r="F34" s="78">
        <f t="shared" si="3"/>
        <v>168305330</v>
      </c>
      <c r="G34" s="78">
        <f t="shared" si="3"/>
        <v>0</v>
      </c>
      <c r="H34" s="78">
        <f t="shared" si="3"/>
        <v>0</v>
      </c>
      <c r="I34" s="78">
        <f t="shared" si="3"/>
        <v>0</v>
      </c>
      <c r="J34" s="78">
        <f t="shared" si="3"/>
        <v>0</v>
      </c>
      <c r="K34" s="78">
        <f t="shared" si="3"/>
        <v>0</v>
      </c>
      <c r="L34" s="78">
        <f t="shared" si="3"/>
        <v>0</v>
      </c>
      <c r="M34" s="78">
        <f t="shared" si="3"/>
        <v>0</v>
      </c>
      <c r="N34" s="78">
        <f t="shared" si="3"/>
        <v>0</v>
      </c>
      <c r="O34" s="78">
        <f t="shared" si="3"/>
        <v>0</v>
      </c>
      <c r="P34" s="78">
        <f t="shared" si="3"/>
        <v>0</v>
      </c>
      <c r="Q34" s="78">
        <f t="shared" si="3"/>
        <v>0</v>
      </c>
      <c r="R34" s="78">
        <f t="shared" si="3"/>
        <v>0</v>
      </c>
      <c r="S34" s="78">
        <f t="shared" si="3"/>
        <v>0</v>
      </c>
      <c r="T34" s="78">
        <f t="shared" si="3"/>
        <v>0</v>
      </c>
      <c r="U34" s="78">
        <f t="shared" si="3"/>
        <v>0</v>
      </c>
      <c r="V34" s="78">
        <f t="shared" si="3"/>
        <v>0</v>
      </c>
      <c r="W34" s="78">
        <f t="shared" si="3"/>
        <v>0</v>
      </c>
      <c r="X34" s="78">
        <f t="shared" si="3"/>
        <v>168305330</v>
      </c>
      <c r="Y34" s="78">
        <f t="shared" si="3"/>
        <v>-168305330</v>
      </c>
      <c r="Z34" s="179">
        <f>+IF(X34&lt;&gt;0,+(Y34/X34)*100,0)</f>
        <v>-100</v>
      </c>
      <c r="AA34" s="79">
        <f>SUM(AA29:AA33)</f>
        <v>168305330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15899146</v>
      </c>
      <c r="D37" s="160"/>
      <c r="E37" s="64">
        <v>18781588</v>
      </c>
      <c r="F37" s="65">
        <v>18781588</v>
      </c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>
        <v>18781588</v>
      </c>
      <c r="Y37" s="65">
        <v>-18781588</v>
      </c>
      <c r="Z37" s="145">
        <v>-100</v>
      </c>
      <c r="AA37" s="67">
        <v>18781588</v>
      </c>
    </row>
    <row r="38" spans="1:27" ht="13.5">
      <c r="A38" s="264" t="s">
        <v>168</v>
      </c>
      <c r="B38" s="197"/>
      <c r="C38" s="160"/>
      <c r="D38" s="1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145"/>
      <c r="AA38" s="67"/>
    </row>
    <row r="39" spans="1:27" ht="13.5">
      <c r="A39" s="265" t="s">
        <v>59</v>
      </c>
      <c r="B39" s="268"/>
      <c r="C39" s="177">
        <f aca="true" t="shared" si="4" ref="C39:Y39">SUM(C37:C38)</f>
        <v>15899146</v>
      </c>
      <c r="D39" s="177">
        <f>SUM(D37:D38)</f>
        <v>0</v>
      </c>
      <c r="E39" s="81">
        <f t="shared" si="4"/>
        <v>18781588</v>
      </c>
      <c r="F39" s="82">
        <f t="shared" si="4"/>
        <v>18781588</v>
      </c>
      <c r="G39" s="82">
        <f t="shared" si="4"/>
        <v>0</v>
      </c>
      <c r="H39" s="82">
        <f t="shared" si="4"/>
        <v>0</v>
      </c>
      <c r="I39" s="82">
        <f t="shared" si="4"/>
        <v>0</v>
      </c>
      <c r="J39" s="82">
        <f t="shared" si="4"/>
        <v>0</v>
      </c>
      <c r="K39" s="82">
        <f t="shared" si="4"/>
        <v>0</v>
      </c>
      <c r="L39" s="82">
        <f t="shared" si="4"/>
        <v>0</v>
      </c>
      <c r="M39" s="82">
        <f t="shared" si="4"/>
        <v>0</v>
      </c>
      <c r="N39" s="82">
        <f t="shared" si="4"/>
        <v>0</v>
      </c>
      <c r="O39" s="82">
        <f t="shared" si="4"/>
        <v>0</v>
      </c>
      <c r="P39" s="82">
        <f t="shared" si="4"/>
        <v>0</v>
      </c>
      <c r="Q39" s="82">
        <f t="shared" si="4"/>
        <v>0</v>
      </c>
      <c r="R39" s="82">
        <f t="shared" si="4"/>
        <v>0</v>
      </c>
      <c r="S39" s="82">
        <f t="shared" si="4"/>
        <v>0</v>
      </c>
      <c r="T39" s="82">
        <f t="shared" si="4"/>
        <v>0</v>
      </c>
      <c r="U39" s="82">
        <f t="shared" si="4"/>
        <v>0</v>
      </c>
      <c r="V39" s="82">
        <f t="shared" si="4"/>
        <v>0</v>
      </c>
      <c r="W39" s="82">
        <f t="shared" si="4"/>
        <v>0</v>
      </c>
      <c r="X39" s="82">
        <f t="shared" si="4"/>
        <v>18781588</v>
      </c>
      <c r="Y39" s="82">
        <f t="shared" si="4"/>
        <v>-18781588</v>
      </c>
      <c r="Z39" s="227">
        <f>+IF(X39&lt;&gt;0,+(Y39/X39)*100,0)</f>
        <v>-100</v>
      </c>
      <c r="AA39" s="84">
        <f>SUM(AA37:AA38)</f>
        <v>18781588</v>
      </c>
    </row>
    <row r="40" spans="1:27" ht="13.5">
      <c r="A40" s="265" t="s">
        <v>170</v>
      </c>
      <c r="B40" s="266"/>
      <c r="C40" s="177">
        <f aca="true" t="shared" si="5" ref="C40:Y40">+C34+C39</f>
        <v>196854610</v>
      </c>
      <c r="D40" s="177">
        <f>+D34+D39</f>
        <v>0</v>
      </c>
      <c r="E40" s="77">
        <f t="shared" si="5"/>
        <v>187086918</v>
      </c>
      <c r="F40" s="78">
        <f t="shared" si="5"/>
        <v>187086918</v>
      </c>
      <c r="G40" s="78">
        <f t="shared" si="5"/>
        <v>0</v>
      </c>
      <c r="H40" s="78">
        <f t="shared" si="5"/>
        <v>0</v>
      </c>
      <c r="I40" s="78">
        <f t="shared" si="5"/>
        <v>0</v>
      </c>
      <c r="J40" s="78">
        <f t="shared" si="5"/>
        <v>0</v>
      </c>
      <c r="K40" s="78">
        <f t="shared" si="5"/>
        <v>0</v>
      </c>
      <c r="L40" s="78">
        <f t="shared" si="5"/>
        <v>0</v>
      </c>
      <c r="M40" s="78">
        <f t="shared" si="5"/>
        <v>0</v>
      </c>
      <c r="N40" s="78">
        <f t="shared" si="5"/>
        <v>0</v>
      </c>
      <c r="O40" s="78">
        <f t="shared" si="5"/>
        <v>0</v>
      </c>
      <c r="P40" s="78">
        <f t="shared" si="5"/>
        <v>0</v>
      </c>
      <c r="Q40" s="78">
        <f t="shared" si="5"/>
        <v>0</v>
      </c>
      <c r="R40" s="78">
        <f t="shared" si="5"/>
        <v>0</v>
      </c>
      <c r="S40" s="78">
        <f t="shared" si="5"/>
        <v>0</v>
      </c>
      <c r="T40" s="78">
        <f t="shared" si="5"/>
        <v>0</v>
      </c>
      <c r="U40" s="78">
        <f t="shared" si="5"/>
        <v>0</v>
      </c>
      <c r="V40" s="78">
        <f t="shared" si="5"/>
        <v>0</v>
      </c>
      <c r="W40" s="78">
        <f t="shared" si="5"/>
        <v>0</v>
      </c>
      <c r="X40" s="78">
        <f t="shared" si="5"/>
        <v>187086918</v>
      </c>
      <c r="Y40" s="78">
        <f t="shared" si="5"/>
        <v>-187086918</v>
      </c>
      <c r="Z40" s="179">
        <f>+IF(X40&lt;&gt;0,+(Y40/X40)*100,0)</f>
        <v>-100</v>
      </c>
      <c r="AA40" s="79">
        <f>+AA34+AA39</f>
        <v>187086918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56105515</v>
      </c>
      <c r="D42" s="272">
        <f>+D25-D40</f>
        <v>0</v>
      </c>
      <c r="E42" s="273">
        <f t="shared" si="6"/>
        <v>70799596</v>
      </c>
      <c r="F42" s="274">
        <f t="shared" si="6"/>
        <v>70799596</v>
      </c>
      <c r="G42" s="274">
        <f t="shared" si="6"/>
        <v>0</v>
      </c>
      <c r="H42" s="274">
        <f t="shared" si="6"/>
        <v>0</v>
      </c>
      <c r="I42" s="274">
        <f t="shared" si="6"/>
        <v>0</v>
      </c>
      <c r="J42" s="274">
        <f t="shared" si="6"/>
        <v>0</v>
      </c>
      <c r="K42" s="274">
        <f t="shared" si="6"/>
        <v>0</v>
      </c>
      <c r="L42" s="274">
        <f t="shared" si="6"/>
        <v>0</v>
      </c>
      <c r="M42" s="274">
        <f t="shared" si="6"/>
        <v>0</v>
      </c>
      <c r="N42" s="274">
        <f t="shared" si="6"/>
        <v>0</v>
      </c>
      <c r="O42" s="274">
        <f t="shared" si="6"/>
        <v>0</v>
      </c>
      <c r="P42" s="274">
        <f t="shared" si="6"/>
        <v>0</v>
      </c>
      <c r="Q42" s="274">
        <f t="shared" si="6"/>
        <v>0</v>
      </c>
      <c r="R42" s="274">
        <f t="shared" si="6"/>
        <v>0</v>
      </c>
      <c r="S42" s="274">
        <f t="shared" si="6"/>
        <v>0</v>
      </c>
      <c r="T42" s="274">
        <f t="shared" si="6"/>
        <v>0</v>
      </c>
      <c r="U42" s="274">
        <f t="shared" si="6"/>
        <v>0</v>
      </c>
      <c r="V42" s="274">
        <f t="shared" si="6"/>
        <v>0</v>
      </c>
      <c r="W42" s="274">
        <f t="shared" si="6"/>
        <v>0</v>
      </c>
      <c r="X42" s="274">
        <f t="shared" si="6"/>
        <v>70799596</v>
      </c>
      <c r="Y42" s="274">
        <f t="shared" si="6"/>
        <v>-70799596</v>
      </c>
      <c r="Z42" s="275">
        <f>+IF(X42&lt;&gt;0,+(Y42/X42)*100,0)</f>
        <v>-100</v>
      </c>
      <c r="AA42" s="276">
        <f>+AA25-AA40</f>
        <v>70799596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-41028370</v>
      </c>
      <c r="D45" s="160"/>
      <c r="E45" s="64">
        <v>-34758326</v>
      </c>
      <c r="F45" s="65">
        <v>-34758326</v>
      </c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>
        <v>-34758326</v>
      </c>
      <c r="Y45" s="65">
        <v>34758326</v>
      </c>
      <c r="Z45" s="144">
        <v>-100</v>
      </c>
      <c r="AA45" s="67">
        <v>-34758326</v>
      </c>
    </row>
    <row r="46" spans="1:27" ht="13.5">
      <c r="A46" s="264" t="s">
        <v>174</v>
      </c>
      <c r="B46" s="197" t="s">
        <v>94</v>
      </c>
      <c r="C46" s="160">
        <v>97133885</v>
      </c>
      <c r="D46" s="160"/>
      <c r="E46" s="64">
        <v>105557922</v>
      </c>
      <c r="F46" s="65">
        <v>105557922</v>
      </c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>
        <v>105557922</v>
      </c>
      <c r="Y46" s="65">
        <v>-105557922</v>
      </c>
      <c r="Z46" s="144">
        <v>-100</v>
      </c>
      <c r="AA46" s="67">
        <v>105557922</v>
      </c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56105515</v>
      </c>
      <c r="D48" s="232">
        <f>SUM(D45:D47)</f>
        <v>0</v>
      </c>
      <c r="E48" s="279">
        <f t="shared" si="7"/>
        <v>70799596</v>
      </c>
      <c r="F48" s="234">
        <f t="shared" si="7"/>
        <v>70799596</v>
      </c>
      <c r="G48" s="234">
        <f t="shared" si="7"/>
        <v>0</v>
      </c>
      <c r="H48" s="234">
        <f t="shared" si="7"/>
        <v>0</v>
      </c>
      <c r="I48" s="234">
        <f t="shared" si="7"/>
        <v>0</v>
      </c>
      <c r="J48" s="234">
        <f t="shared" si="7"/>
        <v>0</v>
      </c>
      <c r="K48" s="234">
        <f t="shared" si="7"/>
        <v>0</v>
      </c>
      <c r="L48" s="234">
        <f t="shared" si="7"/>
        <v>0</v>
      </c>
      <c r="M48" s="234">
        <f t="shared" si="7"/>
        <v>0</v>
      </c>
      <c r="N48" s="234">
        <f t="shared" si="7"/>
        <v>0</v>
      </c>
      <c r="O48" s="234">
        <f t="shared" si="7"/>
        <v>0</v>
      </c>
      <c r="P48" s="234">
        <f t="shared" si="7"/>
        <v>0</v>
      </c>
      <c r="Q48" s="234">
        <f t="shared" si="7"/>
        <v>0</v>
      </c>
      <c r="R48" s="234">
        <f t="shared" si="7"/>
        <v>0</v>
      </c>
      <c r="S48" s="234">
        <f t="shared" si="7"/>
        <v>0</v>
      </c>
      <c r="T48" s="234">
        <f t="shared" si="7"/>
        <v>0</v>
      </c>
      <c r="U48" s="234">
        <f t="shared" si="7"/>
        <v>0</v>
      </c>
      <c r="V48" s="234">
        <f t="shared" si="7"/>
        <v>0</v>
      </c>
      <c r="W48" s="234">
        <f t="shared" si="7"/>
        <v>0</v>
      </c>
      <c r="X48" s="234">
        <f t="shared" si="7"/>
        <v>70799596</v>
      </c>
      <c r="Y48" s="234">
        <f t="shared" si="7"/>
        <v>-70799596</v>
      </c>
      <c r="Z48" s="280">
        <f>+IF(X48&lt;&gt;0,+(Y48/X48)*100,0)</f>
        <v>-100</v>
      </c>
      <c r="AA48" s="247">
        <f>SUM(AA45:AA47)</f>
        <v>70799596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126581266</v>
      </c>
      <c r="D6" s="160">
        <v>124087751</v>
      </c>
      <c r="E6" s="64">
        <v>193748603</v>
      </c>
      <c r="F6" s="65">
        <v>177880186</v>
      </c>
      <c r="G6" s="65">
        <v>9367045</v>
      </c>
      <c r="H6" s="65">
        <v>3013137</v>
      </c>
      <c r="I6" s="65">
        <v>6388123</v>
      </c>
      <c r="J6" s="65">
        <v>18768305</v>
      </c>
      <c r="K6" s="65">
        <v>14347263</v>
      </c>
      <c r="L6" s="65">
        <v>17549604</v>
      </c>
      <c r="M6" s="65">
        <v>7348000</v>
      </c>
      <c r="N6" s="65">
        <v>39244867</v>
      </c>
      <c r="O6" s="65">
        <v>10461581</v>
      </c>
      <c r="P6" s="65">
        <v>10436426</v>
      </c>
      <c r="Q6" s="65">
        <v>12598409</v>
      </c>
      <c r="R6" s="65">
        <v>33496416</v>
      </c>
      <c r="S6" s="65">
        <v>9798938</v>
      </c>
      <c r="T6" s="65">
        <v>13701230</v>
      </c>
      <c r="U6" s="65">
        <v>9077995</v>
      </c>
      <c r="V6" s="65">
        <v>32578163</v>
      </c>
      <c r="W6" s="65">
        <v>124087751</v>
      </c>
      <c r="X6" s="65">
        <v>177880186</v>
      </c>
      <c r="Y6" s="65">
        <v>-53792435</v>
      </c>
      <c r="Z6" s="145">
        <v>-30.24</v>
      </c>
      <c r="AA6" s="67">
        <v>177880186</v>
      </c>
    </row>
    <row r="7" spans="1:27" ht="13.5">
      <c r="A7" s="264" t="s">
        <v>181</v>
      </c>
      <c r="B7" s="197" t="s">
        <v>72</v>
      </c>
      <c r="C7" s="160">
        <v>28067918</v>
      </c>
      <c r="D7" s="160">
        <v>25881000</v>
      </c>
      <c r="E7" s="64">
        <v>31869000</v>
      </c>
      <c r="F7" s="65">
        <v>31869000</v>
      </c>
      <c r="G7" s="65">
        <v>13633000</v>
      </c>
      <c r="H7" s="65"/>
      <c r="I7" s="65"/>
      <c r="J7" s="65">
        <v>13633000</v>
      </c>
      <c r="K7" s="65"/>
      <c r="L7" s="65">
        <v>790000</v>
      </c>
      <c r="M7" s="65">
        <v>4178000</v>
      </c>
      <c r="N7" s="65">
        <v>4968000</v>
      </c>
      <c r="O7" s="65"/>
      <c r="P7" s="65"/>
      <c r="Q7" s="65">
        <v>7280000</v>
      </c>
      <c r="R7" s="65">
        <v>7280000</v>
      </c>
      <c r="S7" s="65"/>
      <c r="T7" s="65"/>
      <c r="U7" s="65"/>
      <c r="V7" s="65"/>
      <c r="W7" s="65">
        <v>25881000</v>
      </c>
      <c r="X7" s="65">
        <v>31869000</v>
      </c>
      <c r="Y7" s="65">
        <v>-5988000</v>
      </c>
      <c r="Z7" s="145">
        <v>-18.79</v>
      </c>
      <c r="AA7" s="67">
        <v>31869000</v>
      </c>
    </row>
    <row r="8" spans="1:27" ht="13.5">
      <c r="A8" s="264" t="s">
        <v>182</v>
      </c>
      <c r="B8" s="197" t="s">
        <v>72</v>
      </c>
      <c r="C8" s="160">
        <v>8685414</v>
      </c>
      <c r="D8" s="160">
        <v>12009000</v>
      </c>
      <c r="E8" s="64">
        <v>16686000</v>
      </c>
      <c r="F8" s="65">
        <v>16686000</v>
      </c>
      <c r="G8" s="65"/>
      <c r="H8" s="65">
        <v>5010000</v>
      </c>
      <c r="I8" s="65"/>
      <c r="J8" s="65">
        <v>5010000</v>
      </c>
      <c r="K8" s="65"/>
      <c r="L8" s="65"/>
      <c r="M8" s="65">
        <v>4946000</v>
      </c>
      <c r="N8" s="65">
        <v>4946000</v>
      </c>
      <c r="O8" s="65"/>
      <c r="P8" s="65"/>
      <c r="Q8" s="65">
        <v>2053000</v>
      </c>
      <c r="R8" s="65">
        <v>2053000</v>
      </c>
      <c r="S8" s="65"/>
      <c r="T8" s="65"/>
      <c r="U8" s="65"/>
      <c r="V8" s="65"/>
      <c r="W8" s="65">
        <v>12009000</v>
      </c>
      <c r="X8" s="65">
        <v>16686000</v>
      </c>
      <c r="Y8" s="65">
        <v>-4677000</v>
      </c>
      <c r="Z8" s="145">
        <v>-28.03</v>
      </c>
      <c r="AA8" s="67">
        <v>16686000</v>
      </c>
    </row>
    <row r="9" spans="1:27" ht="13.5">
      <c r="A9" s="264" t="s">
        <v>183</v>
      </c>
      <c r="B9" s="197"/>
      <c r="C9" s="160">
        <v>274767</v>
      </c>
      <c r="D9" s="160"/>
      <c r="E9" s="64">
        <v>9744360</v>
      </c>
      <c r="F9" s="65">
        <v>7110060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>
        <v>7110060</v>
      </c>
      <c r="Y9" s="65">
        <v>-7110060</v>
      </c>
      <c r="Z9" s="145">
        <v>-100</v>
      </c>
      <c r="AA9" s="67">
        <v>7110060</v>
      </c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-125173460</v>
      </c>
      <c r="D12" s="160">
        <v>-124509287</v>
      </c>
      <c r="E12" s="64">
        <v>-188853288</v>
      </c>
      <c r="F12" s="65">
        <v>-190050532</v>
      </c>
      <c r="G12" s="65">
        <v>-9214143</v>
      </c>
      <c r="H12" s="65">
        <v>-8191412</v>
      </c>
      <c r="I12" s="65">
        <v>-9441092</v>
      </c>
      <c r="J12" s="65">
        <v>-26846647</v>
      </c>
      <c r="K12" s="65">
        <v>-10553643</v>
      </c>
      <c r="L12" s="65">
        <v>-8650562</v>
      </c>
      <c r="M12" s="65">
        <v>-11199897</v>
      </c>
      <c r="N12" s="65">
        <v>-30404102</v>
      </c>
      <c r="O12" s="65">
        <v>-11536626</v>
      </c>
      <c r="P12" s="65">
        <v>-10673326</v>
      </c>
      <c r="Q12" s="65">
        <v>-12529745</v>
      </c>
      <c r="R12" s="65">
        <v>-34739697</v>
      </c>
      <c r="S12" s="65">
        <v>-10659760</v>
      </c>
      <c r="T12" s="65">
        <v>-9094809</v>
      </c>
      <c r="U12" s="65">
        <v>-12764272</v>
      </c>
      <c r="V12" s="65">
        <v>-32518841</v>
      </c>
      <c r="W12" s="65">
        <v>-124509287</v>
      </c>
      <c r="X12" s="65">
        <v>-190050532</v>
      </c>
      <c r="Y12" s="65">
        <v>65541245</v>
      </c>
      <c r="Z12" s="145">
        <v>-34.49</v>
      </c>
      <c r="AA12" s="67">
        <v>-190050532</v>
      </c>
    </row>
    <row r="13" spans="1:27" ht="13.5">
      <c r="A13" s="264" t="s">
        <v>40</v>
      </c>
      <c r="B13" s="197"/>
      <c r="C13" s="160">
        <v>-10435449</v>
      </c>
      <c r="D13" s="160">
        <v>-117531</v>
      </c>
      <c r="E13" s="64">
        <v>-5598012</v>
      </c>
      <c r="F13" s="65">
        <v>-5898007</v>
      </c>
      <c r="G13" s="65"/>
      <c r="H13" s="65">
        <v>-117402</v>
      </c>
      <c r="I13" s="65"/>
      <c r="J13" s="65">
        <v>-117402</v>
      </c>
      <c r="K13" s="65"/>
      <c r="L13" s="65"/>
      <c r="M13" s="65"/>
      <c r="N13" s="65"/>
      <c r="O13" s="65"/>
      <c r="P13" s="65"/>
      <c r="Q13" s="65">
        <v>-129</v>
      </c>
      <c r="R13" s="65">
        <v>-129</v>
      </c>
      <c r="S13" s="65"/>
      <c r="T13" s="65"/>
      <c r="U13" s="65"/>
      <c r="V13" s="65"/>
      <c r="W13" s="65">
        <v>-117531</v>
      </c>
      <c r="X13" s="65">
        <v>-5898007</v>
      </c>
      <c r="Y13" s="65">
        <v>5780476</v>
      </c>
      <c r="Z13" s="145">
        <v>-98.01</v>
      </c>
      <c r="AA13" s="67">
        <v>-5898007</v>
      </c>
    </row>
    <row r="14" spans="1:27" ht="13.5">
      <c r="A14" s="264" t="s">
        <v>42</v>
      </c>
      <c r="B14" s="197" t="s">
        <v>72</v>
      </c>
      <c r="C14" s="160"/>
      <c r="D14" s="160">
        <v>-1875986</v>
      </c>
      <c r="E14" s="64"/>
      <c r="F14" s="65"/>
      <c r="G14" s="65"/>
      <c r="H14" s="65">
        <v>-165578</v>
      </c>
      <c r="I14" s="65">
        <v>-163447</v>
      </c>
      <c r="J14" s="65">
        <v>-329025</v>
      </c>
      <c r="K14" s="65">
        <v>-167804</v>
      </c>
      <c r="L14" s="65">
        <v>-169445</v>
      </c>
      <c r="M14" s="65">
        <v>-174161</v>
      </c>
      <c r="N14" s="65">
        <v>-511410</v>
      </c>
      <c r="O14" s="65">
        <v>-175208</v>
      </c>
      <c r="P14" s="65">
        <v>-174826</v>
      </c>
      <c r="Q14" s="65">
        <v>-164421</v>
      </c>
      <c r="R14" s="65">
        <v>-514455</v>
      </c>
      <c r="S14" s="65">
        <v>-174969</v>
      </c>
      <c r="T14" s="65">
        <v>-173869</v>
      </c>
      <c r="U14" s="65">
        <v>-172258</v>
      </c>
      <c r="V14" s="65">
        <v>-521096</v>
      </c>
      <c r="W14" s="65">
        <v>-1875986</v>
      </c>
      <c r="X14" s="65"/>
      <c r="Y14" s="65">
        <v>-1875986</v>
      </c>
      <c r="Z14" s="145"/>
      <c r="AA14" s="67"/>
    </row>
    <row r="15" spans="1:27" ht="13.5">
      <c r="A15" s="265" t="s">
        <v>187</v>
      </c>
      <c r="B15" s="266"/>
      <c r="C15" s="177">
        <f aca="true" t="shared" si="0" ref="C15:Y15">SUM(C6:C14)</f>
        <v>28000456</v>
      </c>
      <c r="D15" s="177">
        <f>SUM(D6:D14)</f>
        <v>35474947</v>
      </c>
      <c r="E15" s="77">
        <f t="shared" si="0"/>
        <v>57596663</v>
      </c>
      <c r="F15" s="78">
        <f t="shared" si="0"/>
        <v>37596707</v>
      </c>
      <c r="G15" s="78">
        <f t="shared" si="0"/>
        <v>13785902</v>
      </c>
      <c r="H15" s="78">
        <f t="shared" si="0"/>
        <v>-451255</v>
      </c>
      <c r="I15" s="78">
        <f t="shared" si="0"/>
        <v>-3216416</v>
      </c>
      <c r="J15" s="78">
        <f t="shared" si="0"/>
        <v>10118231</v>
      </c>
      <c r="K15" s="78">
        <f t="shared" si="0"/>
        <v>3625816</v>
      </c>
      <c r="L15" s="78">
        <f t="shared" si="0"/>
        <v>9519597</v>
      </c>
      <c r="M15" s="78">
        <f t="shared" si="0"/>
        <v>5097942</v>
      </c>
      <c r="N15" s="78">
        <f t="shared" si="0"/>
        <v>18243355</v>
      </c>
      <c r="O15" s="78">
        <f t="shared" si="0"/>
        <v>-1250253</v>
      </c>
      <c r="P15" s="78">
        <f t="shared" si="0"/>
        <v>-411726</v>
      </c>
      <c r="Q15" s="78">
        <f t="shared" si="0"/>
        <v>9237114</v>
      </c>
      <c r="R15" s="78">
        <f t="shared" si="0"/>
        <v>7575135</v>
      </c>
      <c r="S15" s="78">
        <f t="shared" si="0"/>
        <v>-1035791</v>
      </c>
      <c r="T15" s="78">
        <f t="shared" si="0"/>
        <v>4432552</v>
      </c>
      <c r="U15" s="78">
        <f t="shared" si="0"/>
        <v>-3858535</v>
      </c>
      <c r="V15" s="78">
        <f t="shared" si="0"/>
        <v>-461774</v>
      </c>
      <c r="W15" s="78">
        <f t="shared" si="0"/>
        <v>35474947</v>
      </c>
      <c r="X15" s="78">
        <f t="shared" si="0"/>
        <v>37596707</v>
      </c>
      <c r="Y15" s="78">
        <f t="shared" si="0"/>
        <v>-2121760</v>
      </c>
      <c r="Z15" s="179">
        <f>+IF(X15&lt;&gt;0,+(Y15/X15)*100,0)</f>
        <v>-5.6434729775668915</v>
      </c>
      <c r="AA15" s="79">
        <f>SUM(AA6:AA14)</f>
        <v>37596707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/>
      <c r="D19" s="160"/>
      <c r="E19" s="64"/>
      <c r="F19" s="65"/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/>
      <c r="Y19" s="164"/>
      <c r="Z19" s="146"/>
      <c r="AA19" s="239"/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>
        <v>-14466967</v>
      </c>
      <c r="E22" s="64"/>
      <c r="F22" s="65">
        <v>2</v>
      </c>
      <c r="G22" s="65">
        <v>-2062466</v>
      </c>
      <c r="H22" s="65">
        <v>-3300885</v>
      </c>
      <c r="I22" s="65">
        <v>2807597</v>
      </c>
      <c r="J22" s="65">
        <v>-2555754</v>
      </c>
      <c r="K22" s="65">
        <v>-7381344</v>
      </c>
      <c r="L22" s="65">
        <v>-4926579</v>
      </c>
      <c r="M22" s="65">
        <v>-2039865</v>
      </c>
      <c r="N22" s="65">
        <v>-14347788</v>
      </c>
      <c r="O22" s="65">
        <v>-132136</v>
      </c>
      <c r="P22" s="65">
        <v>1845976</v>
      </c>
      <c r="Q22" s="65">
        <v>-2740858</v>
      </c>
      <c r="R22" s="65">
        <v>-1027018</v>
      </c>
      <c r="S22" s="65">
        <v>1420995</v>
      </c>
      <c r="T22" s="65">
        <v>-2959621</v>
      </c>
      <c r="U22" s="65">
        <v>5002219</v>
      </c>
      <c r="V22" s="65">
        <v>3463593</v>
      </c>
      <c r="W22" s="65">
        <v>-14466967</v>
      </c>
      <c r="X22" s="65">
        <v>2</v>
      </c>
      <c r="Y22" s="65">
        <v>-14466969</v>
      </c>
      <c r="Z22" s="145">
        <v>-723348450</v>
      </c>
      <c r="AA22" s="67">
        <v>2</v>
      </c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-12481313</v>
      </c>
      <c r="D24" s="160">
        <v>-18256340</v>
      </c>
      <c r="E24" s="64">
        <v>-47272320</v>
      </c>
      <c r="F24" s="65">
        <v>-24749505</v>
      </c>
      <c r="G24" s="65">
        <v>-1126000</v>
      </c>
      <c r="H24" s="65">
        <v>-209743</v>
      </c>
      <c r="I24" s="65">
        <v>-1963940</v>
      </c>
      <c r="J24" s="65">
        <v>-3299683</v>
      </c>
      <c r="K24" s="65">
        <v>-3221087</v>
      </c>
      <c r="L24" s="65">
        <v>-3407912</v>
      </c>
      <c r="M24" s="65">
        <v>-1846776</v>
      </c>
      <c r="N24" s="65">
        <v>-8475775</v>
      </c>
      <c r="O24" s="65">
        <v>-362042</v>
      </c>
      <c r="P24" s="65">
        <v>-662946</v>
      </c>
      <c r="Q24" s="65">
        <v>-3337861</v>
      </c>
      <c r="R24" s="65">
        <v>-4362849</v>
      </c>
      <c r="S24" s="65">
        <v>-2054762</v>
      </c>
      <c r="T24" s="65">
        <v>-11272</v>
      </c>
      <c r="U24" s="65">
        <v>-51999</v>
      </c>
      <c r="V24" s="65">
        <v>-2118033</v>
      </c>
      <c r="W24" s="65">
        <v>-18256340</v>
      </c>
      <c r="X24" s="65">
        <v>-24749505</v>
      </c>
      <c r="Y24" s="65">
        <v>6493165</v>
      </c>
      <c r="Z24" s="145">
        <v>-26.24</v>
      </c>
      <c r="AA24" s="67">
        <v>-24749505</v>
      </c>
    </row>
    <row r="25" spans="1:27" ht="13.5">
      <c r="A25" s="265" t="s">
        <v>194</v>
      </c>
      <c r="B25" s="266"/>
      <c r="C25" s="177">
        <f aca="true" t="shared" si="1" ref="C25:Y25">SUM(C19:C24)</f>
        <v>-12481313</v>
      </c>
      <c r="D25" s="177">
        <f>SUM(D19:D24)</f>
        <v>-32723307</v>
      </c>
      <c r="E25" s="77">
        <f t="shared" si="1"/>
        <v>-47272320</v>
      </c>
      <c r="F25" s="78">
        <f t="shared" si="1"/>
        <v>-24749503</v>
      </c>
      <c r="G25" s="78">
        <f t="shared" si="1"/>
        <v>-3188466</v>
      </c>
      <c r="H25" s="78">
        <f t="shared" si="1"/>
        <v>-3510628</v>
      </c>
      <c r="I25" s="78">
        <f t="shared" si="1"/>
        <v>843657</v>
      </c>
      <c r="J25" s="78">
        <f t="shared" si="1"/>
        <v>-5855437</v>
      </c>
      <c r="K25" s="78">
        <f t="shared" si="1"/>
        <v>-10602431</v>
      </c>
      <c r="L25" s="78">
        <f t="shared" si="1"/>
        <v>-8334491</v>
      </c>
      <c r="M25" s="78">
        <f t="shared" si="1"/>
        <v>-3886641</v>
      </c>
      <c r="N25" s="78">
        <f t="shared" si="1"/>
        <v>-22823563</v>
      </c>
      <c r="O25" s="78">
        <f t="shared" si="1"/>
        <v>-494178</v>
      </c>
      <c r="P25" s="78">
        <f t="shared" si="1"/>
        <v>1183030</v>
      </c>
      <c r="Q25" s="78">
        <f t="shared" si="1"/>
        <v>-6078719</v>
      </c>
      <c r="R25" s="78">
        <f t="shared" si="1"/>
        <v>-5389867</v>
      </c>
      <c r="S25" s="78">
        <f t="shared" si="1"/>
        <v>-633767</v>
      </c>
      <c r="T25" s="78">
        <f t="shared" si="1"/>
        <v>-2970893</v>
      </c>
      <c r="U25" s="78">
        <f t="shared" si="1"/>
        <v>4950220</v>
      </c>
      <c r="V25" s="78">
        <f t="shared" si="1"/>
        <v>1345560</v>
      </c>
      <c r="W25" s="78">
        <f t="shared" si="1"/>
        <v>-32723307</v>
      </c>
      <c r="X25" s="78">
        <f t="shared" si="1"/>
        <v>-24749503</v>
      </c>
      <c r="Y25" s="78">
        <f t="shared" si="1"/>
        <v>-7973804</v>
      </c>
      <c r="Z25" s="179">
        <f>+IF(X25&lt;&gt;0,+(Y25/X25)*100,0)</f>
        <v>32.218036863204894</v>
      </c>
      <c r="AA25" s="79">
        <f>SUM(AA19:AA24)</f>
        <v>-24749503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/>
      <c r="D31" s="160"/>
      <c r="E31" s="64"/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>
        <v>-2813842</v>
      </c>
      <c r="D33" s="160"/>
      <c r="E33" s="64">
        <v>-5145264</v>
      </c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65" t="s">
        <v>200</v>
      </c>
      <c r="B34" s="266"/>
      <c r="C34" s="177">
        <f aca="true" t="shared" si="2" ref="C34:Y34">SUM(C29:C33)</f>
        <v>-2813842</v>
      </c>
      <c r="D34" s="177">
        <f>SUM(D29:D33)</f>
        <v>0</v>
      </c>
      <c r="E34" s="77">
        <f t="shared" si="2"/>
        <v>-5145264</v>
      </c>
      <c r="F34" s="78">
        <f t="shared" si="2"/>
        <v>0</v>
      </c>
      <c r="G34" s="78">
        <f t="shared" si="2"/>
        <v>0</v>
      </c>
      <c r="H34" s="78">
        <f t="shared" si="2"/>
        <v>0</v>
      </c>
      <c r="I34" s="78">
        <f t="shared" si="2"/>
        <v>0</v>
      </c>
      <c r="J34" s="78">
        <f t="shared" si="2"/>
        <v>0</v>
      </c>
      <c r="K34" s="78">
        <f t="shared" si="2"/>
        <v>0</v>
      </c>
      <c r="L34" s="78">
        <f t="shared" si="2"/>
        <v>0</v>
      </c>
      <c r="M34" s="78">
        <f t="shared" si="2"/>
        <v>0</v>
      </c>
      <c r="N34" s="78">
        <f t="shared" si="2"/>
        <v>0</v>
      </c>
      <c r="O34" s="78">
        <f t="shared" si="2"/>
        <v>0</v>
      </c>
      <c r="P34" s="78">
        <f t="shared" si="2"/>
        <v>0</v>
      </c>
      <c r="Q34" s="78">
        <f t="shared" si="2"/>
        <v>0</v>
      </c>
      <c r="R34" s="78">
        <f t="shared" si="2"/>
        <v>0</v>
      </c>
      <c r="S34" s="78">
        <f t="shared" si="2"/>
        <v>0</v>
      </c>
      <c r="T34" s="78">
        <f t="shared" si="2"/>
        <v>0</v>
      </c>
      <c r="U34" s="78">
        <f t="shared" si="2"/>
        <v>0</v>
      </c>
      <c r="V34" s="78">
        <f t="shared" si="2"/>
        <v>0</v>
      </c>
      <c r="W34" s="78">
        <f t="shared" si="2"/>
        <v>0</v>
      </c>
      <c r="X34" s="78">
        <f t="shared" si="2"/>
        <v>0</v>
      </c>
      <c r="Y34" s="78">
        <f t="shared" si="2"/>
        <v>0</v>
      </c>
      <c r="Z34" s="179">
        <f>+IF(X34&lt;&gt;0,+(Y34/X34)*100,0)</f>
        <v>0</v>
      </c>
      <c r="AA34" s="79">
        <f>SUM(AA29:AA33)</f>
        <v>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12705301</v>
      </c>
      <c r="D36" s="158">
        <f>+D15+D25+D34</f>
        <v>2751640</v>
      </c>
      <c r="E36" s="104">
        <f t="shared" si="3"/>
        <v>5179079</v>
      </c>
      <c r="F36" s="105">
        <f t="shared" si="3"/>
        <v>12847204</v>
      </c>
      <c r="G36" s="105">
        <f t="shared" si="3"/>
        <v>10597436</v>
      </c>
      <c r="H36" s="105">
        <f t="shared" si="3"/>
        <v>-3961883</v>
      </c>
      <c r="I36" s="105">
        <f t="shared" si="3"/>
        <v>-2372759</v>
      </c>
      <c r="J36" s="105">
        <f t="shared" si="3"/>
        <v>4262794</v>
      </c>
      <c r="K36" s="105">
        <f t="shared" si="3"/>
        <v>-6976615</v>
      </c>
      <c r="L36" s="105">
        <f t="shared" si="3"/>
        <v>1185106</v>
      </c>
      <c r="M36" s="105">
        <f t="shared" si="3"/>
        <v>1211301</v>
      </c>
      <c r="N36" s="105">
        <f t="shared" si="3"/>
        <v>-4580208</v>
      </c>
      <c r="O36" s="105">
        <f t="shared" si="3"/>
        <v>-1744431</v>
      </c>
      <c r="P36" s="105">
        <f t="shared" si="3"/>
        <v>771304</v>
      </c>
      <c r="Q36" s="105">
        <f t="shared" si="3"/>
        <v>3158395</v>
      </c>
      <c r="R36" s="105">
        <f t="shared" si="3"/>
        <v>2185268</v>
      </c>
      <c r="S36" s="105">
        <f t="shared" si="3"/>
        <v>-1669558</v>
      </c>
      <c r="T36" s="105">
        <f t="shared" si="3"/>
        <v>1461659</v>
      </c>
      <c r="U36" s="105">
        <f t="shared" si="3"/>
        <v>1091685</v>
      </c>
      <c r="V36" s="105">
        <f t="shared" si="3"/>
        <v>883786</v>
      </c>
      <c r="W36" s="105">
        <f t="shared" si="3"/>
        <v>2751640</v>
      </c>
      <c r="X36" s="105">
        <f t="shared" si="3"/>
        <v>12847204</v>
      </c>
      <c r="Y36" s="105">
        <f t="shared" si="3"/>
        <v>-10095564</v>
      </c>
      <c r="Z36" s="142">
        <f>+IF(X36&lt;&gt;0,+(Y36/X36)*100,0)</f>
        <v>-78.58179881007572</v>
      </c>
      <c r="AA36" s="107">
        <f>+AA15+AA25+AA34</f>
        <v>12847204</v>
      </c>
    </row>
    <row r="37" spans="1:27" ht="13.5">
      <c r="A37" s="264" t="s">
        <v>202</v>
      </c>
      <c r="B37" s="197" t="s">
        <v>96</v>
      </c>
      <c r="C37" s="158">
        <v>-3324804</v>
      </c>
      <c r="D37" s="158">
        <v>5527735</v>
      </c>
      <c r="E37" s="104">
        <v>508617</v>
      </c>
      <c r="F37" s="105">
        <v>508617</v>
      </c>
      <c r="G37" s="105">
        <v>5527735</v>
      </c>
      <c r="H37" s="105">
        <v>16125171</v>
      </c>
      <c r="I37" s="105">
        <v>12163288</v>
      </c>
      <c r="J37" s="105">
        <v>5527735</v>
      </c>
      <c r="K37" s="105">
        <v>9790529</v>
      </c>
      <c r="L37" s="105">
        <v>2813914</v>
      </c>
      <c r="M37" s="105">
        <v>3999020</v>
      </c>
      <c r="N37" s="105">
        <v>9790529</v>
      </c>
      <c r="O37" s="105">
        <v>5210321</v>
      </c>
      <c r="P37" s="105">
        <v>3465890</v>
      </c>
      <c r="Q37" s="105">
        <v>4237194</v>
      </c>
      <c r="R37" s="105">
        <v>5210321</v>
      </c>
      <c r="S37" s="105">
        <v>7395589</v>
      </c>
      <c r="T37" s="105">
        <v>5726031</v>
      </c>
      <c r="U37" s="105">
        <v>7187690</v>
      </c>
      <c r="V37" s="105">
        <v>7395589</v>
      </c>
      <c r="W37" s="105">
        <v>5527735</v>
      </c>
      <c r="X37" s="105">
        <v>508617</v>
      </c>
      <c r="Y37" s="105">
        <v>5019118</v>
      </c>
      <c r="Z37" s="142">
        <v>986.82</v>
      </c>
      <c r="AA37" s="107">
        <v>508617</v>
      </c>
    </row>
    <row r="38" spans="1:27" ht="13.5">
      <c r="A38" s="282" t="s">
        <v>203</v>
      </c>
      <c r="B38" s="271" t="s">
        <v>96</v>
      </c>
      <c r="C38" s="272">
        <v>9380496</v>
      </c>
      <c r="D38" s="272">
        <v>8279375</v>
      </c>
      <c r="E38" s="273">
        <v>5687695</v>
      </c>
      <c r="F38" s="274">
        <v>13355820</v>
      </c>
      <c r="G38" s="274">
        <v>16125171</v>
      </c>
      <c r="H38" s="274">
        <v>12163288</v>
      </c>
      <c r="I38" s="274">
        <v>9790529</v>
      </c>
      <c r="J38" s="274">
        <v>9790529</v>
      </c>
      <c r="K38" s="274">
        <v>2813914</v>
      </c>
      <c r="L38" s="274">
        <v>3999020</v>
      </c>
      <c r="M38" s="274">
        <v>5210321</v>
      </c>
      <c r="N38" s="274">
        <v>5210321</v>
      </c>
      <c r="O38" s="274">
        <v>3465890</v>
      </c>
      <c r="P38" s="274">
        <v>4237194</v>
      </c>
      <c r="Q38" s="274">
        <v>7395589</v>
      </c>
      <c r="R38" s="274">
        <v>7395589</v>
      </c>
      <c r="S38" s="274">
        <v>5726031</v>
      </c>
      <c r="T38" s="274">
        <v>7187690</v>
      </c>
      <c r="U38" s="274">
        <v>8279375</v>
      </c>
      <c r="V38" s="274">
        <v>8279375</v>
      </c>
      <c r="W38" s="274">
        <v>8279375</v>
      </c>
      <c r="X38" s="274">
        <v>13355820</v>
      </c>
      <c r="Y38" s="274">
        <v>-5076445</v>
      </c>
      <c r="Z38" s="275">
        <v>-38.01</v>
      </c>
      <c r="AA38" s="276">
        <v>13355820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2012-08-02T08:46:51Z</dcterms:created>
  <dcterms:modified xsi:type="dcterms:W3CDTF">2012-08-02T08:46:51Z</dcterms:modified>
  <cp:category/>
  <cp:version/>
  <cp:contentType/>
  <cp:contentStatus/>
</cp:coreProperties>
</file>