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<sst xmlns="http://schemas.openxmlformats.org/spreadsheetml/2006/main" count="536" uniqueCount="252">
  <si>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Lekwa-Teemane(NW396)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</si>
  <si>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</si>
  <si>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</si>
  <si>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</si>
  <si>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</si>
  <si>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</si>
  <si>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</si>
  <si>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</si>
  <si>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</si>
  <si>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</si>
  <si>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</si>
  <si>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</si>
  <si>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</si>
  <si>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</si>
  <si>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</si>
  <si>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</si>
  <si>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</si>
  <si>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</si>
  <si>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</si>
  <si>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</si>
  <si>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</si>
  <si>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</si>
  <si>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</si>
  <si>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</si>
  <si>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</si>
  <si>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</si>
  <si>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</si>
  <si>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</si>
  <si>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</si>
  <si>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</si>
  <si>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</si>
  <si>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</si>
  <si>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</si>
  <si>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</si>
  <si>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</si>
  <si>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</si>
  <si>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</si>
  <si>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</si>
  <si>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</si>
  <si>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</si>
  <si>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</si>
  <si>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</si>
  <si>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</si>
  <si>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</si>
  <si>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</si>
  <si>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</si>
  <si>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</si>
  <si>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</si>
  <si>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</si>
  <si>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</si>
  <si>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</si>
  <si>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</si>
  <si>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</si>
  <si>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</si>
  <si>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</si>
  <si>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</si>
  <si>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</si>
  <si>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</si>
  <si>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</si>
  <si>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</si>
  <si>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</si>
  <si>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</si>
  <si>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</si>
  <si>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</si>
  <si>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</si>
  <si>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</si>
  <si>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</si>
  <si>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</si>
  <si>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</si>
  <si>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</si>
  <si>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Lekwa-Teemane(NW396)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</si>
  <si>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</si>
  <si>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</si>
  <si>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</si>
  <si>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</si>
  <si>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</si>
  <si>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</si>
  <si>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</si>
  <si>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</si>
  <si>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</si>
  <si>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</si>
  <si>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</si>
  <si>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</si>
  <si>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</si>
  <si>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</si>
  <si>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</si>
  <si>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</si>
  <si>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</si>
  <si>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</si>
  <si>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</si>
  <si>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</si>
  <si>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</si>
  <si>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</si>
  <si>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</si>
  <si>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</si>
  <si>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</si>
  <si>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</si>
  <si>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</si>
  <si>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</si>
  <si>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</si>
  <si>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Lekwa-Teemane(NW396)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</si>
  <si>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</si>
  <si>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</si>
  <si>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</si>
  <si>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</si>
  <si>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</si>
  <si>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</si>
  <si>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</si>
  <si>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</si>
  <si>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</si>
  <si>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</si>
  <si>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</si>
  <si>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</si>
  <si>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</si>
  <si>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</si>
  <si>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</si>
  <si>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</si>
  <si>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</si>
  <si>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</si>
  <si>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</si>
  <si>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</si>
  <si>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</si>
  <si>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</si>
  <si>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</si>
  <si>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</si>
  <si>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</si>
  <si>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</si>
  <si>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</si>
  <si>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</si>
  <si>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</si>
  <si>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</si>
  <si>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</si>
  <si>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</si>
  <si>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Lekwa-Teemane(NW396)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</si>
  <si>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</si>
  <si>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</si>
  <si>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</si>
  <si>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</si>
  <si>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</si>
  <si>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</si>
  <si>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</si>
  <si>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</si>
  <si>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</si>
  <si>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Lekwa-Teemane(NW396)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</si>
  <si>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</si>
  <si>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</si>
  <si>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</si>
  <si>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</si>
  <si>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</si>
  <si>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</si>
  <si>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</si>
  <si>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</si>
  <si>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</si>
  <si>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</si>
  <si>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</si>
  <si>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</si>
  <si>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</si>
  <si>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</si>
  <si>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</si>
  <si>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</si>
  <si>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</si>
  <si>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</si>
  <si>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</si>
  <si>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</si>
  <si>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</si>
  <si>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</si>
  <si>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</si>
  <si>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</si>
  <si>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</si>
  <si>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</si>
  <si>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</si>
  <si>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</si>
  <si>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</si>
  <si>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</si>
  <si>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</si>
  <si>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</si>
  <si>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</si>
  <si>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Lekwa-Teemane(NW396)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</si>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</sst>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7051238</v>
      </c>
      <c r="C5" s="19"/>
      <c r="D5" s="64">
        <v>8143000</v>
      </c>
      <c r="E5" s="65">
        <v>10000000</v>
      </c>
      <c r="F5" s="65">
        <v>161549</v>
      </c>
      <c r="G5" s="65">
        <v>361756</v>
      </c>
      <c r="H5" s="65">
        <v>426093</v>
      </c>
      <c r="I5" s="65">
        <v>949398</v>
      </c>
      <c r="J5" s="65">
        <v>398881</v>
      </c>
      <c r="K5" s="65">
        <v>361422</v>
      </c>
      <c r="L5" s="65">
        <v>336453</v>
      </c>
      <c r="M5" s="65">
        <v>1096756</v>
      </c>
      <c r="N5" s="65">
        <v>357336</v>
      </c>
      <c r="O5" s="65">
        <v>392848</v>
      </c>
      <c r="P5" s="65">
        <v>797547</v>
      </c>
      <c r="Q5" s="65">
        <v>1547731</v>
      </c>
      <c r="R5" s="65">
        <v>442690</v>
      </c>
      <c r="S5" s="65">
        <v>386684</v>
      </c>
      <c r="T5" s="65">
        <v>368492</v>
      </c>
      <c r="U5" s="65">
        <v>1197866</v>
      </c>
      <c r="V5" s="65">
        <v>4791751</v>
      </c>
      <c r="W5" s="65">
        <v>10000000</v>
      </c>
      <c r="X5" s="65">
        <v>-5208249</v>
      </c>
      <c r="Y5" s="66">
        <v>-52.08</v>
      </c>
      <c r="Z5" s="67">
        <v>10000000</v>
      </c>
    </row>
    <row r="6" spans="1:26" ht="13.5">
      <c r="A6" s="63" t="s">
        <v>32</v>
      </c>
      <c r="B6" s="19">
        <v>72755019</v>
      </c>
      <c r="C6" s="19"/>
      <c r="D6" s="64">
        <v>96019000</v>
      </c>
      <c r="E6" s="65">
        <v>104005000</v>
      </c>
      <c r="F6" s="65">
        <v>1441111</v>
      </c>
      <c r="G6" s="65">
        <v>3121576</v>
      </c>
      <c r="H6" s="65">
        <v>4215871</v>
      </c>
      <c r="I6" s="65">
        <v>8778558</v>
      </c>
      <c r="J6" s="65">
        <v>3419461</v>
      </c>
      <c r="K6" s="65">
        <v>3963289</v>
      </c>
      <c r="L6" s="65">
        <v>4065065</v>
      </c>
      <c r="M6" s="65">
        <v>11447815</v>
      </c>
      <c r="N6" s="65">
        <v>3856102</v>
      </c>
      <c r="O6" s="65">
        <v>2934414</v>
      </c>
      <c r="P6" s="65">
        <v>2499732</v>
      </c>
      <c r="Q6" s="65">
        <v>9290248</v>
      </c>
      <c r="R6" s="65">
        <v>3174185</v>
      </c>
      <c r="S6" s="65">
        <v>3327691</v>
      </c>
      <c r="T6" s="65">
        <v>3199835</v>
      </c>
      <c r="U6" s="65">
        <v>9701711</v>
      </c>
      <c r="V6" s="65">
        <v>39218332</v>
      </c>
      <c r="W6" s="65">
        <v>104005000</v>
      </c>
      <c r="X6" s="65">
        <v>-64786668</v>
      </c>
      <c r="Y6" s="66">
        <v>-62.29</v>
      </c>
      <c r="Z6" s="67">
        <v>104005000</v>
      </c>
    </row>
    <row r="7" spans="1:26" ht="13.5">
      <c r="A7" s="63" t="s">
        <v>33</v>
      </c>
      <c r="B7" s="19">
        <v>77468</v>
      </c>
      <c r="C7" s="19"/>
      <c r="D7" s="64">
        <v>0</v>
      </c>
      <c r="E7" s="65">
        <v>5000</v>
      </c>
      <c r="F7" s="65">
        <v>0</v>
      </c>
      <c r="G7" s="65">
        <v>0</v>
      </c>
      <c r="H7" s="65">
        <v>1836</v>
      </c>
      <c r="I7" s="65">
        <v>1836</v>
      </c>
      <c r="J7" s="65">
        <v>1380</v>
      </c>
      <c r="K7" s="65">
        <v>64</v>
      </c>
      <c r="L7" s="65">
        <v>74</v>
      </c>
      <c r="M7" s="65">
        <v>1518</v>
      </c>
      <c r="N7" s="65">
        <v>0</v>
      </c>
      <c r="O7" s="65">
        <v>143</v>
      </c>
      <c r="P7" s="65">
        <v>0</v>
      </c>
      <c r="Q7" s="65">
        <v>143</v>
      </c>
      <c r="R7" s="65">
        <v>0</v>
      </c>
      <c r="S7" s="65">
        <v>482</v>
      </c>
      <c r="T7" s="65">
        <v>494</v>
      </c>
      <c r="U7" s="65">
        <v>976</v>
      </c>
      <c r="V7" s="65">
        <v>4473</v>
      </c>
      <c r="W7" s="65">
        <v>5000</v>
      </c>
      <c r="X7" s="65">
        <v>-527</v>
      </c>
      <c r="Y7" s="66">
        <v>-10.54</v>
      </c>
      <c r="Z7" s="67">
        <v>5000</v>
      </c>
    </row>
    <row r="8" spans="1:26" ht="13.5">
      <c r="A8" s="63" t="s">
        <v>34</v>
      </c>
      <c r="B8" s="19">
        <v>24551876</v>
      </c>
      <c r="C8" s="19"/>
      <c r="D8" s="64">
        <v>32149000</v>
      </c>
      <c r="E8" s="65">
        <v>28647176</v>
      </c>
      <c r="F8" s="65">
        <v>10412000</v>
      </c>
      <c r="G8" s="65">
        <v>0</v>
      </c>
      <c r="H8" s="65">
        <v>0</v>
      </c>
      <c r="I8" s="65">
        <v>10412000</v>
      </c>
      <c r="J8" s="65">
        <v>0</v>
      </c>
      <c r="K8" s="65">
        <v>24893</v>
      </c>
      <c r="L8" s="65">
        <v>8332029</v>
      </c>
      <c r="M8" s="65">
        <v>8356922</v>
      </c>
      <c r="N8" s="65">
        <v>2040779</v>
      </c>
      <c r="O8" s="65">
        <v>4545</v>
      </c>
      <c r="P8" s="65">
        <v>5136</v>
      </c>
      <c r="Q8" s="65">
        <v>2050460</v>
      </c>
      <c r="R8" s="65">
        <v>0</v>
      </c>
      <c r="S8" s="65">
        <v>568</v>
      </c>
      <c r="T8" s="65">
        <v>1468</v>
      </c>
      <c r="U8" s="65">
        <v>2036</v>
      </c>
      <c r="V8" s="65">
        <v>20821418</v>
      </c>
      <c r="W8" s="65">
        <v>28647176</v>
      </c>
      <c r="X8" s="65">
        <v>-7825758</v>
      </c>
      <c r="Y8" s="66">
        <v>-27.32</v>
      </c>
      <c r="Z8" s="67">
        <v>28647176</v>
      </c>
    </row>
    <row r="9" spans="1:26" ht="13.5">
      <c r="A9" s="63" t="s">
        <v>35</v>
      </c>
      <c r="B9" s="19">
        <v>21725774</v>
      </c>
      <c r="C9" s="19"/>
      <c r="D9" s="64">
        <v>54930000</v>
      </c>
      <c r="E9" s="65">
        <v>20667600</v>
      </c>
      <c r="F9" s="65">
        <v>284811</v>
      </c>
      <c r="G9" s="65">
        <v>321812</v>
      </c>
      <c r="H9" s="65">
        <v>82625</v>
      </c>
      <c r="I9" s="65">
        <v>689248</v>
      </c>
      <c r="J9" s="65">
        <v>284186</v>
      </c>
      <c r="K9" s="65">
        <v>919789</v>
      </c>
      <c r="L9" s="65">
        <v>883265</v>
      </c>
      <c r="M9" s="65">
        <v>2087240</v>
      </c>
      <c r="N9" s="65">
        <v>407650</v>
      </c>
      <c r="O9" s="65">
        <v>265486</v>
      </c>
      <c r="P9" s="65">
        <v>365409</v>
      </c>
      <c r="Q9" s="65">
        <v>1038545</v>
      </c>
      <c r="R9" s="65">
        <v>295523</v>
      </c>
      <c r="S9" s="65">
        <v>307453</v>
      </c>
      <c r="T9" s="65">
        <v>191168</v>
      </c>
      <c r="U9" s="65">
        <v>794144</v>
      </c>
      <c r="V9" s="65">
        <v>4609177</v>
      </c>
      <c r="W9" s="65">
        <v>20667600</v>
      </c>
      <c r="X9" s="65">
        <v>-16058423</v>
      </c>
      <c r="Y9" s="66">
        <v>-77.7</v>
      </c>
      <c r="Z9" s="67">
        <v>20667600</v>
      </c>
    </row>
    <row r="10" spans="1:26" ht="25.5">
      <c r="A10" s="68" t="s">
        <v>213</v>
      </c>
      <c r="B10" s="69">
        <f>SUM(B5:B9)</f>
        <v>126161375</v>
      </c>
      <c r="C10" s="69">
        <f>SUM(C5:C9)</f>
        <v>0</v>
      </c>
      <c r="D10" s="70">
        <f aca="true" t="shared" si="0" ref="D10:Z10">SUM(D5:D9)</f>
        <v>191241000</v>
      </c>
      <c r="E10" s="71">
        <f t="shared" si="0"/>
        <v>163324776</v>
      </c>
      <c r="F10" s="71">
        <f t="shared" si="0"/>
        <v>12299471</v>
      </c>
      <c r="G10" s="71">
        <f t="shared" si="0"/>
        <v>3805144</v>
      </c>
      <c r="H10" s="71">
        <f t="shared" si="0"/>
        <v>4726425</v>
      </c>
      <c r="I10" s="71">
        <f t="shared" si="0"/>
        <v>20831040</v>
      </c>
      <c r="J10" s="71">
        <f t="shared" si="0"/>
        <v>4103908</v>
      </c>
      <c r="K10" s="71">
        <f t="shared" si="0"/>
        <v>5269457</v>
      </c>
      <c r="L10" s="71">
        <f t="shared" si="0"/>
        <v>13616886</v>
      </c>
      <c r="M10" s="71">
        <f t="shared" si="0"/>
        <v>22990251</v>
      </c>
      <c r="N10" s="71">
        <f t="shared" si="0"/>
        <v>6661867</v>
      </c>
      <c r="O10" s="71">
        <f t="shared" si="0"/>
        <v>3597436</v>
      </c>
      <c r="P10" s="71">
        <f t="shared" si="0"/>
        <v>3667824</v>
      </c>
      <c r="Q10" s="71">
        <f t="shared" si="0"/>
        <v>13927127</v>
      </c>
      <c r="R10" s="71">
        <f t="shared" si="0"/>
        <v>3912398</v>
      </c>
      <c r="S10" s="71">
        <f t="shared" si="0"/>
        <v>4022878</v>
      </c>
      <c r="T10" s="71">
        <f t="shared" si="0"/>
        <v>3761457</v>
      </c>
      <c r="U10" s="71">
        <f t="shared" si="0"/>
        <v>11696733</v>
      </c>
      <c r="V10" s="71">
        <f t="shared" si="0"/>
        <v>69445151</v>
      </c>
      <c r="W10" s="71">
        <f t="shared" si="0"/>
        <v>163324776</v>
      </c>
      <c r="X10" s="71">
        <f t="shared" si="0"/>
        <v>-93879625</v>
      </c>
      <c r="Y10" s="72">
        <f>+IF(W10&lt;&gt;0,(X10/W10)*100,0)</f>
        <v>-57.48033292878969</v>
      </c>
      <c r="Z10" s="73">
        <f t="shared" si="0"/>
        <v>163324776</v>
      </c>
    </row>
    <row r="11" spans="1:26" ht="13.5">
      <c r="A11" s="63" t="s">
        <v>37</v>
      </c>
      <c r="B11" s="19">
        <v>32355754</v>
      </c>
      <c r="C11" s="19"/>
      <c r="D11" s="64">
        <v>44611004</v>
      </c>
      <c r="E11" s="65">
        <v>40685070</v>
      </c>
      <c r="F11" s="65">
        <v>2838099</v>
      </c>
      <c r="G11" s="65">
        <v>3184380</v>
      </c>
      <c r="H11" s="65">
        <v>-1036474</v>
      </c>
      <c r="I11" s="65">
        <v>4986005</v>
      </c>
      <c r="J11" s="65">
        <v>5759192</v>
      </c>
      <c r="K11" s="65">
        <v>2835770</v>
      </c>
      <c r="L11" s="65">
        <v>1279492</v>
      </c>
      <c r="M11" s="65">
        <v>9874454</v>
      </c>
      <c r="N11" s="65">
        <v>4357852</v>
      </c>
      <c r="O11" s="65">
        <v>2896981</v>
      </c>
      <c r="P11" s="65">
        <v>2883572</v>
      </c>
      <c r="Q11" s="65">
        <v>10138405</v>
      </c>
      <c r="R11" s="65">
        <v>2921618</v>
      </c>
      <c r="S11" s="65">
        <v>2980927</v>
      </c>
      <c r="T11" s="65">
        <v>3751687</v>
      </c>
      <c r="U11" s="65">
        <v>9654232</v>
      </c>
      <c r="V11" s="65">
        <v>34653096</v>
      </c>
      <c r="W11" s="65">
        <v>40685070</v>
      </c>
      <c r="X11" s="65">
        <v>-6031974</v>
      </c>
      <c r="Y11" s="66">
        <v>-14.83</v>
      </c>
      <c r="Z11" s="67">
        <v>40685070</v>
      </c>
    </row>
    <row r="12" spans="1:26" ht="13.5">
      <c r="A12" s="63" t="s">
        <v>38</v>
      </c>
      <c r="B12" s="19">
        <v>2149800</v>
      </c>
      <c r="C12" s="19"/>
      <c r="D12" s="64">
        <v>0</v>
      </c>
      <c r="E12" s="65">
        <v>4013355</v>
      </c>
      <c r="F12" s="65">
        <v>209222</v>
      </c>
      <c r="G12" s="65">
        <v>224658</v>
      </c>
      <c r="H12" s="65">
        <v>0</v>
      </c>
      <c r="I12" s="65">
        <v>433880</v>
      </c>
      <c r="J12" s="65">
        <v>461067</v>
      </c>
      <c r="K12" s="65">
        <v>223172</v>
      </c>
      <c r="L12" s="65">
        <v>10507</v>
      </c>
      <c r="M12" s="65">
        <v>694746</v>
      </c>
      <c r="N12" s="65">
        <v>562880</v>
      </c>
      <c r="O12" s="65">
        <v>257414</v>
      </c>
      <c r="P12" s="65">
        <v>257414</v>
      </c>
      <c r="Q12" s="65">
        <v>1077708</v>
      </c>
      <c r="R12" s="65">
        <v>257414</v>
      </c>
      <c r="S12" s="65">
        <v>266508</v>
      </c>
      <c r="T12" s="65">
        <v>257414</v>
      </c>
      <c r="U12" s="65">
        <v>781336</v>
      </c>
      <c r="V12" s="65">
        <v>2987670</v>
      </c>
      <c r="W12" s="65">
        <v>4013355</v>
      </c>
      <c r="X12" s="65">
        <v>-1025685</v>
      </c>
      <c r="Y12" s="66">
        <v>-25.56</v>
      </c>
      <c r="Z12" s="67">
        <v>4013355</v>
      </c>
    </row>
    <row r="13" spans="1:26" ht="13.5">
      <c r="A13" s="63" t="s">
        <v>214</v>
      </c>
      <c r="B13" s="19">
        <v>7227966</v>
      </c>
      <c r="C13" s="19"/>
      <c r="D13" s="64">
        <v>5901000</v>
      </c>
      <c r="E13" s="65">
        <v>9062805</v>
      </c>
      <c r="F13" s="65">
        <v>0</v>
      </c>
      <c r="G13" s="65">
        <v>0</v>
      </c>
      <c r="H13" s="65">
        <v>0</v>
      </c>
      <c r="I13" s="65">
        <v>0</v>
      </c>
      <c r="J13" s="65">
        <v>173171</v>
      </c>
      <c r="K13" s="65">
        <v>1807211</v>
      </c>
      <c r="L13" s="65">
        <v>66558</v>
      </c>
      <c r="M13" s="65">
        <v>2046940</v>
      </c>
      <c r="N13" s="65">
        <v>0</v>
      </c>
      <c r="O13" s="65">
        <v>1833821</v>
      </c>
      <c r="P13" s="65">
        <v>0</v>
      </c>
      <c r="Q13" s="65">
        <v>1833821</v>
      </c>
      <c r="R13" s="65">
        <v>0</v>
      </c>
      <c r="S13" s="65">
        <v>3365094</v>
      </c>
      <c r="T13" s="65">
        <v>1158983</v>
      </c>
      <c r="U13" s="65">
        <v>4524077</v>
      </c>
      <c r="V13" s="65">
        <v>8404838</v>
      </c>
      <c r="W13" s="65">
        <v>9062805</v>
      </c>
      <c r="X13" s="65">
        <v>-657967</v>
      </c>
      <c r="Y13" s="66">
        <v>-7.26</v>
      </c>
      <c r="Z13" s="67">
        <v>9062805</v>
      </c>
    </row>
    <row r="14" spans="1:26" ht="13.5">
      <c r="A14" s="63" t="s">
        <v>40</v>
      </c>
      <c r="B14" s="19">
        <v>4867700</v>
      </c>
      <c r="C14" s="19"/>
      <c r="D14" s="64">
        <v>0</v>
      </c>
      <c r="E14" s="65">
        <v>5024931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5024931</v>
      </c>
      <c r="X14" s="65">
        <v>-5024931</v>
      </c>
      <c r="Y14" s="66">
        <v>-100</v>
      </c>
      <c r="Z14" s="67">
        <v>5024931</v>
      </c>
    </row>
    <row r="15" spans="1:26" ht="13.5">
      <c r="A15" s="63" t="s">
        <v>41</v>
      </c>
      <c r="B15" s="19">
        <v>47983260</v>
      </c>
      <c r="C15" s="19"/>
      <c r="D15" s="64">
        <v>38116000</v>
      </c>
      <c r="E15" s="65">
        <v>55444181</v>
      </c>
      <c r="F15" s="65">
        <v>3676291</v>
      </c>
      <c r="G15" s="65">
        <v>6583230</v>
      </c>
      <c r="H15" s="65">
        <v>7273553</v>
      </c>
      <c r="I15" s="65">
        <v>17533074</v>
      </c>
      <c r="J15" s="65">
        <v>3680595</v>
      </c>
      <c r="K15" s="65">
        <v>2923548</v>
      </c>
      <c r="L15" s="65">
        <v>3383850</v>
      </c>
      <c r="M15" s="65">
        <v>9987993</v>
      </c>
      <c r="N15" s="65">
        <v>2407807</v>
      </c>
      <c r="O15" s="65">
        <v>2997061</v>
      </c>
      <c r="P15" s="65">
        <v>11001098</v>
      </c>
      <c r="Q15" s="65">
        <v>16405966</v>
      </c>
      <c r="R15" s="65">
        <v>3372325</v>
      </c>
      <c r="S15" s="65">
        <v>3842444</v>
      </c>
      <c r="T15" s="65">
        <v>994571</v>
      </c>
      <c r="U15" s="65">
        <v>8209340</v>
      </c>
      <c r="V15" s="65">
        <v>52136373</v>
      </c>
      <c r="W15" s="65">
        <v>55444181</v>
      </c>
      <c r="X15" s="65">
        <v>-3307808</v>
      </c>
      <c r="Y15" s="66">
        <v>-5.97</v>
      </c>
      <c r="Z15" s="67">
        <v>55444181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104900229</v>
      </c>
      <c r="C17" s="19"/>
      <c r="D17" s="64">
        <v>102460529</v>
      </c>
      <c r="E17" s="65">
        <v>48796791</v>
      </c>
      <c r="F17" s="65">
        <v>1208306</v>
      </c>
      <c r="G17" s="65">
        <v>1526696</v>
      </c>
      <c r="H17" s="65">
        <v>-183220</v>
      </c>
      <c r="I17" s="65">
        <v>2551782</v>
      </c>
      <c r="J17" s="65">
        <v>2058858</v>
      </c>
      <c r="K17" s="65">
        <v>2211127</v>
      </c>
      <c r="L17" s="65">
        <v>8392026</v>
      </c>
      <c r="M17" s="65">
        <v>12662011</v>
      </c>
      <c r="N17" s="65">
        <v>4126046</v>
      </c>
      <c r="O17" s="65">
        <v>4253826</v>
      </c>
      <c r="P17" s="65">
        <v>3128216</v>
      </c>
      <c r="Q17" s="65">
        <v>11508088</v>
      </c>
      <c r="R17" s="65">
        <v>2723361</v>
      </c>
      <c r="S17" s="65">
        <v>2579243</v>
      </c>
      <c r="T17" s="65">
        <v>7984747</v>
      </c>
      <c r="U17" s="65">
        <v>13287351</v>
      </c>
      <c r="V17" s="65">
        <v>40009232</v>
      </c>
      <c r="W17" s="65">
        <v>48796791</v>
      </c>
      <c r="X17" s="65">
        <v>-8787559</v>
      </c>
      <c r="Y17" s="66">
        <v>-18.01</v>
      </c>
      <c r="Z17" s="67">
        <v>48796791</v>
      </c>
    </row>
    <row r="18" spans="1:26" ht="13.5">
      <c r="A18" s="75" t="s">
        <v>44</v>
      </c>
      <c r="B18" s="76">
        <f>SUM(B11:B17)</f>
        <v>199484709</v>
      </c>
      <c r="C18" s="76">
        <f>SUM(C11:C17)</f>
        <v>0</v>
      </c>
      <c r="D18" s="77">
        <f aca="true" t="shared" si="1" ref="D18:Z18">SUM(D11:D17)</f>
        <v>191088533</v>
      </c>
      <c r="E18" s="78">
        <f t="shared" si="1"/>
        <v>163027133</v>
      </c>
      <c r="F18" s="78">
        <f t="shared" si="1"/>
        <v>7931918</v>
      </c>
      <c r="G18" s="78">
        <f t="shared" si="1"/>
        <v>11518964</v>
      </c>
      <c r="H18" s="78">
        <f t="shared" si="1"/>
        <v>6053859</v>
      </c>
      <c r="I18" s="78">
        <f t="shared" si="1"/>
        <v>25504741</v>
      </c>
      <c r="J18" s="78">
        <f t="shared" si="1"/>
        <v>12132883</v>
      </c>
      <c r="K18" s="78">
        <f t="shared" si="1"/>
        <v>10000828</v>
      </c>
      <c r="L18" s="78">
        <f t="shared" si="1"/>
        <v>13132433</v>
      </c>
      <c r="M18" s="78">
        <f t="shared" si="1"/>
        <v>35266144</v>
      </c>
      <c r="N18" s="78">
        <f t="shared" si="1"/>
        <v>11454585</v>
      </c>
      <c r="O18" s="78">
        <f t="shared" si="1"/>
        <v>12239103</v>
      </c>
      <c r="P18" s="78">
        <f t="shared" si="1"/>
        <v>17270300</v>
      </c>
      <c r="Q18" s="78">
        <f t="shared" si="1"/>
        <v>40963988</v>
      </c>
      <c r="R18" s="78">
        <f t="shared" si="1"/>
        <v>9274718</v>
      </c>
      <c r="S18" s="78">
        <f t="shared" si="1"/>
        <v>13034216</v>
      </c>
      <c r="T18" s="78">
        <f t="shared" si="1"/>
        <v>14147402</v>
      </c>
      <c r="U18" s="78">
        <f t="shared" si="1"/>
        <v>36456336</v>
      </c>
      <c r="V18" s="78">
        <f t="shared" si="1"/>
        <v>138191209</v>
      </c>
      <c r="W18" s="78">
        <f t="shared" si="1"/>
        <v>163027133</v>
      </c>
      <c r="X18" s="78">
        <f t="shared" si="1"/>
        <v>-24835924</v>
      </c>
      <c r="Y18" s="72">
        <f>+IF(W18&lt;&gt;0,(X18/W18)*100,0)</f>
        <v>-15.234227298838654</v>
      </c>
      <c r="Z18" s="79">
        <f t="shared" si="1"/>
        <v>163027133</v>
      </c>
    </row>
    <row r="19" spans="1:26" ht="13.5">
      <c r="A19" s="75" t="s">
        <v>45</v>
      </c>
      <c r="B19" s="80">
        <f>+B10-B18</f>
        <v>-73323334</v>
      </c>
      <c r="C19" s="80">
        <f>+C10-C18</f>
        <v>0</v>
      </c>
      <c r="D19" s="81">
        <f aca="true" t="shared" si="2" ref="D19:Z19">+D10-D18</f>
        <v>152467</v>
      </c>
      <c r="E19" s="82">
        <f t="shared" si="2"/>
        <v>297643</v>
      </c>
      <c r="F19" s="82">
        <f t="shared" si="2"/>
        <v>4367553</v>
      </c>
      <c r="G19" s="82">
        <f t="shared" si="2"/>
        <v>-7713820</v>
      </c>
      <c r="H19" s="82">
        <f t="shared" si="2"/>
        <v>-1327434</v>
      </c>
      <c r="I19" s="82">
        <f t="shared" si="2"/>
        <v>-4673701</v>
      </c>
      <c r="J19" s="82">
        <f t="shared" si="2"/>
        <v>-8028975</v>
      </c>
      <c r="K19" s="82">
        <f t="shared" si="2"/>
        <v>-4731371</v>
      </c>
      <c r="L19" s="82">
        <f t="shared" si="2"/>
        <v>484453</v>
      </c>
      <c r="M19" s="82">
        <f t="shared" si="2"/>
        <v>-12275893</v>
      </c>
      <c r="N19" s="82">
        <f t="shared" si="2"/>
        <v>-4792718</v>
      </c>
      <c r="O19" s="82">
        <f t="shared" si="2"/>
        <v>-8641667</v>
      </c>
      <c r="P19" s="82">
        <f t="shared" si="2"/>
        <v>-13602476</v>
      </c>
      <c r="Q19" s="82">
        <f t="shared" si="2"/>
        <v>-27036861</v>
      </c>
      <c r="R19" s="82">
        <f t="shared" si="2"/>
        <v>-5362320</v>
      </c>
      <c r="S19" s="82">
        <f t="shared" si="2"/>
        <v>-9011338</v>
      </c>
      <c r="T19" s="82">
        <f t="shared" si="2"/>
        <v>-10385945</v>
      </c>
      <c r="U19" s="82">
        <f t="shared" si="2"/>
        <v>-24759603</v>
      </c>
      <c r="V19" s="82">
        <f t="shared" si="2"/>
        <v>-68746058</v>
      </c>
      <c r="W19" s="82">
        <f>IF(E10=E18,0,W10-W18)</f>
        <v>297643</v>
      </c>
      <c r="X19" s="82">
        <f t="shared" si="2"/>
        <v>-69043701</v>
      </c>
      <c r="Y19" s="83">
        <f>+IF(W19&lt;&gt;0,(X19/W19)*100,0)</f>
        <v>-23196.816656195508</v>
      </c>
      <c r="Z19" s="84">
        <f t="shared" si="2"/>
        <v>297643</v>
      </c>
    </row>
    <row r="20" spans="1:26" ht="13.5">
      <c r="A20" s="63" t="s">
        <v>46</v>
      </c>
      <c r="B20" s="19">
        <v>9408351</v>
      </c>
      <c r="C20" s="19"/>
      <c r="D20" s="64">
        <v>0</v>
      </c>
      <c r="E20" s="65">
        <v>0</v>
      </c>
      <c r="F20" s="65">
        <v>0</v>
      </c>
      <c r="G20" s="65">
        <v>3120000</v>
      </c>
      <c r="H20" s="65">
        <v>200000</v>
      </c>
      <c r="I20" s="65">
        <v>3320000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3320000</v>
      </c>
      <c r="P20" s="65">
        <v>0</v>
      </c>
      <c r="Q20" s="65">
        <v>3320000</v>
      </c>
      <c r="R20" s="65">
        <v>0</v>
      </c>
      <c r="S20" s="65">
        <v>0</v>
      </c>
      <c r="T20" s="65">
        <v>1303314</v>
      </c>
      <c r="U20" s="65">
        <v>1303314</v>
      </c>
      <c r="V20" s="65">
        <v>7943314</v>
      </c>
      <c r="W20" s="65">
        <v>0</v>
      </c>
      <c r="X20" s="65">
        <v>7943314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-63914983</v>
      </c>
      <c r="C22" s="91">
        <f>SUM(C19:C21)</f>
        <v>0</v>
      </c>
      <c r="D22" s="92">
        <f aca="true" t="shared" si="3" ref="D22:Z22">SUM(D19:D21)</f>
        <v>152467</v>
      </c>
      <c r="E22" s="93">
        <f t="shared" si="3"/>
        <v>297643</v>
      </c>
      <c r="F22" s="93">
        <f t="shared" si="3"/>
        <v>4367553</v>
      </c>
      <c r="G22" s="93">
        <f t="shared" si="3"/>
        <v>-4593820</v>
      </c>
      <c r="H22" s="93">
        <f t="shared" si="3"/>
        <v>-1127434</v>
      </c>
      <c r="I22" s="93">
        <f t="shared" si="3"/>
        <v>-1353701</v>
      </c>
      <c r="J22" s="93">
        <f t="shared" si="3"/>
        <v>-8028975</v>
      </c>
      <c r="K22" s="93">
        <f t="shared" si="3"/>
        <v>-4731371</v>
      </c>
      <c r="L22" s="93">
        <f t="shared" si="3"/>
        <v>484453</v>
      </c>
      <c r="M22" s="93">
        <f t="shared" si="3"/>
        <v>-12275893</v>
      </c>
      <c r="N22" s="93">
        <f t="shared" si="3"/>
        <v>-4792718</v>
      </c>
      <c r="O22" s="93">
        <f t="shared" si="3"/>
        <v>-5321667</v>
      </c>
      <c r="P22" s="93">
        <f t="shared" si="3"/>
        <v>-13602476</v>
      </c>
      <c r="Q22" s="93">
        <f t="shared" si="3"/>
        <v>-23716861</v>
      </c>
      <c r="R22" s="93">
        <f t="shared" si="3"/>
        <v>-5362320</v>
      </c>
      <c r="S22" s="93">
        <f t="shared" si="3"/>
        <v>-9011338</v>
      </c>
      <c r="T22" s="93">
        <f t="shared" si="3"/>
        <v>-9082631</v>
      </c>
      <c r="U22" s="93">
        <f t="shared" si="3"/>
        <v>-23456289</v>
      </c>
      <c r="V22" s="93">
        <f t="shared" si="3"/>
        <v>-60802744</v>
      </c>
      <c r="W22" s="93">
        <f t="shared" si="3"/>
        <v>297643</v>
      </c>
      <c r="X22" s="93">
        <f t="shared" si="3"/>
        <v>-61100387</v>
      </c>
      <c r="Y22" s="94">
        <f>+IF(W22&lt;&gt;0,(X22/W22)*100,0)</f>
        <v>-20528.07793228801</v>
      </c>
      <c r="Z22" s="95">
        <f t="shared" si="3"/>
        <v>297643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-63914983</v>
      </c>
      <c r="C24" s="80">
        <f>SUM(C22:C23)</f>
        <v>0</v>
      </c>
      <c r="D24" s="81">
        <f aca="true" t="shared" si="4" ref="D24:Z24">SUM(D22:D23)</f>
        <v>152467</v>
      </c>
      <c r="E24" s="82">
        <f t="shared" si="4"/>
        <v>297643</v>
      </c>
      <c r="F24" s="82">
        <f t="shared" si="4"/>
        <v>4367553</v>
      </c>
      <c r="G24" s="82">
        <f t="shared" si="4"/>
        <v>-4593820</v>
      </c>
      <c r="H24" s="82">
        <f t="shared" si="4"/>
        <v>-1127434</v>
      </c>
      <c r="I24" s="82">
        <f t="shared" si="4"/>
        <v>-1353701</v>
      </c>
      <c r="J24" s="82">
        <f t="shared" si="4"/>
        <v>-8028975</v>
      </c>
      <c r="K24" s="82">
        <f t="shared" si="4"/>
        <v>-4731371</v>
      </c>
      <c r="L24" s="82">
        <f t="shared" si="4"/>
        <v>484453</v>
      </c>
      <c r="M24" s="82">
        <f t="shared" si="4"/>
        <v>-12275893</v>
      </c>
      <c r="N24" s="82">
        <f t="shared" si="4"/>
        <v>-4792718</v>
      </c>
      <c r="O24" s="82">
        <f t="shared" si="4"/>
        <v>-5321667</v>
      </c>
      <c r="P24" s="82">
        <f t="shared" si="4"/>
        <v>-13602476</v>
      </c>
      <c r="Q24" s="82">
        <f t="shared" si="4"/>
        <v>-23716861</v>
      </c>
      <c r="R24" s="82">
        <f t="shared" si="4"/>
        <v>-5362320</v>
      </c>
      <c r="S24" s="82">
        <f t="shared" si="4"/>
        <v>-9011338</v>
      </c>
      <c r="T24" s="82">
        <f t="shared" si="4"/>
        <v>-9082631</v>
      </c>
      <c r="U24" s="82">
        <f t="shared" si="4"/>
        <v>-23456289</v>
      </c>
      <c r="V24" s="82">
        <f t="shared" si="4"/>
        <v>-60802744</v>
      </c>
      <c r="W24" s="82">
        <f t="shared" si="4"/>
        <v>297643</v>
      </c>
      <c r="X24" s="82">
        <f t="shared" si="4"/>
        <v>-61100387</v>
      </c>
      <c r="Y24" s="83">
        <f>+IF(W24&lt;&gt;0,(X24/W24)*100,0)</f>
        <v>-20528.07793228801</v>
      </c>
      <c r="Z24" s="84">
        <f t="shared" si="4"/>
        <v>297643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16367125</v>
      </c>
      <c r="C27" s="22"/>
      <c r="D27" s="104">
        <v>35136050</v>
      </c>
      <c r="E27" s="105">
        <v>35136050</v>
      </c>
      <c r="F27" s="105">
        <v>14402</v>
      </c>
      <c r="G27" s="105">
        <v>1819</v>
      </c>
      <c r="H27" s="105">
        <v>0</v>
      </c>
      <c r="I27" s="105">
        <v>16221</v>
      </c>
      <c r="J27" s="105">
        <v>14402</v>
      </c>
      <c r="K27" s="105">
        <v>1861164</v>
      </c>
      <c r="L27" s="105">
        <v>2028942</v>
      </c>
      <c r="M27" s="105">
        <v>3904508</v>
      </c>
      <c r="N27" s="105">
        <v>762114</v>
      </c>
      <c r="O27" s="105">
        <v>1120788</v>
      </c>
      <c r="P27" s="105">
        <v>25110</v>
      </c>
      <c r="Q27" s="105">
        <v>1908012</v>
      </c>
      <c r="R27" s="105">
        <v>479360</v>
      </c>
      <c r="S27" s="105">
        <v>764645</v>
      </c>
      <c r="T27" s="105">
        <v>1132060</v>
      </c>
      <c r="U27" s="105">
        <v>2376065</v>
      </c>
      <c r="V27" s="105">
        <v>8204806</v>
      </c>
      <c r="W27" s="105">
        <v>35136050</v>
      </c>
      <c r="X27" s="105">
        <v>-26931244</v>
      </c>
      <c r="Y27" s="106">
        <v>-76.65</v>
      </c>
      <c r="Z27" s="107">
        <v>35136050</v>
      </c>
    </row>
    <row r="28" spans="1:26" ht="13.5">
      <c r="A28" s="108" t="s">
        <v>46</v>
      </c>
      <c r="B28" s="19">
        <v>9678624</v>
      </c>
      <c r="C28" s="19"/>
      <c r="D28" s="64">
        <v>25211050</v>
      </c>
      <c r="E28" s="65">
        <v>25211050</v>
      </c>
      <c r="F28" s="65">
        <v>14402</v>
      </c>
      <c r="G28" s="65">
        <v>0</v>
      </c>
      <c r="H28" s="65">
        <v>0</v>
      </c>
      <c r="I28" s="65">
        <v>14402</v>
      </c>
      <c r="J28" s="65">
        <v>14402</v>
      </c>
      <c r="K28" s="65">
        <v>1802773</v>
      </c>
      <c r="L28" s="65">
        <v>1997549</v>
      </c>
      <c r="M28" s="65">
        <v>3814724</v>
      </c>
      <c r="N28" s="65">
        <v>752632</v>
      </c>
      <c r="O28" s="65">
        <v>1116421</v>
      </c>
      <c r="P28" s="65">
        <v>25110</v>
      </c>
      <c r="Q28" s="65">
        <v>1894163</v>
      </c>
      <c r="R28" s="65">
        <v>479360</v>
      </c>
      <c r="S28" s="65">
        <v>624926</v>
      </c>
      <c r="T28" s="65">
        <v>1132060</v>
      </c>
      <c r="U28" s="65">
        <v>2236346</v>
      </c>
      <c r="V28" s="65">
        <v>7959635</v>
      </c>
      <c r="W28" s="65">
        <v>25211050</v>
      </c>
      <c r="X28" s="65">
        <v>-17251415</v>
      </c>
      <c r="Y28" s="66">
        <v>-68.43</v>
      </c>
      <c r="Z28" s="67">
        <v>25211050</v>
      </c>
    </row>
    <row r="29" spans="1:26" ht="13.5">
      <c r="A29" s="63" t="s">
        <v>218</v>
      </c>
      <c r="B29" s="19">
        <v>1699000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4989506</v>
      </c>
      <c r="C31" s="19"/>
      <c r="D31" s="64">
        <v>9925000</v>
      </c>
      <c r="E31" s="65">
        <v>9925000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58391</v>
      </c>
      <c r="L31" s="65">
        <v>31393</v>
      </c>
      <c r="M31" s="65">
        <v>89784</v>
      </c>
      <c r="N31" s="65">
        <v>9482</v>
      </c>
      <c r="O31" s="65">
        <v>4367</v>
      </c>
      <c r="P31" s="65">
        <v>0</v>
      </c>
      <c r="Q31" s="65">
        <v>13849</v>
      </c>
      <c r="R31" s="65">
        <v>0</v>
      </c>
      <c r="S31" s="65">
        <v>139719</v>
      </c>
      <c r="T31" s="65">
        <v>0</v>
      </c>
      <c r="U31" s="65">
        <v>139719</v>
      </c>
      <c r="V31" s="65">
        <v>243352</v>
      </c>
      <c r="W31" s="65">
        <v>9925000</v>
      </c>
      <c r="X31" s="65">
        <v>-9681648</v>
      </c>
      <c r="Y31" s="66">
        <v>-97.55</v>
      </c>
      <c r="Z31" s="67">
        <v>9925000</v>
      </c>
    </row>
    <row r="32" spans="1:26" ht="13.5">
      <c r="A32" s="75" t="s">
        <v>54</v>
      </c>
      <c r="B32" s="22">
        <f>SUM(B28:B31)</f>
        <v>16367130</v>
      </c>
      <c r="C32" s="22">
        <f>SUM(C28:C31)</f>
        <v>0</v>
      </c>
      <c r="D32" s="104">
        <f aca="true" t="shared" si="5" ref="D32:Z32">SUM(D28:D31)</f>
        <v>35136050</v>
      </c>
      <c r="E32" s="105">
        <f t="shared" si="5"/>
        <v>35136050</v>
      </c>
      <c r="F32" s="105">
        <f t="shared" si="5"/>
        <v>14402</v>
      </c>
      <c r="G32" s="105">
        <f t="shared" si="5"/>
        <v>0</v>
      </c>
      <c r="H32" s="105">
        <f t="shared" si="5"/>
        <v>0</v>
      </c>
      <c r="I32" s="105">
        <f t="shared" si="5"/>
        <v>14402</v>
      </c>
      <c r="J32" s="105">
        <f t="shared" si="5"/>
        <v>14402</v>
      </c>
      <c r="K32" s="105">
        <f t="shared" si="5"/>
        <v>1861164</v>
      </c>
      <c r="L32" s="105">
        <f t="shared" si="5"/>
        <v>2028942</v>
      </c>
      <c r="M32" s="105">
        <f t="shared" si="5"/>
        <v>3904508</v>
      </c>
      <c r="N32" s="105">
        <f t="shared" si="5"/>
        <v>762114</v>
      </c>
      <c r="O32" s="105">
        <f t="shared" si="5"/>
        <v>1120788</v>
      </c>
      <c r="P32" s="105">
        <f t="shared" si="5"/>
        <v>25110</v>
      </c>
      <c r="Q32" s="105">
        <f t="shared" si="5"/>
        <v>1908012</v>
      </c>
      <c r="R32" s="105">
        <f t="shared" si="5"/>
        <v>479360</v>
      </c>
      <c r="S32" s="105">
        <f t="shared" si="5"/>
        <v>764645</v>
      </c>
      <c r="T32" s="105">
        <f t="shared" si="5"/>
        <v>1132060</v>
      </c>
      <c r="U32" s="105">
        <f t="shared" si="5"/>
        <v>2376065</v>
      </c>
      <c r="V32" s="105">
        <f t="shared" si="5"/>
        <v>8202987</v>
      </c>
      <c r="W32" s="105">
        <f t="shared" si="5"/>
        <v>35136050</v>
      </c>
      <c r="X32" s="105">
        <f t="shared" si="5"/>
        <v>-26933063</v>
      </c>
      <c r="Y32" s="106">
        <f>+IF(W32&lt;&gt;0,(X32/W32)*100,0)</f>
        <v>-76.65364490316925</v>
      </c>
      <c r="Z32" s="107">
        <f t="shared" si="5"/>
        <v>35136050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114500000</v>
      </c>
      <c r="E35" s="65">
        <v>114500000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114500000</v>
      </c>
      <c r="X35" s="65">
        <v>-114500000</v>
      </c>
      <c r="Y35" s="66">
        <v>-100</v>
      </c>
      <c r="Z35" s="67">
        <v>114500000</v>
      </c>
    </row>
    <row r="36" spans="1:26" ht="13.5">
      <c r="A36" s="63" t="s">
        <v>57</v>
      </c>
      <c r="B36" s="19">
        <v>0</v>
      </c>
      <c r="C36" s="19"/>
      <c r="D36" s="64">
        <v>75772000</v>
      </c>
      <c r="E36" s="65">
        <v>75772000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75772000</v>
      </c>
      <c r="X36" s="65">
        <v>-75772000</v>
      </c>
      <c r="Y36" s="66">
        <v>-100</v>
      </c>
      <c r="Z36" s="67">
        <v>75772000</v>
      </c>
    </row>
    <row r="37" spans="1:26" ht="13.5">
      <c r="A37" s="63" t="s">
        <v>58</v>
      </c>
      <c r="B37" s="19">
        <v>0</v>
      </c>
      <c r="C37" s="19"/>
      <c r="D37" s="64">
        <v>113734000</v>
      </c>
      <c r="E37" s="65">
        <v>113734000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113734000</v>
      </c>
      <c r="X37" s="65">
        <v>-113734000</v>
      </c>
      <c r="Y37" s="66">
        <v>-100</v>
      </c>
      <c r="Z37" s="67">
        <v>113734000</v>
      </c>
    </row>
    <row r="38" spans="1:26" ht="13.5">
      <c r="A38" s="63" t="s">
        <v>59</v>
      </c>
      <c r="B38" s="19">
        <v>0</v>
      </c>
      <c r="C38" s="19"/>
      <c r="D38" s="64">
        <v>12843000</v>
      </c>
      <c r="E38" s="65">
        <v>12843000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12843000</v>
      </c>
      <c r="X38" s="65">
        <v>-12843000</v>
      </c>
      <c r="Y38" s="66">
        <v>-100</v>
      </c>
      <c r="Z38" s="67">
        <v>12843000</v>
      </c>
    </row>
    <row r="39" spans="1:26" ht="13.5">
      <c r="A39" s="63" t="s">
        <v>60</v>
      </c>
      <c r="B39" s="19">
        <v>0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-4273678</v>
      </c>
      <c r="C42" s="19">
        <v>-58111182</v>
      </c>
      <c r="D42" s="64">
        <v>7006000</v>
      </c>
      <c r="E42" s="65">
        <v>7006000</v>
      </c>
      <c r="F42" s="65">
        <v>4367552</v>
      </c>
      <c r="G42" s="65">
        <v>-4593822</v>
      </c>
      <c r="H42" s="65">
        <v>-1493874</v>
      </c>
      <c r="I42" s="65">
        <v>-1720144</v>
      </c>
      <c r="J42" s="65">
        <v>-8028971</v>
      </c>
      <c r="K42" s="65">
        <v>-4731365</v>
      </c>
      <c r="L42" s="65">
        <v>484454</v>
      </c>
      <c r="M42" s="65">
        <v>-12275882</v>
      </c>
      <c r="N42" s="65">
        <v>-4792716</v>
      </c>
      <c r="O42" s="65">
        <v>-11970759</v>
      </c>
      <c r="P42" s="65">
        <v>-12978027</v>
      </c>
      <c r="Q42" s="65">
        <v>-29741502</v>
      </c>
      <c r="R42" s="65">
        <v>-5362319</v>
      </c>
      <c r="S42" s="65">
        <v>-9011335</v>
      </c>
      <c r="T42" s="65">
        <v>0</v>
      </c>
      <c r="U42" s="65">
        <v>-14373654</v>
      </c>
      <c r="V42" s="65">
        <v>-58111182</v>
      </c>
      <c r="W42" s="65">
        <v>7006000</v>
      </c>
      <c r="X42" s="65">
        <v>-65117182</v>
      </c>
      <c r="Y42" s="66">
        <v>-929.45</v>
      </c>
      <c r="Z42" s="67">
        <v>7006000</v>
      </c>
    </row>
    <row r="43" spans="1:26" ht="13.5">
      <c r="A43" s="63" t="s">
        <v>63</v>
      </c>
      <c r="B43" s="19">
        <v>-3580985</v>
      </c>
      <c r="C43" s="19"/>
      <c r="D43" s="64">
        <v>201000000</v>
      </c>
      <c r="E43" s="65">
        <v>201000000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201000000</v>
      </c>
      <c r="X43" s="65">
        <v>-201000000</v>
      </c>
      <c r="Y43" s="66">
        <v>-100</v>
      </c>
      <c r="Z43" s="67">
        <v>201000000</v>
      </c>
    </row>
    <row r="44" spans="1:26" ht="13.5">
      <c r="A44" s="63" t="s">
        <v>64</v>
      </c>
      <c r="B44" s="19">
        <v>0</v>
      </c>
      <c r="C44" s="19"/>
      <c r="D44" s="64">
        <v>-3800000000</v>
      </c>
      <c r="E44" s="65">
        <v>-3800000000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-3800000000</v>
      </c>
      <c r="X44" s="65">
        <v>3800000000</v>
      </c>
      <c r="Y44" s="66">
        <v>-100</v>
      </c>
      <c r="Z44" s="67">
        <v>-3800000000</v>
      </c>
    </row>
    <row r="45" spans="1:26" ht="13.5">
      <c r="A45" s="75" t="s">
        <v>65</v>
      </c>
      <c r="B45" s="22">
        <v>-7854663</v>
      </c>
      <c r="C45" s="22">
        <v>-57736926</v>
      </c>
      <c r="D45" s="104">
        <v>-3591994000</v>
      </c>
      <c r="E45" s="105">
        <v>-3591994000</v>
      </c>
      <c r="F45" s="105">
        <v>4741808</v>
      </c>
      <c r="G45" s="105">
        <v>147986</v>
      </c>
      <c r="H45" s="105">
        <v>-1345888</v>
      </c>
      <c r="I45" s="105">
        <v>-1345888</v>
      </c>
      <c r="J45" s="105">
        <v>-9374859</v>
      </c>
      <c r="K45" s="105">
        <v>-14106224</v>
      </c>
      <c r="L45" s="105">
        <v>-13621770</v>
      </c>
      <c r="M45" s="105">
        <v>-13621770</v>
      </c>
      <c r="N45" s="105">
        <v>-18414486</v>
      </c>
      <c r="O45" s="105">
        <v>-30385245</v>
      </c>
      <c r="P45" s="105">
        <v>-43363272</v>
      </c>
      <c r="Q45" s="105">
        <v>-43363272</v>
      </c>
      <c r="R45" s="105">
        <v>-48725591</v>
      </c>
      <c r="S45" s="105">
        <v>-57736926</v>
      </c>
      <c r="T45" s="105">
        <v>-57736926</v>
      </c>
      <c r="U45" s="105">
        <v>-57736926</v>
      </c>
      <c r="V45" s="105">
        <v>-57736926</v>
      </c>
      <c r="W45" s="105">
        <v>-3591994000</v>
      </c>
      <c r="X45" s="105">
        <v>3534257074</v>
      </c>
      <c r="Y45" s="106">
        <v>-98.39</v>
      </c>
      <c r="Z45" s="107">
        <v>-3591994000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11880671</v>
      </c>
      <c r="C49" s="57"/>
      <c r="D49" s="134">
        <v>6447173</v>
      </c>
      <c r="E49" s="59">
        <v>6248245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189567692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7852842</v>
      </c>
      <c r="C51" s="57"/>
      <c r="D51" s="134">
        <v>7475000</v>
      </c>
      <c r="E51" s="59">
        <v>4710157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130392538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46.02026571694628</v>
      </c>
      <c r="C58" s="5">
        <f>IF(C67=0,0,+(C76/C67)*100)</f>
        <v>0</v>
      </c>
      <c r="D58" s="6">
        <f aca="true" t="shared" si="6" ref="D58:Z58">IF(D67=0,0,+(D76/D67)*100)</f>
        <v>45.450847907829974</v>
      </c>
      <c r="E58" s="7">
        <f t="shared" si="6"/>
        <v>42.01786426839375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99.99997025106613</v>
      </c>
      <c r="Q58" s="7">
        <f t="shared" si="6"/>
        <v>99.99999090195391</v>
      </c>
      <c r="R58" s="7">
        <f t="shared" si="6"/>
        <v>99.9999726776255</v>
      </c>
      <c r="S58" s="7">
        <f t="shared" si="6"/>
        <v>100</v>
      </c>
      <c r="T58" s="7">
        <f t="shared" si="6"/>
        <v>0</v>
      </c>
      <c r="U58" s="7">
        <f t="shared" si="6"/>
        <v>67.28679598835473</v>
      </c>
      <c r="V58" s="7">
        <f t="shared" si="6"/>
        <v>91.87682775811034</v>
      </c>
      <c r="W58" s="7">
        <f t="shared" si="6"/>
        <v>42.01786426839375</v>
      </c>
      <c r="X58" s="7">
        <f t="shared" si="6"/>
        <v>0</v>
      </c>
      <c r="Y58" s="7">
        <f t="shared" si="6"/>
        <v>0</v>
      </c>
      <c r="Z58" s="8">
        <f t="shared" si="6"/>
        <v>42.01786426839375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100.0614024315363</v>
      </c>
      <c r="E59" s="10">
        <f t="shared" si="7"/>
        <v>81.47999999999999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69.2376275810483</v>
      </c>
      <c r="V59" s="10">
        <f t="shared" si="7"/>
        <v>92.30986752024468</v>
      </c>
      <c r="W59" s="10">
        <f t="shared" si="7"/>
        <v>81.47999999999999</v>
      </c>
      <c r="X59" s="10">
        <f t="shared" si="7"/>
        <v>0</v>
      </c>
      <c r="Y59" s="10">
        <f t="shared" si="7"/>
        <v>0</v>
      </c>
      <c r="Z59" s="11">
        <f t="shared" si="7"/>
        <v>81.47999999999999</v>
      </c>
    </row>
    <row r="60" spans="1:26" ht="13.5">
      <c r="A60" s="38" t="s">
        <v>32</v>
      </c>
      <c r="B60" s="12">
        <f t="shared" si="7"/>
        <v>57.62268992054005</v>
      </c>
      <c r="C60" s="12">
        <f t="shared" si="7"/>
        <v>0</v>
      </c>
      <c r="D60" s="3">
        <f t="shared" si="7"/>
        <v>48.540393047209406</v>
      </c>
      <c r="E60" s="13">
        <f t="shared" si="7"/>
        <v>44.81323013316668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99.99995999571154</v>
      </c>
      <c r="Q60" s="13">
        <f t="shared" si="7"/>
        <v>99.9999892360247</v>
      </c>
      <c r="R60" s="13">
        <f t="shared" si="7"/>
        <v>99.99996849585011</v>
      </c>
      <c r="S60" s="13">
        <f t="shared" si="7"/>
        <v>100</v>
      </c>
      <c r="T60" s="13">
        <f t="shared" si="7"/>
        <v>0</v>
      </c>
      <c r="U60" s="13">
        <f t="shared" si="7"/>
        <v>67.01781778492474</v>
      </c>
      <c r="V60" s="13">
        <f t="shared" si="7"/>
        <v>91.8409661073806</v>
      </c>
      <c r="W60" s="13">
        <f t="shared" si="7"/>
        <v>44.81323013316668</v>
      </c>
      <c r="X60" s="13">
        <f t="shared" si="7"/>
        <v>0</v>
      </c>
      <c r="Y60" s="13">
        <f t="shared" si="7"/>
        <v>0</v>
      </c>
      <c r="Z60" s="14">
        <f t="shared" si="7"/>
        <v>44.81323013316668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33.64661994531066</v>
      </c>
      <c r="E61" s="13">
        <f t="shared" si="7"/>
        <v>31.58091547260891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66.80727000994399</v>
      </c>
      <c r="V61" s="13">
        <f t="shared" si="7"/>
        <v>92.05597087113387</v>
      </c>
      <c r="W61" s="13">
        <f t="shared" si="7"/>
        <v>31.58091547260891</v>
      </c>
      <c r="X61" s="13">
        <f t="shared" si="7"/>
        <v>0</v>
      </c>
      <c r="Y61" s="13">
        <f t="shared" si="7"/>
        <v>0</v>
      </c>
      <c r="Z61" s="14">
        <f t="shared" si="7"/>
        <v>31.58091547260891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105.34502262443439</v>
      </c>
      <c r="E62" s="13">
        <f t="shared" si="7"/>
        <v>80.12475801247581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88.87956782400543</v>
      </c>
      <c r="O62" s="13">
        <f t="shared" si="7"/>
        <v>100</v>
      </c>
      <c r="P62" s="13">
        <f t="shared" si="7"/>
        <v>99.99978715569775</v>
      </c>
      <c r="Q62" s="13">
        <f t="shared" si="7"/>
        <v>95.51081250405063</v>
      </c>
      <c r="R62" s="13">
        <f t="shared" si="7"/>
        <v>99.99985242161374</v>
      </c>
      <c r="S62" s="13">
        <f t="shared" si="7"/>
        <v>100</v>
      </c>
      <c r="T62" s="13">
        <f t="shared" si="7"/>
        <v>0</v>
      </c>
      <c r="U62" s="13">
        <f t="shared" si="7"/>
        <v>67.54588853096202</v>
      </c>
      <c r="V62" s="13">
        <f t="shared" si="7"/>
        <v>90.10691449574726</v>
      </c>
      <c r="W62" s="13">
        <f t="shared" si="7"/>
        <v>80.12475801247581</v>
      </c>
      <c r="X62" s="13">
        <f t="shared" si="7"/>
        <v>0</v>
      </c>
      <c r="Y62" s="13">
        <f t="shared" si="7"/>
        <v>0</v>
      </c>
      <c r="Z62" s="14">
        <f t="shared" si="7"/>
        <v>80.12475801247581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28.363472649508516</v>
      </c>
      <c r="E63" s="13">
        <f t="shared" si="7"/>
        <v>28.446718844069835</v>
      </c>
      <c r="F63" s="13">
        <f t="shared" si="7"/>
        <v>100</v>
      </c>
      <c r="G63" s="13">
        <f t="shared" si="7"/>
        <v>62.42765316192356</v>
      </c>
      <c r="H63" s="13">
        <f t="shared" si="7"/>
        <v>57.8869392259172</v>
      </c>
      <c r="I63" s="13">
        <f t="shared" si="7"/>
        <v>66.98575368448765</v>
      </c>
      <c r="J63" s="13">
        <f t="shared" si="7"/>
        <v>62.731366287075375</v>
      </c>
      <c r="K63" s="13">
        <f t="shared" si="7"/>
        <v>100</v>
      </c>
      <c r="L63" s="13">
        <f t="shared" si="7"/>
        <v>100</v>
      </c>
      <c r="M63" s="13">
        <f t="shared" si="7"/>
        <v>82.97794166324626</v>
      </c>
      <c r="N63" s="13">
        <f t="shared" si="7"/>
        <v>100</v>
      </c>
      <c r="O63" s="13">
        <f t="shared" si="7"/>
        <v>60.936534739096416</v>
      </c>
      <c r="P63" s="13">
        <f t="shared" si="7"/>
        <v>63.419864559819416</v>
      </c>
      <c r="Q63" s="13">
        <f t="shared" si="7"/>
        <v>71.20743638012934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55.73798414793244</v>
      </c>
      <c r="V63" s="13">
        <f t="shared" si="7"/>
        <v>69.89912544224481</v>
      </c>
      <c r="W63" s="13">
        <f t="shared" si="7"/>
        <v>28.446718844069835</v>
      </c>
      <c r="X63" s="13">
        <f t="shared" si="7"/>
        <v>0</v>
      </c>
      <c r="Y63" s="13">
        <f t="shared" si="7"/>
        <v>0</v>
      </c>
      <c r="Z63" s="14">
        <f t="shared" si="7"/>
        <v>28.446718844069835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160.18542254122875</v>
      </c>
      <c r="H64" s="13">
        <f t="shared" si="7"/>
        <v>172.75053982337332</v>
      </c>
      <c r="I64" s="13">
        <f t="shared" si="7"/>
        <v>157.71481802882818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154.52492365980547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299.61755203245923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159.55070347756836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69.02455809448557</v>
      </c>
      <c r="V66" s="16">
        <f t="shared" si="7"/>
        <v>90.58141742779752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91097690</v>
      </c>
      <c r="C67" s="24"/>
      <c r="D67" s="25">
        <v>120473000</v>
      </c>
      <c r="E67" s="26">
        <v>130316000</v>
      </c>
      <c r="F67" s="26">
        <v>1614598</v>
      </c>
      <c r="G67" s="26">
        <v>3508017</v>
      </c>
      <c r="H67" s="26">
        <v>4699618</v>
      </c>
      <c r="I67" s="26">
        <v>9822233</v>
      </c>
      <c r="J67" s="26">
        <v>3848872</v>
      </c>
      <c r="K67" s="26">
        <v>4382666</v>
      </c>
      <c r="L67" s="26">
        <v>4424548</v>
      </c>
      <c r="M67" s="26">
        <v>12656086</v>
      </c>
      <c r="N67" s="26">
        <v>4256387</v>
      </c>
      <c r="O67" s="26">
        <v>3373519</v>
      </c>
      <c r="P67" s="26">
        <v>3361465</v>
      </c>
      <c r="Q67" s="26">
        <v>10991371</v>
      </c>
      <c r="R67" s="26">
        <v>3660004</v>
      </c>
      <c r="S67" s="26">
        <v>3779569</v>
      </c>
      <c r="T67" s="26">
        <v>3616938</v>
      </c>
      <c r="U67" s="26">
        <v>11056511</v>
      </c>
      <c r="V67" s="26">
        <v>44526201</v>
      </c>
      <c r="W67" s="26">
        <v>130316000</v>
      </c>
      <c r="X67" s="26"/>
      <c r="Y67" s="25"/>
      <c r="Z67" s="27">
        <v>130316000</v>
      </c>
    </row>
    <row r="68" spans="1:26" ht="13.5" hidden="1">
      <c r="A68" s="37" t="s">
        <v>31</v>
      </c>
      <c r="B68" s="19">
        <v>7051238</v>
      </c>
      <c r="C68" s="19"/>
      <c r="D68" s="20">
        <v>8143000</v>
      </c>
      <c r="E68" s="21">
        <v>10000000</v>
      </c>
      <c r="F68" s="21">
        <v>161549</v>
      </c>
      <c r="G68" s="21">
        <v>361756</v>
      </c>
      <c r="H68" s="21">
        <v>426093</v>
      </c>
      <c r="I68" s="21">
        <v>949398</v>
      </c>
      <c r="J68" s="21">
        <v>398881</v>
      </c>
      <c r="K68" s="21">
        <v>361422</v>
      </c>
      <c r="L68" s="21">
        <v>336453</v>
      </c>
      <c r="M68" s="21">
        <v>1096756</v>
      </c>
      <c r="N68" s="21">
        <v>357336</v>
      </c>
      <c r="O68" s="21">
        <v>392848</v>
      </c>
      <c r="P68" s="21">
        <v>797547</v>
      </c>
      <c r="Q68" s="21">
        <v>1547731</v>
      </c>
      <c r="R68" s="21">
        <v>442690</v>
      </c>
      <c r="S68" s="21">
        <v>386684</v>
      </c>
      <c r="T68" s="21">
        <v>368492</v>
      </c>
      <c r="U68" s="21">
        <v>1197866</v>
      </c>
      <c r="V68" s="21">
        <v>4791751</v>
      </c>
      <c r="W68" s="21">
        <v>10000000</v>
      </c>
      <c r="X68" s="21"/>
      <c r="Y68" s="20"/>
      <c r="Z68" s="23">
        <v>10000000</v>
      </c>
    </row>
    <row r="69" spans="1:26" ht="13.5" hidden="1">
      <c r="A69" s="38" t="s">
        <v>32</v>
      </c>
      <c r="B69" s="19">
        <v>72755019</v>
      </c>
      <c r="C69" s="19"/>
      <c r="D69" s="20">
        <v>96019000</v>
      </c>
      <c r="E69" s="21">
        <v>104005000</v>
      </c>
      <c r="F69" s="21">
        <v>1441111</v>
      </c>
      <c r="G69" s="21">
        <v>3121576</v>
      </c>
      <c r="H69" s="21">
        <v>4215871</v>
      </c>
      <c r="I69" s="21">
        <v>8778558</v>
      </c>
      <c r="J69" s="21">
        <v>3419461</v>
      </c>
      <c r="K69" s="21">
        <v>3963289</v>
      </c>
      <c r="L69" s="21">
        <v>4065065</v>
      </c>
      <c r="M69" s="21">
        <v>11447815</v>
      </c>
      <c r="N69" s="21">
        <v>3856102</v>
      </c>
      <c r="O69" s="21">
        <v>2934414</v>
      </c>
      <c r="P69" s="21">
        <v>2499732</v>
      </c>
      <c r="Q69" s="21">
        <v>9290248</v>
      </c>
      <c r="R69" s="21">
        <v>3174185</v>
      </c>
      <c r="S69" s="21">
        <v>3327691</v>
      </c>
      <c r="T69" s="21">
        <v>3199835</v>
      </c>
      <c r="U69" s="21">
        <v>9701711</v>
      </c>
      <c r="V69" s="21">
        <v>39218332</v>
      </c>
      <c r="W69" s="21">
        <v>104005000</v>
      </c>
      <c r="X69" s="21"/>
      <c r="Y69" s="20"/>
      <c r="Z69" s="23">
        <v>104005000</v>
      </c>
    </row>
    <row r="70" spans="1:26" ht="13.5" hidden="1">
      <c r="A70" s="39" t="s">
        <v>103</v>
      </c>
      <c r="B70" s="19">
        <v>33717827</v>
      </c>
      <c r="C70" s="19"/>
      <c r="D70" s="20">
        <v>55221000</v>
      </c>
      <c r="E70" s="21">
        <v>58833000</v>
      </c>
      <c r="F70" s="21">
        <v>1169645</v>
      </c>
      <c r="G70" s="21">
        <v>2172965</v>
      </c>
      <c r="H70" s="21">
        <v>2921592</v>
      </c>
      <c r="I70" s="21">
        <v>6264202</v>
      </c>
      <c r="J70" s="21">
        <v>2399589</v>
      </c>
      <c r="K70" s="21">
        <v>2604262</v>
      </c>
      <c r="L70" s="21">
        <v>2813047</v>
      </c>
      <c r="M70" s="21">
        <v>7816898</v>
      </c>
      <c r="N70" s="21">
        <v>2812114</v>
      </c>
      <c r="O70" s="21">
        <v>2042999</v>
      </c>
      <c r="P70" s="21">
        <v>1666645</v>
      </c>
      <c r="Q70" s="21">
        <v>6521758</v>
      </c>
      <c r="R70" s="21">
        <v>2159083</v>
      </c>
      <c r="S70" s="21">
        <v>2171566</v>
      </c>
      <c r="T70" s="21">
        <v>2151653</v>
      </c>
      <c r="U70" s="21">
        <v>6482302</v>
      </c>
      <c r="V70" s="21">
        <v>27085160</v>
      </c>
      <c r="W70" s="21">
        <v>58833000</v>
      </c>
      <c r="X70" s="21"/>
      <c r="Y70" s="20"/>
      <c r="Z70" s="23">
        <v>58833000</v>
      </c>
    </row>
    <row r="71" spans="1:26" ht="13.5" hidden="1">
      <c r="A71" s="39" t="s">
        <v>104</v>
      </c>
      <c r="B71" s="19">
        <v>17970906</v>
      </c>
      <c r="C71" s="19"/>
      <c r="D71" s="20">
        <v>14144000</v>
      </c>
      <c r="E71" s="21">
        <v>18596000</v>
      </c>
      <c r="F71" s="21">
        <v>109197</v>
      </c>
      <c r="G71" s="21">
        <v>583217</v>
      </c>
      <c r="H71" s="21">
        <v>830704</v>
      </c>
      <c r="I71" s="21">
        <v>1523118</v>
      </c>
      <c r="J71" s="21">
        <v>605918</v>
      </c>
      <c r="K71" s="21">
        <v>934114</v>
      </c>
      <c r="L71" s="21">
        <v>901617</v>
      </c>
      <c r="M71" s="21">
        <v>2441649</v>
      </c>
      <c r="N71" s="21">
        <v>691385</v>
      </c>
      <c r="O71" s="21">
        <v>551481</v>
      </c>
      <c r="P71" s="21">
        <v>469827</v>
      </c>
      <c r="Q71" s="21">
        <v>1712693</v>
      </c>
      <c r="R71" s="21">
        <v>677606</v>
      </c>
      <c r="S71" s="21">
        <v>773817</v>
      </c>
      <c r="T71" s="21">
        <v>697371</v>
      </c>
      <c r="U71" s="21">
        <v>2148794</v>
      </c>
      <c r="V71" s="21">
        <v>7826254</v>
      </c>
      <c r="W71" s="21">
        <v>18596000</v>
      </c>
      <c r="X71" s="21"/>
      <c r="Y71" s="20"/>
      <c r="Z71" s="23">
        <v>18596000</v>
      </c>
    </row>
    <row r="72" spans="1:26" ht="13.5" hidden="1">
      <c r="A72" s="39" t="s">
        <v>105</v>
      </c>
      <c r="B72" s="19">
        <v>21066286</v>
      </c>
      <c r="C72" s="19"/>
      <c r="D72" s="20">
        <v>26654000</v>
      </c>
      <c r="E72" s="21">
        <v>26576000</v>
      </c>
      <c r="F72" s="21">
        <v>111979</v>
      </c>
      <c r="G72" s="21">
        <v>224958</v>
      </c>
      <c r="H72" s="21">
        <v>293612</v>
      </c>
      <c r="I72" s="21">
        <v>630549</v>
      </c>
      <c r="J72" s="21">
        <v>413954</v>
      </c>
      <c r="K72" s="21">
        <v>267887</v>
      </c>
      <c r="L72" s="21">
        <v>224483</v>
      </c>
      <c r="M72" s="21">
        <v>906324</v>
      </c>
      <c r="N72" s="21">
        <v>219513</v>
      </c>
      <c r="O72" s="21">
        <v>339934</v>
      </c>
      <c r="P72" s="21">
        <v>363260</v>
      </c>
      <c r="Q72" s="21">
        <v>922707</v>
      </c>
      <c r="R72" s="21">
        <v>208211</v>
      </c>
      <c r="S72" s="21">
        <v>233556</v>
      </c>
      <c r="T72" s="21">
        <v>350811</v>
      </c>
      <c r="U72" s="21">
        <v>792578</v>
      </c>
      <c r="V72" s="21">
        <v>3252158</v>
      </c>
      <c r="W72" s="21">
        <v>26576000</v>
      </c>
      <c r="X72" s="21"/>
      <c r="Y72" s="20"/>
      <c r="Z72" s="23">
        <v>26576000</v>
      </c>
    </row>
    <row r="73" spans="1:26" ht="13.5" hidden="1">
      <c r="A73" s="39" t="s">
        <v>106</v>
      </c>
      <c r="B73" s="19"/>
      <c r="C73" s="19"/>
      <c r="D73" s="20"/>
      <c r="E73" s="21"/>
      <c r="F73" s="21">
        <v>50290</v>
      </c>
      <c r="G73" s="21">
        <v>140436</v>
      </c>
      <c r="H73" s="21">
        <v>169963</v>
      </c>
      <c r="I73" s="21">
        <v>360689</v>
      </c>
      <c r="J73" s="21"/>
      <c r="K73" s="21">
        <v>157026</v>
      </c>
      <c r="L73" s="21">
        <v>125918</v>
      </c>
      <c r="M73" s="21">
        <v>282944</v>
      </c>
      <c r="N73" s="21">
        <v>133090</v>
      </c>
      <c r="O73" s="21"/>
      <c r="P73" s="21"/>
      <c r="Q73" s="21">
        <v>133090</v>
      </c>
      <c r="R73" s="21">
        <v>129285</v>
      </c>
      <c r="S73" s="21">
        <v>148752</v>
      </c>
      <c r="T73" s="21"/>
      <c r="U73" s="21">
        <v>278037</v>
      </c>
      <c r="V73" s="21">
        <v>1054760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11291433</v>
      </c>
      <c r="C75" s="28"/>
      <c r="D75" s="29">
        <v>16311000</v>
      </c>
      <c r="E75" s="30">
        <v>16311000</v>
      </c>
      <c r="F75" s="30">
        <v>11938</v>
      </c>
      <c r="G75" s="30">
        <v>24685</v>
      </c>
      <c r="H75" s="30">
        <v>57654</v>
      </c>
      <c r="I75" s="30">
        <v>94277</v>
      </c>
      <c r="J75" s="30">
        <v>30530</v>
      </c>
      <c r="K75" s="30">
        <v>57955</v>
      </c>
      <c r="L75" s="30">
        <v>23030</v>
      </c>
      <c r="M75" s="30">
        <v>111515</v>
      </c>
      <c r="N75" s="30">
        <v>42949</v>
      </c>
      <c r="O75" s="30">
        <v>46257</v>
      </c>
      <c r="P75" s="30">
        <v>64186</v>
      </c>
      <c r="Q75" s="30">
        <v>153392</v>
      </c>
      <c r="R75" s="30">
        <v>43129</v>
      </c>
      <c r="S75" s="30">
        <v>65194</v>
      </c>
      <c r="T75" s="30">
        <v>48611</v>
      </c>
      <c r="U75" s="30">
        <v>156934</v>
      </c>
      <c r="V75" s="30">
        <v>516118</v>
      </c>
      <c r="W75" s="30">
        <v>16311000</v>
      </c>
      <c r="X75" s="30"/>
      <c r="Y75" s="29"/>
      <c r="Z75" s="31">
        <v>16311000</v>
      </c>
    </row>
    <row r="76" spans="1:26" ht="13.5" hidden="1">
      <c r="A76" s="42" t="s">
        <v>222</v>
      </c>
      <c r="B76" s="32">
        <v>41923399</v>
      </c>
      <c r="C76" s="32">
        <v>40909261</v>
      </c>
      <c r="D76" s="33">
        <v>54756000</v>
      </c>
      <c r="E76" s="34">
        <v>54756000</v>
      </c>
      <c r="F76" s="34">
        <v>1614598</v>
      </c>
      <c r="G76" s="34">
        <v>3508017</v>
      </c>
      <c r="H76" s="34">
        <v>4699618</v>
      </c>
      <c r="I76" s="34">
        <v>9822233</v>
      </c>
      <c r="J76" s="34">
        <v>3848872</v>
      </c>
      <c r="K76" s="34">
        <v>4382666</v>
      </c>
      <c r="L76" s="34">
        <v>4424548</v>
      </c>
      <c r="M76" s="34">
        <v>12656086</v>
      </c>
      <c r="N76" s="34">
        <v>4256387</v>
      </c>
      <c r="O76" s="34">
        <v>3373519</v>
      </c>
      <c r="P76" s="34">
        <v>3361464</v>
      </c>
      <c r="Q76" s="34">
        <v>10991370</v>
      </c>
      <c r="R76" s="34">
        <v>3660003</v>
      </c>
      <c r="S76" s="34">
        <v>3779569</v>
      </c>
      <c r="T76" s="34"/>
      <c r="U76" s="34">
        <v>7439572</v>
      </c>
      <c r="V76" s="34">
        <v>40909261</v>
      </c>
      <c r="W76" s="34">
        <v>54756000</v>
      </c>
      <c r="X76" s="34"/>
      <c r="Y76" s="33"/>
      <c r="Z76" s="35">
        <v>54756000</v>
      </c>
    </row>
    <row r="77" spans="1:26" ht="13.5" hidden="1">
      <c r="A77" s="37" t="s">
        <v>31</v>
      </c>
      <c r="B77" s="19"/>
      <c r="C77" s="19">
        <v>4423259</v>
      </c>
      <c r="D77" s="20">
        <v>8148000</v>
      </c>
      <c r="E77" s="21">
        <v>8148000</v>
      </c>
      <c r="F77" s="21">
        <v>161549</v>
      </c>
      <c r="G77" s="21">
        <v>361756</v>
      </c>
      <c r="H77" s="21">
        <v>426093</v>
      </c>
      <c r="I77" s="21">
        <v>949398</v>
      </c>
      <c r="J77" s="21">
        <v>398881</v>
      </c>
      <c r="K77" s="21">
        <v>361422</v>
      </c>
      <c r="L77" s="21">
        <v>336453</v>
      </c>
      <c r="M77" s="21">
        <v>1096756</v>
      </c>
      <c r="N77" s="21">
        <v>357336</v>
      </c>
      <c r="O77" s="21">
        <v>392848</v>
      </c>
      <c r="P77" s="21">
        <v>797547</v>
      </c>
      <c r="Q77" s="21">
        <v>1547731</v>
      </c>
      <c r="R77" s="21">
        <v>442690</v>
      </c>
      <c r="S77" s="21">
        <v>386684</v>
      </c>
      <c r="T77" s="21"/>
      <c r="U77" s="21">
        <v>829374</v>
      </c>
      <c r="V77" s="21">
        <v>4423259</v>
      </c>
      <c r="W77" s="21">
        <v>8148000</v>
      </c>
      <c r="X77" s="21"/>
      <c r="Y77" s="20"/>
      <c r="Z77" s="23">
        <v>8148000</v>
      </c>
    </row>
    <row r="78" spans="1:26" ht="13.5" hidden="1">
      <c r="A78" s="38" t="s">
        <v>32</v>
      </c>
      <c r="B78" s="19">
        <v>41923399</v>
      </c>
      <c r="C78" s="19">
        <v>36018495</v>
      </c>
      <c r="D78" s="20">
        <v>46608000</v>
      </c>
      <c r="E78" s="21">
        <v>46608000</v>
      </c>
      <c r="F78" s="21">
        <v>1441111</v>
      </c>
      <c r="G78" s="21">
        <v>3121576</v>
      </c>
      <c r="H78" s="21">
        <v>4215871</v>
      </c>
      <c r="I78" s="21">
        <v>8778558</v>
      </c>
      <c r="J78" s="21">
        <v>3419461</v>
      </c>
      <c r="K78" s="21">
        <v>3963289</v>
      </c>
      <c r="L78" s="21">
        <v>4065065</v>
      </c>
      <c r="M78" s="21">
        <v>11447815</v>
      </c>
      <c r="N78" s="21">
        <v>3856102</v>
      </c>
      <c r="O78" s="21">
        <v>2934414</v>
      </c>
      <c r="P78" s="21">
        <v>2499731</v>
      </c>
      <c r="Q78" s="21">
        <v>9290247</v>
      </c>
      <c r="R78" s="21">
        <v>3174184</v>
      </c>
      <c r="S78" s="21">
        <v>3327691</v>
      </c>
      <c r="T78" s="21"/>
      <c r="U78" s="21">
        <v>6501875</v>
      </c>
      <c r="V78" s="21">
        <v>36018495</v>
      </c>
      <c r="W78" s="21">
        <v>46608000</v>
      </c>
      <c r="X78" s="21"/>
      <c r="Y78" s="20"/>
      <c r="Z78" s="23">
        <v>46608000</v>
      </c>
    </row>
    <row r="79" spans="1:26" ht="13.5" hidden="1">
      <c r="A79" s="39" t="s">
        <v>103</v>
      </c>
      <c r="B79" s="19"/>
      <c r="C79" s="19">
        <v>24933507</v>
      </c>
      <c r="D79" s="20">
        <v>18580000</v>
      </c>
      <c r="E79" s="21">
        <v>18580000</v>
      </c>
      <c r="F79" s="21">
        <v>1169645</v>
      </c>
      <c r="G79" s="21">
        <v>2172965</v>
      </c>
      <c r="H79" s="21">
        <v>2921592</v>
      </c>
      <c r="I79" s="21">
        <v>6264202</v>
      </c>
      <c r="J79" s="21">
        <v>2399589</v>
      </c>
      <c r="K79" s="21">
        <v>2604262</v>
      </c>
      <c r="L79" s="21">
        <v>2813047</v>
      </c>
      <c r="M79" s="21">
        <v>7816898</v>
      </c>
      <c r="N79" s="21">
        <v>2812114</v>
      </c>
      <c r="O79" s="21">
        <v>2042999</v>
      </c>
      <c r="P79" s="21">
        <v>1666645</v>
      </c>
      <c r="Q79" s="21">
        <v>6521758</v>
      </c>
      <c r="R79" s="21">
        <v>2159083</v>
      </c>
      <c r="S79" s="21">
        <v>2171566</v>
      </c>
      <c r="T79" s="21"/>
      <c r="U79" s="21">
        <v>4330649</v>
      </c>
      <c r="V79" s="21">
        <v>24933507</v>
      </c>
      <c r="W79" s="21">
        <v>18580000</v>
      </c>
      <c r="X79" s="21"/>
      <c r="Y79" s="20"/>
      <c r="Z79" s="23">
        <v>18580000</v>
      </c>
    </row>
    <row r="80" spans="1:26" ht="13.5" hidden="1">
      <c r="A80" s="39" t="s">
        <v>104</v>
      </c>
      <c r="B80" s="19"/>
      <c r="C80" s="19">
        <v>7051996</v>
      </c>
      <c r="D80" s="20">
        <v>14900000</v>
      </c>
      <c r="E80" s="21">
        <v>14900000</v>
      </c>
      <c r="F80" s="21">
        <v>109197</v>
      </c>
      <c r="G80" s="21">
        <v>583217</v>
      </c>
      <c r="H80" s="21">
        <v>830704</v>
      </c>
      <c r="I80" s="21">
        <v>1523118</v>
      </c>
      <c r="J80" s="21">
        <v>605918</v>
      </c>
      <c r="K80" s="21">
        <v>934114</v>
      </c>
      <c r="L80" s="21">
        <v>901617</v>
      </c>
      <c r="M80" s="21">
        <v>2441649</v>
      </c>
      <c r="N80" s="21">
        <v>614500</v>
      </c>
      <c r="O80" s="21">
        <v>551481</v>
      </c>
      <c r="P80" s="21">
        <v>469826</v>
      </c>
      <c r="Q80" s="21">
        <v>1635807</v>
      </c>
      <c r="R80" s="21">
        <v>677605</v>
      </c>
      <c r="S80" s="21">
        <v>773817</v>
      </c>
      <c r="T80" s="21"/>
      <c r="U80" s="21">
        <v>1451422</v>
      </c>
      <c r="V80" s="21">
        <v>7051996</v>
      </c>
      <c r="W80" s="21">
        <v>14900000</v>
      </c>
      <c r="X80" s="21"/>
      <c r="Y80" s="20"/>
      <c r="Z80" s="23">
        <v>14900000</v>
      </c>
    </row>
    <row r="81" spans="1:26" ht="13.5" hidden="1">
      <c r="A81" s="39" t="s">
        <v>105</v>
      </c>
      <c r="B81" s="19"/>
      <c r="C81" s="19">
        <v>2273230</v>
      </c>
      <c r="D81" s="20">
        <v>7560000</v>
      </c>
      <c r="E81" s="21">
        <v>7560000</v>
      </c>
      <c r="F81" s="21">
        <v>111979</v>
      </c>
      <c r="G81" s="21">
        <v>140436</v>
      </c>
      <c r="H81" s="21">
        <v>169963</v>
      </c>
      <c r="I81" s="21">
        <v>422378</v>
      </c>
      <c r="J81" s="21">
        <v>259679</v>
      </c>
      <c r="K81" s="21">
        <v>267887</v>
      </c>
      <c r="L81" s="21">
        <v>224483</v>
      </c>
      <c r="M81" s="21">
        <v>752049</v>
      </c>
      <c r="N81" s="21">
        <v>219513</v>
      </c>
      <c r="O81" s="21">
        <v>207144</v>
      </c>
      <c r="P81" s="21">
        <v>230379</v>
      </c>
      <c r="Q81" s="21">
        <v>657036</v>
      </c>
      <c r="R81" s="21">
        <v>208211</v>
      </c>
      <c r="S81" s="21">
        <v>233556</v>
      </c>
      <c r="T81" s="21"/>
      <c r="U81" s="21">
        <v>441767</v>
      </c>
      <c r="V81" s="21">
        <v>2273230</v>
      </c>
      <c r="W81" s="21">
        <v>7560000</v>
      </c>
      <c r="X81" s="21"/>
      <c r="Y81" s="20"/>
      <c r="Z81" s="23">
        <v>7560000</v>
      </c>
    </row>
    <row r="82" spans="1:26" ht="13.5" hidden="1">
      <c r="A82" s="39" t="s">
        <v>106</v>
      </c>
      <c r="B82" s="19"/>
      <c r="C82" s="19">
        <v>1682877</v>
      </c>
      <c r="D82" s="20">
        <v>5568000</v>
      </c>
      <c r="E82" s="21">
        <v>5568000</v>
      </c>
      <c r="F82" s="21">
        <v>50290</v>
      </c>
      <c r="G82" s="21">
        <v>224958</v>
      </c>
      <c r="H82" s="21">
        <v>293612</v>
      </c>
      <c r="I82" s="21">
        <v>568860</v>
      </c>
      <c r="J82" s="21">
        <v>154275</v>
      </c>
      <c r="K82" s="21">
        <v>157026</v>
      </c>
      <c r="L82" s="21">
        <v>125918</v>
      </c>
      <c r="M82" s="21">
        <v>437219</v>
      </c>
      <c r="N82" s="21">
        <v>133090</v>
      </c>
      <c r="O82" s="21">
        <v>132790</v>
      </c>
      <c r="P82" s="21">
        <v>132881</v>
      </c>
      <c r="Q82" s="21">
        <v>398761</v>
      </c>
      <c r="R82" s="21">
        <v>129285</v>
      </c>
      <c r="S82" s="21">
        <v>148752</v>
      </c>
      <c r="T82" s="21"/>
      <c r="U82" s="21">
        <v>278037</v>
      </c>
      <c r="V82" s="21">
        <v>1682877</v>
      </c>
      <c r="W82" s="21">
        <v>5568000</v>
      </c>
      <c r="X82" s="21"/>
      <c r="Y82" s="20"/>
      <c r="Z82" s="23">
        <v>5568000</v>
      </c>
    </row>
    <row r="83" spans="1:26" ht="13.5" hidden="1">
      <c r="A83" s="39" t="s">
        <v>107</v>
      </c>
      <c r="B83" s="19">
        <v>41923399</v>
      </c>
      <c r="C83" s="19">
        <v>76885</v>
      </c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>
        <v>76885</v>
      </c>
      <c r="O83" s="21"/>
      <c r="P83" s="21"/>
      <c r="Q83" s="21">
        <v>76885</v>
      </c>
      <c r="R83" s="21"/>
      <c r="S83" s="21"/>
      <c r="T83" s="21"/>
      <c r="U83" s="21"/>
      <c r="V83" s="21">
        <v>76885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467507</v>
      </c>
      <c r="D84" s="29"/>
      <c r="E84" s="30"/>
      <c r="F84" s="30">
        <v>11938</v>
      </c>
      <c r="G84" s="30">
        <v>24685</v>
      </c>
      <c r="H84" s="30">
        <v>57654</v>
      </c>
      <c r="I84" s="30">
        <v>94277</v>
      </c>
      <c r="J84" s="30">
        <v>30530</v>
      </c>
      <c r="K84" s="30">
        <v>57955</v>
      </c>
      <c r="L84" s="30">
        <v>23030</v>
      </c>
      <c r="M84" s="30">
        <v>111515</v>
      </c>
      <c r="N84" s="30">
        <v>42949</v>
      </c>
      <c r="O84" s="30">
        <v>46257</v>
      </c>
      <c r="P84" s="30">
        <v>64186</v>
      </c>
      <c r="Q84" s="30">
        <v>153392</v>
      </c>
      <c r="R84" s="30">
        <v>43129</v>
      </c>
      <c r="S84" s="30">
        <v>65194</v>
      </c>
      <c r="T84" s="30"/>
      <c r="U84" s="30">
        <v>108323</v>
      </c>
      <c r="V84" s="30">
        <v>467507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38047434</v>
      </c>
      <c r="D5" s="158">
        <f>SUM(D6:D8)</f>
        <v>0</v>
      </c>
      <c r="E5" s="159">
        <f t="shared" si="0"/>
        <v>92122000</v>
      </c>
      <c r="F5" s="105">
        <f t="shared" si="0"/>
        <v>31206506</v>
      </c>
      <c r="G5" s="105">
        <f t="shared" si="0"/>
        <v>1460258</v>
      </c>
      <c r="H5" s="105">
        <f t="shared" si="0"/>
        <v>3567178</v>
      </c>
      <c r="I5" s="105">
        <f t="shared" si="0"/>
        <v>719637</v>
      </c>
      <c r="J5" s="105">
        <f t="shared" si="0"/>
        <v>5747073</v>
      </c>
      <c r="K5" s="105">
        <f t="shared" si="0"/>
        <v>462561</v>
      </c>
      <c r="L5" s="105">
        <f t="shared" si="0"/>
        <v>476495</v>
      </c>
      <c r="M5" s="105">
        <f t="shared" si="0"/>
        <v>1441718</v>
      </c>
      <c r="N5" s="105">
        <f t="shared" si="0"/>
        <v>2380774</v>
      </c>
      <c r="O5" s="105">
        <f t="shared" si="0"/>
        <v>607203</v>
      </c>
      <c r="P5" s="105">
        <f t="shared" si="0"/>
        <v>3796384</v>
      </c>
      <c r="Q5" s="105">
        <f t="shared" si="0"/>
        <v>870942</v>
      </c>
      <c r="R5" s="105">
        <f t="shared" si="0"/>
        <v>5274529</v>
      </c>
      <c r="S5" s="105">
        <f t="shared" si="0"/>
        <v>509177</v>
      </c>
      <c r="T5" s="105">
        <f t="shared" si="0"/>
        <v>474956</v>
      </c>
      <c r="U5" s="105">
        <f t="shared" si="0"/>
        <v>1795573</v>
      </c>
      <c r="V5" s="105">
        <f t="shared" si="0"/>
        <v>2779706</v>
      </c>
      <c r="W5" s="105">
        <f t="shared" si="0"/>
        <v>16182082</v>
      </c>
      <c r="X5" s="105">
        <f t="shared" si="0"/>
        <v>31206506</v>
      </c>
      <c r="Y5" s="105">
        <f t="shared" si="0"/>
        <v>-15024424</v>
      </c>
      <c r="Z5" s="142">
        <f>+IF(X5&lt;&gt;0,+(Y5/X5)*100,0)</f>
        <v>-48.145165626680544</v>
      </c>
      <c r="AA5" s="158">
        <f>SUM(AA6:AA8)</f>
        <v>31206506</v>
      </c>
    </row>
    <row r="6" spans="1:27" ht="13.5">
      <c r="A6" s="143" t="s">
        <v>75</v>
      </c>
      <c r="B6" s="141"/>
      <c r="C6" s="160">
        <v>26335972</v>
      </c>
      <c r="D6" s="160"/>
      <c r="E6" s="161">
        <v>62743000</v>
      </c>
      <c r="F6" s="65">
        <v>13160280</v>
      </c>
      <c r="G6" s="65">
        <v>1429402</v>
      </c>
      <c r="H6" s="65">
        <v>3526453</v>
      </c>
      <c r="I6" s="65">
        <v>627265</v>
      </c>
      <c r="J6" s="65">
        <v>5583120</v>
      </c>
      <c r="K6" s="65">
        <v>400837</v>
      </c>
      <c r="L6" s="65">
        <v>391524</v>
      </c>
      <c r="M6" s="65">
        <v>1347245</v>
      </c>
      <c r="N6" s="65">
        <v>2139606</v>
      </c>
      <c r="O6" s="65">
        <v>563555</v>
      </c>
      <c r="P6" s="65">
        <v>3752072</v>
      </c>
      <c r="Q6" s="65">
        <v>801255</v>
      </c>
      <c r="R6" s="65">
        <v>5116882</v>
      </c>
      <c r="S6" s="65">
        <v>444338</v>
      </c>
      <c r="T6" s="65">
        <v>388843</v>
      </c>
      <c r="U6" s="65">
        <v>1690497</v>
      </c>
      <c r="V6" s="65">
        <v>2523678</v>
      </c>
      <c r="W6" s="65">
        <v>15363286</v>
      </c>
      <c r="X6" s="65">
        <v>13160280</v>
      </c>
      <c r="Y6" s="65">
        <v>2203006</v>
      </c>
      <c r="Z6" s="145">
        <v>16.74</v>
      </c>
      <c r="AA6" s="160">
        <v>13160280</v>
      </c>
    </row>
    <row r="7" spans="1:27" ht="13.5">
      <c r="A7" s="143" t="s">
        <v>76</v>
      </c>
      <c r="B7" s="141"/>
      <c r="C7" s="162">
        <v>11439308</v>
      </c>
      <c r="D7" s="162"/>
      <c r="E7" s="163">
        <v>28329000</v>
      </c>
      <c r="F7" s="164">
        <v>17823226</v>
      </c>
      <c r="G7" s="164">
        <v>15424</v>
      </c>
      <c r="H7" s="164">
        <v>26722</v>
      </c>
      <c r="I7" s="164">
        <v>71582</v>
      </c>
      <c r="J7" s="164">
        <v>113728</v>
      </c>
      <c r="K7" s="164">
        <v>40572</v>
      </c>
      <c r="L7" s="164">
        <v>60763</v>
      </c>
      <c r="M7" s="164">
        <v>25115</v>
      </c>
      <c r="N7" s="164">
        <v>126450</v>
      </c>
      <c r="O7" s="164">
        <v>43648</v>
      </c>
      <c r="P7" s="164">
        <v>51550</v>
      </c>
      <c r="Q7" s="164">
        <v>69460</v>
      </c>
      <c r="R7" s="164">
        <v>164658</v>
      </c>
      <c r="S7" s="164">
        <v>44945</v>
      </c>
      <c r="T7" s="164">
        <v>69694</v>
      </c>
      <c r="U7" s="164">
        <v>58482</v>
      </c>
      <c r="V7" s="164">
        <v>173121</v>
      </c>
      <c r="W7" s="164">
        <v>577957</v>
      </c>
      <c r="X7" s="164">
        <v>17823226</v>
      </c>
      <c r="Y7" s="164">
        <v>-17245269</v>
      </c>
      <c r="Z7" s="146">
        <v>-96.76</v>
      </c>
      <c r="AA7" s="162">
        <v>17823226</v>
      </c>
    </row>
    <row r="8" spans="1:27" ht="13.5">
      <c r="A8" s="143" t="s">
        <v>77</v>
      </c>
      <c r="B8" s="141"/>
      <c r="C8" s="160">
        <v>272154</v>
      </c>
      <c r="D8" s="160"/>
      <c r="E8" s="161">
        <v>1050000</v>
      </c>
      <c r="F8" s="65">
        <v>223000</v>
      </c>
      <c r="G8" s="65">
        <v>15432</v>
      </c>
      <c r="H8" s="65">
        <v>14003</v>
      </c>
      <c r="I8" s="65">
        <v>20790</v>
      </c>
      <c r="J8" s="65">
        <v>50225</v>
      </c>
      <c r="K8" s="65">
        <v>21152</v>
      </c>
      <c r="L8" s="65">
        <v>24208</v>
      </c>
      <c r="M8" s="65">
        <v>69358</v>
      </c>
      <c r="N8" s="65">
        <v>114718</v>
      </c>
      <c r="O8" s="65"/>
      <c r="P8" s="65">
        <v>-7238</v>
      </c>
      <c r="Q8" s="65">
        <v>227</v>
      </c>
      <c r="R8" s="65">
        <v>-7011</v>
      </c>
      <c r="S8" s="65">
        <v>19894</v>
      </c>
      <c r="T8" s="65">
        <v>16419</v>
      </c>
      <c r="U8" s="65">
        <v>46594</v>
      </c>
      <c r="V8" s="65">
        <v>82907</v>
      </c>
      <c r="W8" s="65">
        <v>240839</v>
      </c>
      <c r="X8" s="65">
        <v>223000</v>
      </c>
      <c r="Y8" s="65">
        <v>17839</v>
      </c>
      <c r="Z8" s="145">
        <v>8</v>
      </c>
      <c r="AA8" s="160">
        <v>223000</v>
      </c>
    </row>
    <row r="9" spans="1:27" ht="13.5">
      <c r="A9" s="140" t="s">
        <v>78</v>
      </c>
      <c r="B9" s="141"/>
      <c r="C9" s="158">
        <f aca="true" t="shared" si="1" ref="C9:Y9">SUM(C10:C14)</f>
        <v>4803062</v>
      </c>
      <c r="D9" s="158">
        <f>SUM(D10:D14)</f>
        <v>0</v>
      </c>
      <c r="E9" s="159">
        <f t="shared" si="1"/>
        <v>1310000</v>
      </c>
      <c r="F9" s="105">
        <f t="shared" si="1"/>
        <v>2945000</v>
      </c>
      <c r="G9" s="105">
        <f t="shared" si="1"/>
        <v>162798</v>
      </c>
      <c r="H9" s="105">
        <f t="shared" si="1"/>
        <v>157336</v>
      </c>
      <c r="I9" s="105">
        <f t="shared" si="1"/>
        <v>30163</v>
      </c>
      <c r="J9" s="105">
        <f t="shared" si="1"/>
        <v>350297</v>
      </c>
      <c r="K9" s="105">
        <f t="shared" si="1"/>
        <v>165379</v>
      </c>
      <c r="L9" s="105">
        <f t="shared" si="1"/>
        <v>787232</v>
      </c>
      <c r="M9" s="105">
        <f t="shared" si="1"/>
        <v>601037</v>
      </c>
      <c r="N9" s="105">
        <f t="shared" si="1"/>
        <v>1553648</v>
      </c>
      <c r="O9" s="105">
        <f t="shared" si="1"/>
        <v>3792</v>
      </c>
      <c r="P9" s="105">
        <f t="shared" si="1"/>
        <v>88377</v>
      </c>
      <c r="Q9" s="105">
        <f t="shared" si="1"/>
        <v>284477</v>
      </c>
      <c r="R9" s="105">
        <f t="shared" si="1"/>
        <v>376646</v>
      </c>
      <c r="S9" s="105">
        <f t="shared" si="1"/>
        <v>179948</v>
      </c>
      <c r="T9" s="105">
        <f t="shared" si="1"/>
        <v>171936</v>
      </c>
      <c r="U9" s="105">
        <f t="shared" si="1"/>
        <v>-1328</v>
      </c>
      <c r="V9" s="105">
        <f t="shared" si="1"/>
        <v>350556</v>
      </c>
      <c r="W9" s="105">
        <f t="shared" si="1"/>
        <v>2631147</v>
      </c>
      <c r="X9" s="105">
        <f t="shared" si="1"/>
        <v>2945000</v>
      </c>
      <c r="Y9" s="105">
        <f t="shared" si="1"/>
        <v>-313853</v>
      </c>
      <c r="Z9" s="142">
        <f>+IF(X9&lt;&gt;0,+(Y9/X9)*100,0)</f>
        <v>-10.657147707979627</v>
      </c>
      <c r="AA9" s="158">
        <f>SUM(AA10:AA14)</f>
        <v>2945000</v>
      </c>
    </row>
    <row r="10" spans="1:27" ht="13.5">
      <c r="A10" s="143" t="s">
        <v>79</v>
      </c>
      <c r="B10" s="141"/>
      <c r="C10" s="160">
        <v>104025</v>
      </c>
      <c r="D10" s="160"/>
      <c r="E10" s="161">
        <v>1310000</v>
      </c>
      <c r="F10" s="65">
        <v>445000</v>
      </c>
      <c r="G10" s="65">
        <v>7606</v>
      </c>
      <c r="H10" s="65">
        <v>14440</v>
      </c>
      <c r="I10" s="65">
        <v>3878</v>
      </c>
      <c r="J10" s="65">
        <v>25924</v>
      </c>
      <c r="K10" s="65">
        <v>11372</v>
      </c>
      <c r="L10" s="65">
        <v>9919</v>
      </c>
      <c r="M10" s="65">
        <v>9920</v>
      </c>
      <c r="N10" s="65">
        <v>31211</v>
      </c>
      <c r="O10" s="65">
        <v>1800</v>
      </c>
      <c r="P10" s="65">
        <v>2079</v>
      </c>
      <c r="Q10" s="65">
        <v>6325</v>
      </c>
      <c r="R10" s="65">
        <v>10204</v>
      </c>
      <c r="S10" s="65">
        <v>7466</v>
      </c>
      <c r="T10" s="65">
        <v>-11385</v>
      </c>
      <c r="U10" s="65">
        <v>4300</v>
      </c>
      <c r="V10" s="65">
        <v>381</v>
      </c>
      <c r="W10" s="65">
        <v>67720</v>
      </c>
      <c r="X10" s="65">
        <v>445000</v>
      </c>
      <c r="Y10" s="65">
        <v>-377280</v>
      </c>
      <c r="Z10" s="145">
        <v>-84.78</v>
      </c>
      <c r="AA10" s="160">
        <v>445000</v>
      </c>
    </row>
    <row r="11" spans="1:27" ht="13.5">
      <c r="A11" s="143" t="s">
        <v>80</v>
      </c>
      <c r="B11" s="141"/>
      <c r="C11" s="160">
        <v>16913</v>
      </c>
      <c r="D11" s="160"/>
      <c r="E11" s="161"/>
      <c r="F11" s="65"/>
      <c r="G11" s="65">
        <v>1000</v>
      </c>
      <c r="H11" s="65">
        <v>1125</v>
      </c>
      <c r="I11" s="65">
        <v>-1000</v>
      </c>
      <c r="J11" s="65">
        <v>1125</v>
      </c>
      <c r="K11" s="65">
        <v>1000</v>
      </c>
      <c r="L11" s="65">
        <v>1000</v>
      </c>
      <c r="M11" s="65">
        <v>3100</v>
      </c>
      <c r="N11" s="65">
        <v>5100</v>
      </c>
      <c r="O11" s="65">
        <v>1000</v>
      </c>
      <c r="P11" s="65">
        <v>-6000</v>
      </c>
      <c r="Q11" s="65">
        <v>512</v>
      </c>
      <c r="R11" s="65">
        <v>-4488</v>
      </c>
      <c r="S11" s="65">
        <v>1000</v>
      </c>
      <c r="T11" s="65">
        <v>1000</v>
      </c>
      <c r="U11" s="65">
        <v>-3000</v>
      </c>
      <c r="V11" s="65">
        <v>-1000</v>
      </c>
      <c r="W11" s="65">
        <v>737</v>
      </c>
      <c r="X11" s="65"/>
      <c r="Y11" s="65">
        <v>737</v>
      </c>
      <c r="Z11" s="145">
        <v>0</v>
      </c>
      <c r="AA11" s="160"/>
    </row>
    <row r="12" spans="1:27" ht="13.5">
      <c r="A12" s="143" t="s">
        <v>81</v>
      </c>
      <c r="B12" s="141"/>
      <c r="C12" s="160">
        <v>4679623</v>
      </c>
      <c r="D12" s="160"/>
      <c r="E12" s="161"/>
      <c r="F12" s="65">
        <v>2500000</v>
      </c>
      <c r="G12" s="65">
        <v>154062</v>
      </c>
      <c r="H12" s="65">
        <v>139577</v>
      </c>
      <c r="I12" s="65">
        <v>26183</v>
      </c>
      <c r="J12" s="65">
        <v>319822</v>
      </c>
      <c r="K12" s="65">
        <v>152987</v>
      </c>
      <c r="L12" s="65">
        <v>774151</v>
      </c>
      <c r="M12" s="65">
        <v>587777</v>
      </c>
      <c r="N12" s="65">
        <v>1514915</v>
      </c>
      <c r="O12" s="65"/>
      <c r="P12" s="65">
        <v>96736</v>
      </c>
      <c r="Q12" s="65">
        <v>204803</v>
      </c>
      <c r="R12" s="65">
        <v>301539</v>
      </c>
      <c r="S12" s="65">
        <v>171051</v>
      </c>
      <c r="T12" s="65">
        <v>179546</v>
      </c>
      <c r="U12" s="65"/>
      <c r="V12" s="65">
        <v>350597</v>
      </c>
      <c r="W12" s="65">
        <v>2486873</v>
      </c>
      <c r="X12" s="65">
        <v>2500000</v>
      </c>
      <c r="Y12" s="65">
        <v>-13127</v>
      </c>
      <c r="Z12" s="145">
        <v>-0.53</v>
      </c>
      <c r="AA12" s="160">
        <v>2500000</v>
      </c>
    </row>
    <row r="13" spans="1:27" ht="13.5">
      <c r="A13" s="143" t="s">
        <v>82</v>
      </c>
      <c r="B13" s="141"/>
      <c r="C13" s="160">
        <v>240</v>
      </c>
      <c r="D13" s="160"/>
      <c r="E13" s="161"/>
      <c r="F13" s="65"/>
      <c r="G13" s="65">
        <v>20</v>
      </c>
      <c r="H13" s="65">
        <v>1304</v>
      </c>
      <c r="I13" s="65">
        <v>662</v>
      </c>
      <c r="J13" s="65">
        <v>1986</v>
      </c>
      <c r="K13" s="65">
        <v>20</v>
      </c>
      <c r="L13" s="65">
        <v>1946</v>
      </c>
      <c r="M13" s="65">
        <v>20</v>
      </c>
      <c r="N13" s="65">
        <v>1986</v>
      </c>
      <c r="O13" s="65">
        <v>662</v>
      </c>
      <c r="P13" s="65">
        <v>-4614</v>
      </c>
      <c r="Q13" s="65">
        <v>72551</v>
      </c>
      <c r="R13" s="65">
        <v>68599</v>
      </c>
      <c r="S13" s="65">
        <v>20</v>
      </c>
      <c r="T13" s="65">
        <v>1304</v>
      </c>
      <c r="U13" s="65">
        <v>-2628</v>
      </c>
      <c r="V13" s="65">
        <v>-1304</v>
      </c>
      <c r="W13" s="65">
        <v>71267</v>
      </c>
      <c r="X13" s="65"/>
      <c r="Y13" s="65">
        <v>71267</v>
      </c>
      <c r="Z13" s="145">
        <v>0</v>
      </c>
      <c r="AA13" s="160"/>
    </row>
    <row r="14" spans="1:27" ht="13.5">
      <c r="A14" s="143" t="s">
        <v>83</v>
      </c>
      <c r="B14" s="141"/>
      <c r="C14" s="162">
        <v>2261</v>
      </c>
      <c r="D14" s="162"/>
      <c r="E14" s="163"/>
      <c r="F14" s="164"/>
      <c r="G14" s="164">
        <v>110</v>
      </c>
      <c r="H14" s="164">
        <v>890</v>
      </c>
      <c r="I14" s="164">
        <v>440</v>
      </c>
      <c r="J14" s="164">
        <v>1440</v>
      </c>
      <c r="K14" s="164"/>
      <c r="L14" s="164">
        <v>216</v>
      </c>
      <c r="M14" s="164">
        <v>220</v>
      </c>
      <c r="N14" s="164">
        <v>436</v>
      </c>
      <c r="O14" s="164">
        <v>330</v>
      </c>
      <c r="P14" s="164">
        <v>176</v>
      </c>
      <c r="Q14" s="164">
        <v>286</v>
      </c>
      <c r="R14" s="164">
        <v>792</v>
      </c>
      <c r="S14" s="164">
        <v>411</v>
      </c>
      <c r="T14" s="164">
        <v>1471</v>
      </c>
      <c r="U14" s="164"/>
      <c r="V14" s="164">
        <v>1882</v>
      </c>
      <c r="W14" s="164">
        <v>4550</v>
      </c>
      <c r="X14" s="164"/>
      <c r="Y14" s="164">
        <v>4550</v>
      </c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1912</v>
      </c>
      <c r="R15" s="105">
        <f t="shared" si="2"/>
        <v>1912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1912</v>
      </c>
      <c r="X15" s="105">
        <f t="shared" si="2"/>
        <v>0</v>
      </c>
      <c r="Y15" s="105">
        <f t="shared" si="2"/>
        <v>1912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v>1912</v>
      </c>
      <c r="R17" s="65">
        <v>1912</v>
      </c>
      <c r="S17" s="65"/>
      <c r="T17" s="65"/>
      <c r="U17" s="65"/>
      <c r="V17" s="65"/>
      <c r="W17" s="65">
        <v>1912</v>
      </c>
      <c r="X17" s="65"/>
      <c r="Y17" s="65">
        <v>1912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92719230</v>
      </c>
      <c r="D19" s="158">
        <f>SUM(D20:D23)</f>
        <v>0</v>
      </c>
      <c r="E19" s="159">
        <f t="shared" si="3"/>
        <v>97809000</v>
      </c>
      <c r="F19" s="105">
        <f t="shared" si="3"/>
        <v>129173270</v>
      </c>
      <c r="G19" s="105">
        <f t="shared" si="3"/>
        <v>10676415</v>
      </c>
      <c r="H19" s="105">
        <f t="shared" si="3"/>
        <v>3200630</v>
      </c>
      <c r="I19" s="105">
        <f t="shared" si="3"/>
        <v>4176625</v>
      </c>
      <c r="J19" s="105">
        <f t="shared" si="3"/>
        <v>18053670</v>
      </c>
      <c r="K19" s="105">
        <f t="shared" si="3"/>
        <v>3475968</v>
      </c>
      <c r="L19" s="105">
        <f t="shared" si="3"/>
        <v>4005730</v>
      </c>
      <c r="M19" s="105">
        <f t="shared" si="3"/>
        <v>11574131</v>
      </c>
      <c r="N19" s="105">
        <f t="shared" si="3"/>
        <v>19055829</v>
      </c>
      <c r="O19" s="105">
        <f t="shared" si="3"/>
        <v>6050872</v>
      </c>
      <c r="P19" s="105">
        <f t="shared" si="3"/>
        <v>3032675</v>
      </c>
      <c r="Q19" s="105">
        <f t="shared" si="3"/>
        <v>2510493</v>
      </c>
      <c r="R19" s="105">
        <f t="shared" si="3"/>
        <v>11594040</v>
      </c>
      <c r="S19" s="105">
        <f t="shared" si="3"/>
        <v>3223273</v>
      </c>
      <c r="T19" s="105">
        <f t="shared" si="3"/>
        <v>3375986</v>
      </c>
      <c r="U19" s="105">
        <f t="shared" si="3"/>
        <v>3270526</v>
      </c>
      <c r="V19" s="105">
        <f t="shared" si="3"/>
        <v>9869785</v>
      </c>
      <c r="W19" s="105">
        <f t="shared" si="3"/>
        <v>58573324</v>
      </c>
      <c r="X19" s="105">
        <f t="shared" si="3"/>
        <v>129173270</v>
      </c>
      <c r="Y19" s="105">
        <f t="shared" si="3"/>
        <v>-70599946</v>
      </c>
      <c r="Z19" s="142">
        <f>+IF(X19&lt;&gt;0,+(Y19/X19)*100,0)</f>
        <v>-54.655228593345974</v>
      </c>
      <c r="AA19" s="158">
        <f>SUM(AA20:AA23)</f>
        <v>129173270</v>
      </c>
    </row>
    <row r="20" spans="1:27" ht="13.5">
      <c r="A20" s="143" t="s">
        <v>89</v>
      </c>
      <c r="B20" s="141"/>
      <c r="C20" s="160">
        <v>40996859</v>
      </c>
      <c r="D20" s="160"/>
      <c r="E20" s="161">
        <v>55221000</v>
      </c>
      <c r="F20" s="65">
        <v>70642550</v>
      </c>
      <c r="G20" s="65">
        <v>5407189</v>
      </c>
      <c r="H20" s="65">
        <v>2252019</v>
      </c>
      <c r="I20" s="65">
        <v>2881822</v>
      </c>
      <c r="J20" s="65">
        <v>10541030</v>
      </c>
      <c r="K20" s="65">
        <v>2456096</v>
      </c>
      <c r="L20" s="65">
        <v>2646703</v>
      </c>
      <c r="M20" s="65">
        <v>6197933</v>
      </c>
      <c r="N20" s="65">
        <v>11300732</v>
      </c>
      <c r="O20" s="65">
        <v>4177964</v>
      </c>
      <c r="P20" s="65">
        <v>2057100</v>
      </c>
      <c r="Q20" s="65">
        <v>1675232</v>
      </c>
      <c r="R20" s="65">
        <v>7910296</v>
      </c>
      <c r="S20" s="65">
        <v>2207035</v>
      </c>
      <c r="T20" s="65">
        <v>2219861</v>
      </c>
      <c r="U20" s="65">
        <v>2006616</v>
      </c>
      <c r="V20" s="65">
        <v>6433512</v>
      </c>
      <c r="W20" s="65">
        <v>36185570</v>
      </c>
      <c r="X20" s="65">
        <v>70642550</v>
      </c>
      <c r="Y20" s="65">
        <v>-34456980</v>
      </c>
      <c r="Z20" s="145">
        <v>-48.78</v>
      </c>
      <c r="AA20" s="160">
        <v>70642550</v>
      </c>
    </row>
    <row r="21" spans="1:27" ht="13.5">
      <c r="A21" s="143" t="s">
        <v>90</v>
      </c>
      <c r="B21" s="141"/>
      <c r="C21" s="160">
        <v>20304433</v>
      </c>
      <c r="D21" s="160"/>
      <c r="E21" s="161">
        <v>14144000</v>
      </c>
      <c r="F21" s="65">
        <v>21157120</v>
      </c>
      <c r="G21" s="65">
        <v>942157</v>
      </c>
      <c r="H21" s="65">
        <v>583217</v>
      </c>
      <c r="I21" s="65">
        <v>831228</v>
      </c>
      <c r="J21" s="65">
        <v>2356602</v>
      </c>
      <c r="K21" s="65">
        <v>605918</v>
      </c>
      <c r="L21" s="65">
        <v>934114</v>
      </c>
      <c r="M21" s="65">
        <v>1664318</v>
      </c>
      <c r="N21" s="65">
        <v>3204350</v>
      </c>
      <c r="O21" s="65">
        <v>971913</v>
      </c>
      <c r="P21" s="65">
        <v>599345</v>
      </c>
      <c r="Q21" s="65">
        <v>469827</v>
      </c>
      <c r="R21" s="65">
        <v>2041085</v>
      </c>
      <c r="S21" s="65">
        <v>677606</v>
      </c>
      <c r="T21" s="65">
        <v>773817</v>
      </c>
      <c r="U21" s="65">
        <v>887154</v>
      </c>
      <c r="V21" s="65">
        <v>2338577</v>
      </c>
      <c r="W21" s="65">
        <v>9940614</v>
      </c>
      <c r="X21" s="65">
        <v>21157120</v>
      </c>
      <c r="Y21" s="65">
        <v>-11216506</v>
      </c>
      <c r="Z21" s="145">
        <v>-53.02</v>
      </c>
      <c r="AA21" s="160">
        <v>21157120</v>
      </c>
    </row>
    <row r="22" spans="1:27" ht="13.5">
      <c r="A22" s="143" t="s">
        <v>91</v>
      </c>
      <c r="B22" s="141"/>
      <c r="C22" s="162">
        <v>31417938</v>
      </c>
      <c r="D22" s="162"/>
      <c r="E22" s="163">
        <v>28444000</v>
      </c>
      <c r="F22" s="164">
        <v>37373600</v>
      </c>
      <c r="G22" s="164">
        <v>1361419</v>
      </c>
      <c r="H22" s="164">
        <v>224958</v>
      </c>
      <c r="I22" s="164">
        <v>293612</v>
      </c>
      <c r="J22" s="164">
        <v>1879989</v>
      </c>
      <c r="K22" s="164">
        <v>413954</v>
      </c>
      <c r="L22" s="164">
        <v>267887</v>
      </c>
      <c r="M22" s="164">
        <v>224483</v>
      </c>
      <c r="N22" s="164">
        <v>906324</v>
      </c>
      <c r="O22" s="164">
        <v>219513</v>
      </c>
      <c r="P22" s="164">
        <v>376230</v>
      </c>
      <c r="Q22" s="164">
        <v>365434</v>
      </c>
      <c r="R22" s="164">
        <v>961177</v>
      </c>
      <c r="S22" s="164">
        <v>208211</v>
      </c>
      <c r="T22" s="164">
        <v>233556</v>
      </c>
      <c r="U22" s="164">
        <v>376756</v>
      </c>
      <c r="V22" s="164">
        <v>818523</v>
      </c>
      <c r="W22" s="164">
        <v>4566013</v>
      </c>
      <c r="X22" s="164">
        <v>37373600</v>
      </c>
      <c r="Y22" s="164">
        <v>-32807587</v>
      </c>
      <c r="Z22" s="146">
        <v>-87.78</v>
      </c>
      <c r="AA22" s="162">
        <v>37373600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2965650</v>
      </c>
      <c r="H23" s="65">
        <v>140436</v>
      </c>
      <c r="I23" s="65">
        <v>169963</v>
      </c>
      <c r="J23" s="65">
        <v>3276049</v>
      </c>
      <c r="K23" s="65"/>
      <c r="L23" s="65">
        <v>157026</v>
      </c>
      <c r="M23" s="65">
        <v>3487397</v>
      </c>
      <c r="N23" s="65">
        <v>3644423</v>
      </c>
      <c r="O23" s="65">
        <v>681482</v>
      </c>
      <c r="P23" s="65"/>
      <c r="Q23" s="65"/>
      <c r="R23" s="65">
        <v>681482</v>
      </c>
      <c r="S23" s="65">
        <v>130421</v>
      </c>
      <c r="T23" s="65">
        <v>148752</v>
      </c>
      <c r="U23" s="65"/>
      <c r="V23" s="65">
        <v>279173</v>
      </c>
      <c r="W23" s="65">
        <v>7881127</v>
      </c>
      <c r="X23" s="65"/>
      <c r="Y23" s="65">
        <v>7881127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135569726</v>
      </c>
      <c r="D25" s="177">
        <f>+D5+D9+D15+D19+D24</f>
        <v>0</v>
      </c>
      <c r="E25" s="178">
        <f t="shared" si="4"/>
        <v>191241000</v>
      </c>
      <c r="F25" s="78">
        <f t="shared" si="4"/>
        <v>163324776</v>
      </c>
      <c r="G25" s="78">
        <f t="shared" si="4"/>
        <v>12299471</v>
      </c>
      <c r="H25" s="78">
        <f t="shared" si="4"/>
        <v>6925144</v>
      </c>
      <c r="I25" s="78">
        <f t="shared" si="4"/>
        <v>4926425</v>
      </c>
      <c r="J25" s="78">
        <f t="shared" si="4"/>
        <v>24151040</v>
      </c>
      <c r="K25" s="78">
        <f t="shared" si="4"/>
        <v>4103908</v>
      </c>
      <c r="L25" s="78">
        <f t="shared" si="4"/>
        <v>5269457</v>
      </c>
      <c r="M25" s="78">
        <f t="shared" si="4"/>
        <v>13616886</v>
      </c>
      <c r="N25" s="78">
        <f t="shared" si="4"/>
        <v>22990251</v>
      </c>
      <c r="O25" s="78">
        <f t="shared" si="4"/>
        <v>6661867</v>
      </c>
      <c r="P25" s="78">
        <f t="shared" si="4"/>
        <v>6917436</v>
      </c>
      <c r="Q25" s="78">
        <f t="shared" si="4"/>
        <v>3667824</v>
      </c>
      <c r="R25" s="78">
        <f t="shared" si="4"/>
        <v>17247127</v>
      </c>
      <c r="S25" s="78">
        <f t="shared" si="4"/>
        <v>3912398</v>
      </c>
      <c r="T25" s="78">
        <f t="shared" si="4"/>
        <v>4022878</v>
      </c>
      <c r="U25" s="78">
        <f t="shared" si="4"/>
        <v>5064771</v>
      </c>
      <c r="V25" s="78">
        <f t="shared" si="4"/>
        <v>13000047</v>
      </c>
      <c r="W25" s="78">
        <f t="shared" si="4"/>
        <v>77388465</v>
      </c>
      <c r="X25" s="78">
        <f t="shared" si="4"/>
        <v>163324776</v>
      </c>
      <c r="Y25" s="78">
        <f t="shared" si="4"/>
        <v>-85936311</v>
      </c>
      <c r="Z25" s="179">
        <f>+IF(X25&lt;&gt;0,+(Y25/X25)*100,0)</f>
        <v>-52.6168246512703</v>
      </c>
      <c r="AA25" s="177">
        <f>+AA5+AA9+AA15+AA19+AA24</f>
        <v>163324776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56630087</v>
      </c>
      <c r="D28" s="158">
        <f>SUM(D29:D31)</f>
        <v>0</v>
      </c>
      <c r="E28" s="159">
        <f t="shared" si="5"/>
        <v>75636614</v>
      </c>
      <c r="F28" s="105">
        <f t="shared" si="5"/>
        <v>56951501</v>
      </c>
      <c r="G28" s="105">
        <f t="shared" si="5"/>
        <v>2815506</v>
      </c>
      <c r="H28" s="105">
        <f t="shared" si="5"/>
        <v>3349293</v>
      </c>
      <c r="I28" s="105">
        <f t="shared" si="5"/>
        <v>-119557</v>
      </c>
      <c r="J28" s="105">
        <f t="shared" si="5"/>
        <v>6045242</v>
      </c>
      <c r="K28" s="105">
        <f t="shared" si="5"/>
        <v>5364161</v>
      </c>
      <c r="L28" s="105">
        <f t="shared" si="5"/>
        <v>4301011</v>
      </c>
      <c r="M28" s="105">
        <f t="shared" si="5"/>
        <v>6529070</v>
      </c>
      <c r="N28" s="105">
        <f t="shared" si="5"/>
        <v>16194242</v>
      </c>
      <c r="O28" s="105">
        <f t="shared" si="5"/>
        <v>6536847</v>
      </c>
      <c r="P28" s="105">
        <f t="shared" si="5"/>
        <v>-161251</v>
      </c>
      <c r="Q28" s="105">
        <f t="shared" si="5"/>
        <v>3443269</v>
      </c>
      <c r="R28" s="105">
        <f t="shared" si="5"/>
        <v>9818865</v>
      </c>
      <c r="S28" s="105">
        <f t="shared" si="5"/>
        <v>3896716</v>
      </c>
      <c r="T28" s="105">
        <f t="shared" si="5"/>
        <v>5486503</v>
      </c>
      <c r="U28" s="105">
        <f t="shared" si="5"/>
        <v>4020856</v>
      </c>
      <c r="V28" s="105">
        <f t="shared" si="5"/>
        <v>13404075</v>
      </c>
      <c r="W28" s="105">
        <f t="shared" si="5"/>
        <v>45462424</v>
      </c>
      <c r="X28" s="105">
        <f t="shared" si="5"/>
        <v>56951501</v>
      </c>
      <c r="Y28" s="105">
        <f t="shared" si="5"/>
        <v>-11489077</v>
      </c>
      <c r="Z28" s="142">
        <f>+IF(X28&lt;&gt;0,+(Y28/X28)*100,0)</f>
        <v>-20.17344020485079</v>
      </c>
      <c r="AA28" s="158">
        <f>SUM(AA29:AA31)</f>
        <v>56951501</v>
      </c>
    </row>
    <row r="29" spans="1:27" ht="13.5">
      <c r="A29" s="143" t="s">
        <v>75</v>
      </c>
      <c r="B29" s="141"/>
      <c r="C29" s="160">
        <v>43517779</v>
      </c>
      <c r="D29" s="160"/>
      <c r="E29" s="161">
        <v>59238452</v>
      </c>
      <c r="F29" s="65">
        <v>41463522</v>
      </c>
      <c r="G29" s="65">
        <v>1859610</v>
      </c>
      <c r="H29" s="65">
        <v>2481735</v>
      </c>
      <c r="I29" s="65">
        <v>271834</v>
      </c>
      <c r="J29" s="65">
        <v>4613179</v>
      </c>
      <c r="K29" s="65">
        <v>3790715</v>
      </c>
      <c r="L29" s="65">
        <v>3305832</v>
      </c>
      <c r="M29" s="65">
        <v>5959199</v>
      </c>
      <c r="N29" s="65">
        <v>13055746</v>
      </c>
      <c r="O29" s="65">
        <v>4945135</v>
      </c>
      <c r="P29" s="65">
        <v>-1450924</v>
      </c>
      <c r="Q29" s="65">
        <v>1745851</v>
      </c>
      <c r="R29" s="65">
        <v>5240062</v>
      </c>
      <c r="S29" s="65">
        <v>2779369</v>
      </c>
      <c r="T29" s="65">
        <v>4218903</v>
      </c>
      <c r="U29" s="65">
        <v>2325447</v>
      </c>
      <c r="V29" s="65">
        <v>9323719</v>
      </c>
      <c r="W29" s="65">
        <v>32232706</v>
      </c>
      <c r="X29" s="65">
        <v>41463522</v>
      </c>
      <c r="Y29" s="65">
        <v>-9230816</v>
      </c>
      <c r="Z29" s="145">
        <v>-22.26</v>
      </c>
      <c r="AA29" s="160">
        <v>41463522</v>
      </c>
    </row>
    <row r="30" spans="1:27" ht="13.5">
      <c r="A30" s="143" t="s">
        <v>76</v>
      </c>
      <c r="B30" s="141"/>
      <c r="C30" s="162">
        <v>10871741</v>
      </c>
      <c r="D30" s="162"/>
      <c r="E30" s="163">
        <v>12868400</v>
      </c>
      <c r="F30" s="164">
        <v>14230350</v>
      </c>
      <c r="G30" s="164">
        <v>833580</v>
      </c>
      <c r="H30" s="164">
        <v>753668</v>
      </c>
      <c r="I30" s="164">
        <v>-155186</v>
      </c>
      <c r="J30" s="164">
        <v>1432062</v>
      </c>
      <c r="K30" s="164">
        <v>1371361</v>
      </c>
      <c r="L30" s="164">
        <v>865379</v>
      </c>
      <c r="M30" s="164">
        <v>569459</v>
      </c>
      <c r="N30" s="164">
        <v>2806199</v>
      </c>
      <c r="O30" s="164">
        <v>1408506</v>
      </c>
      <c r="P30" s="164">
        <v>1209228</v>
      </c>
      <c r="Q30" s="164">
        <v>999029</v>
      </c>
      <c r="R30" s="164">
        <v>3616763</v>
      </c>
      <c r="S30" s="164">
        <v>1030567</v>
      </c>
      <c r="T30" s="164">
        <v>1176503</v>
      </c>
      <c r="U30" s="164">
        <v>1624733</v>
      </c>
      <c r="V30" s="164">
        <v>3831803</v>
      </c>
      <c r="W30" s="164">
        <v>11686827</v>
      </c>
      <c r="X30" s="164">
        <v>14230350</v>
      </c>
      <c r="Y30" s="164">
        <v>-2543523</v>
      </c>
      <c r="Z30" s="146">
        <v>-17.87</v>
      </c>
      <c r="AA30" s="162">
        <v>14230350</v>
      </c>
    </row>
    <row r="31" spans="1:27" ht="13.5">
      <c r="A31" s="143" t="s">
        <v>77</v>
      </c>
      <c r="B31" s="141"/>
      <c r="C31" s="160">
        <v>2240567</v>
      </c>
      <c r="D31" s="160"/>
      <c r="E31" s="161">
        <v>3529762</v>
      </c>
      <c r="F31" s="65">
        <v>1257629</v>
      </c>
      <c r="G31" s="65">
        <v>122316</v>
      </c>
      <c r="H31" s="65">
        <v>113890</v>
      </c>
      <c r="I31" s="65">
        <v>-236205</v>
      </c>
      <c r="J31" s="65">
        <v>1</v>
      </c>
      <c r="K31" s="65">
        <v>202085</v>
      </c>
      <c r="L31" s="65">
        <v>129800</v>
      </c>
      <c r="M31" s="65">
        <v>412</v>
      </c>
      <c r="N31" s="65">
        <v>332297</v>
      </c>
      <c r="O31" s="65">
        <v>183206</v>
      </c>
      <c r="P31" s="65">
        <v>80445</v>
      </c>
      <c r="Q31" s="65">
        <v>698389</v>
      </c>
      <c r="R31" s="65">
        <v>962040</v>
      </c>
      <c r="S31" s="65">
        <v>86780</v>
      </c>
      <c r="T31" s="65">
        <v>91097</v>
      </c>
      <c r="U31" s="65">
        <v>70676</v>
      </c>
      <c r="V31" s="65">
        <v>248553</v>
      </c>
      <c r="W31" s="65">
        <v>1542891</v>
      </c>
      <c r="X31" s="65">
        <v>1257629</v>
      </c>
      <c r="Y31" s="65">
        <v>285262</v>
      </c>
      <c r="Z31" s="145">
        <v>22.68</v>
      </c>
      <c r="AA31" s="160">
        <v>1257629</v>
      </c>
    </row>
    <row r="32" spans="1:27" ht="13.5">
      <c r="A32" s="140" t="s">
        <v>78</v>
      </c>
      <c r="B32" s="141"/>
      <c r="C32" s="158">
        <f aca="true" t="shared" si="6" ref="C32:Y32">SUM(C33:C37)</f>
        <v>13070428</v>
      </c>
      <c r="D32" s="158">
        <f>SUM(D33:D37)</f>
        <v>0</v>
      </c>
      <c r="E32" s="159">
        <f t="shared" si="6"/>
        <v>27392029</v>
      </c>
      <c r="F32" s="105">
        <f t="shared" si="6"/>
        <v>16506318</v>
      </c>
      <c r="G32" s="105">
        <f t="shared" si="6"/>
        <v>610459</v>
      </c>
      <c r="H32" s="105">
        <f t="shared" si="6"/>
        <v>629047</v>
      </c>
      <c r="I32" s="105">
        <f t="shared" si="6"/>
        <v>-462174</v>
      </c>
      <c r="J32" s="105">
        <f t="shared" si="6"/>
        <v>777332</v>
      </c>
      <c r="K32" s="105">
        <f t="shared" si="6"/>
        <v>1452265</v>
      </c>
      <c r="L32" s="105">
        <f t="shared" si="6"/>
        <v>881319</v>
      </c>
      <c r="M32" s="105">
        <f t="shared" si="6"/>
        <v>503356</v>
      </c>
      <c r="N32" s="105">
        <f t="shared" si="6"/>
        <v>2836940</v>
      </c>
      <c r="O32" s="105">
        <f t="shared" si="6"/>
        <v>1227860</v>
      </c>
      <c r="P32" s="105">
        <f t="shared" si="6"/>
        <v>2120980</v>
      </c>
      <c r="Q32" s="105">
        <f t="shared" si="6"/>
        <v>548799</v>
      </c>
      <c r="R32" s="105">
        <f t="shared" si="6"/>
        <v>3897639</v>
      </c>
      <c r="S32" s="105">
        <f t="shared" si="6"/>
        <v>639813</v>
      </c>
      <c r="T32" s="105">
        <f t="shared" si="6"/>
        <v>891186</v>
      </c>
      <c r="U32" s="105">
        <f t="shared" si="6"/>
        <v>738647</v>
      </c>
      <c r="V32" s="105">
        <f t="shared" si="6"/>
        <v>2269646</v>
      </c>
      <c r="W32" s="105">
        <f t="shared" si="6"/>
        <v>9781557</v>
      </c>
      <c r="X32" s="105">
        <f t="shared" si="6"/>
        <v>16506318</v>
      </c>
      <c r="Y32" s="105">
        <f t="shared" si="6"/>
        <v>-6724761</v>
      </c>
      <c r="Z32" s="142">
        <f>+IF(X32&lt;&gt;0,+(Y32/X32)*100,0)</f>
        <v>-40.74052735443483</v>
      </c>
      <c r="AA32" s="158">
        <f>SUM(AA33:AA37)</f>
        <v>16506318</v>
      </c>
    </row>
    <row r="33" spans="1:27" ht="13.5">
      <c r="A33" s="143" t="s">
        <v>79</v>
      </c>
      <c r="B33" s="141"/>
      <c r="C33" s="160">
        <v>897009</v>
      </c>
      <c r="D33" s="160"/>
      <c r="E33" s="161">
        <v>13014520</v>
      </c>
      <c r="F33" s="65">
        <v>9117737</v>
      </c>
      <c r="G33" s="65">
        <v>66516</v>
      </c>
      <c r="H33" s="65">
        <v>64243</v>
      </c>
      <c r="I33" s="65">
        <v>-21970</v>
      </c>
      <c r="J33" s="65">
        <v>108789</v>
      </c>
      <c r="K33" s="65">
        <v>228663</v>
      </c>
      <c r="L33" s="65">
        <v>172262</v>
      </c>
      <c r="M33" s="65">
        <v>472184</v>
      </c>
      <c r="N33" s="65">
        <v>873109</v>
      </c>
      <c r="O33" s="65">
        <v>449716</v>
      </c>
      <c r="P33" s="65">
        <v>1067387</v>
      </c>
      <c r="Q33" s="65">
        <v>155175</v>
      </c>
      <c r="R33" s="65">
        <v>1672278</v>
      </c>
      <c r="S33" s="65">
        <v>244102</v>
      </c>
      <c r="T33" s="65">
        <v>253227</v>
      </c>
      <c r="U33" s="65">
        <v>380963</v>
      </c>
      <c r="V33" s="65">
        <v>878292</v>
      </c>
      <c r="W33" s="65">
        <v>3532468</v>
      </c>
      <c r="X33" s="65">
        <v>9117737</v>
      </c>
      <c r="Y33" s="65">
        <v>-5585269</v>
      </c>
      <c r="Z33" s="145">
        <v>-61.26</v>
      </c>
      <c r="AA33" s="160">
        <v>9117737</v>
      </c>
    </row>
    <row r="34" spans="1:27" ht="13.5">
      <c r="A34" s="143" t="s">
        <v>80</v>
      </c>
      <c r="B34" s="141"/>
      <c r="C34" s="160">
        <v>1875220</v>
      </c>
      <c r="D34" s="160"/>
      <c r="E34" s="161">
        <v>150000</v>
      </c>
      <c r="F34" s="65"/>
      <c r="G34" s="65">
        <v>151628</v>
      </c>
      <c r="H34" s="65">
        <v>165878</v>
      </c>
      <c r="I34" s="65">
        <v>-318922</v>
      </c>
      <c r="J34" s="65">
        <v>-1416</v>
      </c>
      <c r="K34" s="65">
        <v>326571</v>
      </c>
      <c r="L34" s="65">
        <v>174890</v>
      </c>
      <c r="M34" s="65">
        <v>2228</v>
      </c>
      <c r="N34" s="65">
        <v>503689</v>
      </c>
      <c r="O34" s="65">
        <v>3035</v>
      </c>
      <c r="P34" s="65">
        <v>-12455</v>
      </c>
      <c r="Q34" s="65">
        <v>-10806</v>
      </c>
      <c r="R34" s="65">
        <v>-20226</v>
      </c>
      <c r="S34" s="65">
        <v>10692</v>
      </c>
      <c r="T34" s="65">
        <v>15626</v>
      </c>
      <c r="U34" s="65">
        <v>-43740</v>
      </c>
      <c r="V34" s="65">
        <v>-17422</v>
      </c>
      <c r="W34" s="65">
        <v>464625</v>
      </c>
      <c r="X34" s="65"/>
      <c r="Y34" s="65">
        <v>464625</v>
      </c>
      <c r="Z34" s="145">
        <v>0</v>
      </c>
      <c r="AA34" s="160"/>
    </row>
    <row r="35" spans="1:27" ht="13.5">
      <c r="A35" s="143" t="s">
        <v>81</v>
      </c>
      <c r="B35" s="141"/>
      <c r="C35" s="160">
        <v>9230870</v>
      </c>
      <c r="D35" s="160"/>
      <c r="E35" s="161">
        <v>13700318</v>
      </c>
      <c r="F35" s="65">
        <v>7388581</v>
      </c>
      <c r="G35" s="65">
        <v>317799</v>
      </c>
      <c r="H35" s="65">
        <v>300187</v>
      </c>
      <c r="I35" s="65">
        <v>-21004</v>
      </c>
      <c r="J35" s="65">
        <v>596982</v>
      </c>
      <c r="K35" s="65">
        <v>812359</v>
      </c>
      <c r="L35" s="65">
        <v>510306</v>
      </c>
      <c r="M35" s="65">
        <v>28944</v>
      </c>
      <c r="N35" s="65">
        <v>1351609</v>
      </c>
      <c r="O35" s="65">
        <v>771116</v>
      </c>
      <c r="P35" s="65">
        <v>1072805</v>
      </c>
      <c r="Q35" s="65">
        <v>380748</v>
      </c>
      <c r="R35" s="65">
        <v>2224669</v>
      </c>
      <c r="S35" s="65">
        <v>362074</v>
      </c>
      <c r="T35" s="65">
        <v>595580</v>
      </c>
      <c r="U35" s="65">
        <v>505602</v>
      </c>
      <c r="V35" s="65">
        <v>1463256</v>
      </c>
      <c r="W35" s="65">
        <v>5636516</v>
      </c>
      <c r="X35" s="65">
        <v>7388581</v>
      </c>
      <c r="Y35" s="65">
        <v>-1752065</v>
      </c>
      <c r="Z35" s="145">
        <v>-23.71</v>
      </c>
      <c r="AA35" s="160">
        <v>7388581</v>
      </c>
    </row>
    <row r="36" spans="1:27" ht="13.5">
      <c r="A36" s="143" t="s">
        <v>82</v>
      </c>
      <c r="B36" s="141"/>
      <c r="C36" s="160">
        <v>542468</v>
      </c>
      <c r="D36" s="160"/>
      <c r="E36" s="161"/>
      <c r="F36" s="65"/>
      <c r="G36" s="65">
        <v>37372</v>
      </c>
      <c r="H36" s="65">
        <v>62146</v>
      </c>
      <c r="I36" s="65">
        <v>-99518</v>
      </c>
      <c r="J36" s="65"/>
      <c r="K36" s="65">
        <v>81601</v>
      </c>
      <c r="L36" s="65">
        <v>20963</v>
      </c>
      <c r="M36" s="65"/>
      <c r="N36" s="65">
        <v>102564</v>
      </c>
      <c r="O36" s="65">
        <v>1765</v>
      </c>
      <c r="P36" s="65">
        <v>-1037</v>
      </c>
      <c r="Q36" s="65">
        <v>22305</v>
      </c>
      <c r="R36" s="65">
        <v>23033</v>
      </c>
      <c r="S36" s="65">
        <v>21725</v>
      </c>
      <c r="T36" s="65">
        <v>24373</v>
      </c>
      <c r="U36" s="65">
        <v>-92905</v>
      </c>
      <c r="V36" s="65">
        <v>-46807</v>
      </c>
      <c r="W36" s="65">
        <v>78790</v>
      </c>
      <c r="X36" s="65"/>
      <c r="Y36" s="65">
        <v>78790</v>
      </c>
      <c r="Z36" s="145">
        <v>0</v>
      </c>
      <c r="AA36" s="160"/>
    </row>
    <row r="37" spans="1:27" ht="13.5">
      <c r="A37" s="143" t="s">
        <v>83</v>
      </c>
      <c r="B37" s="141"/>
      <c r="C37" s="162">
        <v>524861</v>
      </c>
      <c r="D37" s="162"/>
      <c r="E37" s="163">
        <v>527191</v>
      </c>
      <c r="F37" s="164"/>
      <c r="G37" s="164">
        <v>37144</v>
      </c>
      <c r="H37" s="164">
        <v>36593</v>
      </c>
      <c r="I37" s="164">
        <v>-760</v>
      </c>
      <c r="J37" s="164">
        <v>72977</v>
      </c>
      <c r="K37" s="164">
        <v>3071</v>
      </c>
      <c r="L37" s="164">
        <v>2898</v>
      </c>
      <c r="M37" s="164"/>
      <c r="N37" s="164">
        <v>5969</v>
      </c>
      <c r="O37" s="164">
        <v>2228</v>
      </c>
      <c r="P37" s="164">
        <v>-5720</v>
      </c>
      <c r="Q37" s="164">
        <v>1377</v>
      </c>
      <c r="R37" s="164">
        <v>-2115</v>
      </c>
      <c r="S37" s="164">
        <v>1220</v>
      </c>
      <c r="T37" s="164">
        <v>2380</v>
      </c>
      <c r="U37" s="164">
        <v>-11273</v>
      </c>
      <c r="V37" s="164">
        <v>-7673</v>
      </c>
      <c r="W37" s="164">
        <v>69158</v>
      </c>
      <c r="X37" s="164"/>
      <c r="Y37" s="164">
        <v>69158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1006532</v>
      </c>
      <c r="D38" s="158">
        <f>SUM(D39:D41)</f>
        <v>0</v>
      </c>
      <c r="E38" s="159">
        <f t="shared" si="7"/>
        <v>0</v>
      </c>
      <c r="F38" s="105">
        <f t="shared" si="7"/>
        <v>860388</v>
      </c>
      <c r="G38" s="105">
        <f t="shared" si="7"/>
        <v>37863</v>
      </c>
      <c r="H38" s="105">
        <f t="shared" si="7"/>
        <v>69948</v>
      </c>
      <c r="I38" s="105">
        <f t="shared" si="7"/>
        <v>0</v>
      </c>
      <c r="J38" s="105">
        <f t="shared" si="7"/>
        <v>107811</v>
      </c>
      <c r="K38" s="105">
        <f t="shared" si="7"/>
        <v>98827</v>
      </c>
      <c r="L38" s="105">
        <f t="shared" si="7"/>
        <v>26407</v>
      </c>
      <c r="M38" s="105">
        <f t="shared" si="7"/>
        <v>0</v>
      </c>
      <c r="N38" s="105">
        <f t="shared" si="7"/>
        <v>125234</v>
      </c>
      <c r="O38" s="105">
        <f t="shared" si="7"/>
        <v>79619</v>
      </c>
      <c r="P38" s="105">
        <f t="shared" si="7"/>
        <v>18649</v>
      </c>
      <c r="Q38" s="105">
        <f t="shared" si="7"/>
        <v>562565</v>
      </c>
      <c r="R38" s="105">
        <f t="shared" si="7"/>
        <v>660833</v>
      </c>
      <c r="S38" s="105">
        <f t="shared" si="7"/>
        <v>71755</v>
      </c>
      <c r="T38" s="105">
        <f t="shared" si="7"/>
        <v>65800</v>
      </c>
      <c r="U38" s="105">
        <f t="shared" si="7"/>
        <v>56455</v>
      </c>
      <c r="V38" s="105">
        <f t="shared" si="7"/>
        <v>194010</v>
      </c>
      <c r="W38" s="105">
        <f t="shared" si="7"/>
        <v>1087888</v>
      </c>
      <c r="X38" s="105">
        <f t="shared" si="7"/>
        <v>860388</v>
      </c>
      <c r="Y38" s="105">
        <f t="shared" si="7"/>
        <v>227500</v>
      </c>
      <c r="Z38" s="142">
        <f>+IF(X38&lt;&gt;0,+(Y38/X38)*100,0)</f>
        <v>26.441558924578214</v>
      </c>
      <c r="AA38" s="158">
        <f>SUM(AA39:AA41)</f>
        <v>860388</v>
      </c>
    </row>
    <row r="39" spans="1:27" ht="13.5">
      <c r="A39" s="143" t="s">
        <v>85</v>
      </c>
      <c r="B39" s="141"/>
      <c r="C39" s="160">
        <v>1006532</v>
      </c>
      <c r="D39" s="160"/>
      <c r="E39" s="161"/>
      <c r="F39" s="65">
        <v>860388</v>
      </c>
      <c r="G39" s="65">
        <v>37863</v>
      </c>
      <c r="H39" s="65">
        <v>69948</v>
      </c>
      <c r="I39" s="65"/>
      <c r="J39" s="65">
        <v>107811</v>
      </c>
      <c r="K39" s="65">
        <v>98827</v>
      </c>
      <c r="L39" s="65">
        <v>26407</v>
      </c>
      <c r="M39" s="65"/>
      <c r="N39" s="65">
        <v>125234</v>
      </c>
      <c r="O39" s="65">
        <v>79619</v>
      </c>
      <c r="P39" s="65">
        <v>18649</v>
      </c>
      <c r="Q39" s="65">
        <v>5705</v>
      </c>
      <c r="R39" s="65">
        <v>103973</v>
      </c>
      <c r="S39" s="65">
        <v>71755</v>
      </c>
      <c r="T39" s="65">
        <v>65800</v>
      </c>
      <c r="U39" s="65">
        <v>56455</v>
      </c>
      <c r="V39" s="65">
        <v>194010</v>
      </c>
      <c r="W39" s="65">
        <v>531028</v>
      </c>
      <c r="X39" s="65">
        <v>860388</v>
      </c>
      <c r="Y39" s="65">
        <v>-329360</v>
      </c>
      <c r="Z39" s="145">
        <v>-38.28</v>
      </c>
      <c r="AA39" s="160">
        <v>860388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>
        <v>556860</v>
      </c>
      <c r="R40" s="65">
        <v>556860</v>
      </c>
      <c r="S40" s="65"/>
      <c r="T40" s="65"/>
      <c r="U40" s="65"/>
      <c r="V40" s="65"/>
      <c r="W40" s="65">
        <v>556860</v>
      </c>
      <c r="X40" s="65"/>
      <c r="Y40" s="65">
        <v>556860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128777662</v>
      </c>
      <c r="D42" s="158">
        <f>SUM(D43:D46)</f>
        <v>0</v>
      </c>
      <c r="E42" s="159">
        <f t="shared" si="8"/>
        <v>88059890</v>
      </c>
      <c r="F42" s="105">
        <f t="shared" si="8"/>
        <v>88708926</v>
      </c>
      <c r="G42" s="105">
        <f t="shared" si="8"/>
        <v>4468090</v>
      </c>
      <c r="H42" s="105">
        <f t="shared" si="8"/>
        <v>7470676</v>
      </c>
      <c r="I42" s="105">
        <f t="shared" si="8"/>
        <v>6635590</v>
      </c>
      <c r="J42" s="105">
        <f t="shared" si="8"/>
        <v>18574356</v>
      </c>
      <c r="K42" s="105">
        <f t="shared" si="8"/>
        <v>5217630</v>
      </c>
      <c r="L42" s="105">
        <f t="shared" si="8"/>
        <v>4792091</v>
      </c>
      <c r="M42" s="105">
        <f t="shared" si="8"/>
        <v>6100007</v>
      </c>
      <c r="N42" s="105">
        <f t="shared" si="8"/>
        <v>16109728</v>
      </c>
      <c r="O42" s="105">
        <f t="shared" si="8"/>
        <v>3610259</v>
      </c>
      <c r="P42" s="105">
        <f t="shared" si="8"/>
        <v>10260725</v>
      </c>
      <c r="Q42" s="105">
        <f t="shared" si="8"/>
        <v>12715667</v>
      </c>
      <c r="R42" s="105">
        <f t="shared" si="8"/>
        <v>26586651</v>
      </c>
      <c r="S42" s="105">
        <f t="shared" si="8"/>
        <v>4666434</v>
      </c>
      <c r="T42" s="105">
        <f t="shared" si="8"/>
        <v>6590727</v>
      </c>
      <c r="U42" s="105">
        <f t="shared" si="8"/>
        <v>9331444</v>
      </c>
      <c r="V42" s="105">
        <f t="shared" si="8"/>
        <v>20588605</v>
      </c>
      <c r="W42" s="105">
        <f t="shared" si="8"/>
        <v>81859340</v>
      </c>
      <c r="X42" s="105">
        <f t="shared" si="8"/>
        <v>88708926</v>
      </c>
      <c r="Y42" s="105">
        <f t="shared" si="8"/>
        <v>-6849586</v>
      </c>
      <c r="Z42" s="142">
        <f>+IF(X42&lt;&gt;0,+(Y42/X42)*100,0)</f>
        <v>-7.721416895521878</v>
      </c>
      <c r="AA42" s="158">
        <f>SUM(AA43:AA46)</f>
        <v>88708926</v>
      </c>
    </row>
    <row r="43" spans="1:27" ht="13.5">
      <c r="A43" s="143" t="s">
        <v>89</v>
      </c>
      <c r="B43" s="141"/>
      <c r="C43" s="160">
        <v>76838814</v>
      </c>
      <c r="D43" s="160"/>
      <c r="E43" s="161">
        <v>47740548</v>
      </c>
      <c r="F43" s="65">
        <v>54052190</v>
      </c>
      <c r="G43" s="65">
        <v>3952420</v>
      </c>
      <c r="H43" s="65">
        <v>5377556</v>
      </c>
      <c r="I43" s="65">
        <v>5393873</v>
      </c>
      <c r="J43" s="65">
        <v>14723849</v>
      </c>
      <c r="K43" s="65">
        <v>2882356</v>
      </c>
      <c r="L43" s="65">
        <v>2480424</v>
      </c>
      <c r="M43" s="65">
        <v>3156313</v>
      </c>
      <c r="N43" s="65">
        <v>8519093</v>
      </c>
      <c r="O43" s="65">
        <v>1804180</v>
      </c>
      <c r="P43" s="65">
        <v>3891572</v>
      </c>
      <c r="Q43" s="65">
        <v>9186928</v>
      </c>
      <c r="R43" s="65">
        <v>14882680</v>
      </c>
      <c r="S43" s="65">
        <v>2007968</v>
      </c>
      <c r="T43" s="65">
        <v>2565988</v>
      </c>
      <c r="U43" s="65">
        <v>4233881</v>
      </c>
      <c r="V43" s="65">
        <v>8807837</v>
      </c>
      <c r="W43" s="65">
        <v>46933459</v>
      </c>
      <c r="X43" s="65">
        <v>54052190</v>
      </c>
      <c r="Y43" s="65">
        <v>-7118731</v>
      </c>
      <c r="Z43" s="145">
        <v>-13.17</v>
      </c>
      <c r="AA43" s="160">
        <v>54052190</v>
      </c>
    </row>
    <row r="44" spans="1:27" ht="13.5">
      <c r="A44" s="143" t="s">
        <v>90</v>
      </c>
      <c r="B44" s="141"/>
      <c r="C44" s="160">
        <v>29940397</v>
      </c>
      <c r="D44" s="160"/>
      <c r="E44" s="161">
        <v>23201370</v>
      </c>
      <c r="F44" s="65">
        <v>22904714</v>
      </c>
      <c r="G44" s="65">
        <v>60473</v>
      </c>
      <c r="H44" s="65">
        <v>1445323</v>
      </c>
      <c r="I44" s="65">
        <v>1672336</v>
      </c>
      <c r="J44" s="65">
        <v>3178132</v>
      </c>
      <c r="K44" s="65">
        <v>1168921</v>
      </c>
      <c r="L44" s="65">
        <v>1487944</v>
      </c>
      <c r="M44" s="65">
        <v>1615519</v>
      </c>
      <c r="N44" s="65">
        <v>4272384</v>
      </c>
      <c r="O44" s="65">
        <v>1797704</v>
      </c>
      <c r="P44" s="65">
        <v>4501933</v>
      </c>
      <c r="Q44" s="65">
        <v>2823898</v>
      </c>
      <c r="R44" s="65">
        <v>9123535</v>
      </c>
      <c r="S44" s="65">
        <v>1930002</v>
      </c>
      <c r="T44" s="65">
        <v>3125861</v>
      </c>
      <c r="U44" s="65">
        <v>3036769</v>
      </c>
      <c r="V44" s="65">
        <v>8092632</v>
      </c>
      <c r="W44" s="65">
        <v>24666683</v>
      </c>
      <c r="X44" s="65">
        <v>22904714</v>
      </c>
      <c r="Y44" s="65">
        <v>1761969</v>
      </c>
      <c r="Z44" s="145">
        <v>7.69</v>
      </c>
      <c r="AA44" s="160">
        <v>22904714</v>
      </c>
    </row>
    <row r="45" spans="1:27" ht="13.5">
      <c r="A45" s="143" t="s">
        <v>91</v>
      </c>
      <c r="B45" s="141"/>
      <c r="C45" s="162">
        <v>21998451</v>
      </c>
      <c r="D45" s="162"/>
      <c r="E45" s="163">
        <v>17117972</v>
      </c>
      <c r="F45" s="164">
        <v>11752022</v>
      </c>
      <c r="G45" s="164">
        <v>255904</v>
      </c>
      <c r="H45" s="164">
        <v>365521</v>
      </c>
      <c r="I45" s="164">
        <v>-439641</v>
      </c>
      <c r="J45" s="164">
        <v>181784</v>
      </c>
      <c r="K45" s="164">
        <v>1166353</v>
      </c>
      <c r="L45" s="164">
        <v>503243</v>
      </c>
      <c r="M45" s="164">
        <v>31932</v>
      </c>
      <c r="N45" s="164">
        <v>1701528</v>
      </c>
      <c r="O45" s="164">
        <v>8375</v>
      </c>
      <c r="P45" s="164">
        <v>1867220</v>
      </c>
      <c r="Q45" s="164">
        <v>704841</v>
      </c>
      <c r="R45" s="164">
        <v>2580436</v>
      </c>
      <c r="S45" s="164">
        <v>255204</v>
      </c>
      <c r="T45" s="164">
        <v>446428</v>
      </c>
      <c r="U45" s="164">
        <v>2060794</v>
      </c>
      <c r="V45" s="164">
        <v>2762426</v>
      </c>
      <c r="W45" s="164">
        <v>7226174</v>
      </c>
      <c r="X45" s="164">
        <v>11752022</v>
      </c>
      <c r="Y45" s="164">
        <v>-4525848</v>
      </c>
      <c r="Z45" s="146">
        <v>-38.51</v>
      </c>
      <c r="AA45" s="162">
        <v>11752022</v>
      </c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199293</v>
      </c>
      <c r="H46" s="65">
        <v>282276</v>
      </c>
      <c r="I46" s="65">
        <v>9022</v>
      </c>
      <c r="J46" s="65">
        <v>490591</v>
      </c>
      <c r="K46" s="65"/>
      <c r="L46" s="65">
        <v>320480</v>
      </c>
      <c r="M46" s="65">
        <v>1296243</v>
      </c>
      <c r="N46" s="65">
        <v>1616723</v>
      </c>
      <c r="O46" s="65"/>
      <c r="P46" s="65"/>
      <c r="Q46" s="65"/>
      <c r="R46" s="65"/>
      <c r="S46" s="65">
        <v>473260</v>
      </c>
      <c r="T46" s="65">
        <v>452450</v>
      </c>
      <c r="U46" s="65"/>
      <c r="V46" s="65">
        <v>925710</v>
      </c>
      <c r="W46" s="65">
        <v>3033024</v>
      </c>
      <c r="X46" s="65"/>
      <c r="Y46" s="65">
        <v>3033024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199484709</v>
      </c>
      <c r="D48" s="177">
        <f>+D28+D32+D38+D42+D47</f>
        <v>0</v>
      </c>
      <c r="E48" s="178">
        <f t="shared" si="9"/>
        <v>191088533</v>
      </c>
      <c r="F48" s="78">
        <f t="shared" si="9"/>
        <v>163027133</v>
      </c>
      <c r="G48" s="78">
        <f t="shared" si="9"/>
        <v>7931918</v>
      </c>
      <c r="H48" s="78">
        <f t="shared" si="9"/>
        <v>11518964</v>
      </c>
      <c r="I48" s="78">
        <f t="shared" si="9"/>
        <v>6053859</v>
      </c>
      <c r="J48" s="78">
        <f t="shared" si="9"/>
        <v>25504741</v>
      </c>
      <c r="K48" s="78">
        <f t="shared" si="9"/>
        <v>12132883</v>
      </c>
      <c r="L48" s="78">
        <f t="shared" si="9"/>
        <v>10000828</v>
      </c>
      <c r="M48" s="78">
        <f t="shared" si="9"/>
        <v>13132433</v>
      </c>
      <c r="N48" s="78">
        <f t="shared" si="9"/>
        <v>35266144</v>
      </c>
      <c r="O48" s="78">
        <f t="shared" si="9"/>
        <v>11454585</v>
      </c>
      <c r="P48" s="78">
        <f t="shared" si="9"/>
        <v>12239103</v>
      </c>
      <c r="Q48" s="78">
        <f t="shared" si="9"/>
        <v>17270300</v>
      </c>
      <c r="R48" s="78">
        <f t="shared" si="9"/>
        <v>40963988</v>
      </c>
      <c r="S48" s="78">
        <f t="shared" si="9"/>
        <v>9274718</v>
      </c>
      <c r="T48" s="78">
        <f t="shared" si="9"/>
        <v>13034216</v>
      </c>
      <c r="U48" s="78">
        <f t="shared" si="9"/>
        <v>14147402</v>
      </c>
      <c r="V48" s="78">
        <f t="shared" si="9"/>
        <v>36456336</v>
      </c>
      <c r="W48" s="78">
        <f t="shared" si="9"/>
        <v>138191209</v>
      </c>
      <c r="X48" s="78">
        <f t="shared" si="9"/>
        <v>163027133</v>
      </c>
      <c r="Y48" s="78">
        <f t="shared" si="9"/>
        <v>-24835924</v>
      </c>
      <c r="Z48" s="179">
        <f>+IF(X48&lt;&gt;0,+(Y48/X48)*100,0)</f>
        <v>-15.234227298838654</v>
      </c>
      <c r="AA48" s="177">
        <f>+AA28+AA32+AA38+AA42+AA47</f>
        <v>163027133</v>
      </c>
    </row>
    <row r="49" spans="1:27" ht="13.5">
      <c r="A49" s="153" t="s">
        <v>49</v>
      </c>
      <c r="B49" s="154"/>
      <c r="C49" s="180">
        <f aca="true" t="shared" si="10" ref="C49:Y49">+C25-C48</f>
        <v>-63914983</v>
      </c>
      <c r="D49" s="180">
        <f>+D25-D48</f>
        <v>0</v>
      </c>
      <c r="E49" s="181">
        <f t="shared" si="10"/>
        <v>152467</v>
      </c>
      <c r="F49" s="182">
        <f t="shared" si="10"/>
        <v>297643</v>
      </c>
      <c r="G49" s="182">
        <f t="shared" si="10"/>
        <v>4367553</v>
      </c>
      <c r="H49" s="182">
        <f t="shared" si="10"/>
        <v>-4593820</v>
      </c>
      <c r="I49" s="182">
        <f t="shared" si="10"/>
        <v>-1127434</v>
      </c>
      <c r="J49" s="182">
        <f t="shared" si="10"/>
        <v>-1353701</v>
      </c>
      <c r="K49" s="182">
        <f t="shared" si="10"/>
        <v>-8028975</v>
      </c>
      <c r="L49" s="182">
        <f t="shared" si="10"/>
        <v>-4731371</v>
      </c>
      <c r="M49" s="182">
        <f t="shared" si="10"/>
        <v>484453</v>
      </c>
      <c r="N49" s="182">
        <f t="shared" si="10"/>
        <v>-12275893</v>
      </c>
      <c r="O49" s="182">
        <f t="shared" si="10"/>
        <v>-4792718</v>
      </c>
      <c r="P49" s="182">
        <f t="shared" si="10"/>
        <v>-5321667</v>
      </c>
      <c r="Q49" s="182">
        <f t="shared" si="10"/>
        <v>-13602476</v>
      </c>
      <c r="R49" s="182">
        <f t="shared" si="10"/>
        <v>-23716861</v>
      </c>
      <c r="S49" s="182">
        <f t="shared" si="10"/>
        <v>-5362320</v>
      </c>
      <c r="T49" s="182">
        <f t="shared" si="10"/>
        <v>-9011338</v>
      </c>
      <c r="U49" s="182">
        <f t="shared" si="10"/>
        <v>-9082631</v>
      </c>
      <c r="V49" s="182">
        <f t="shared" si="10"/>
        <v>-23456289</v>
      </c>
      <c r="W49" s="182">
        <f t="shared" si="10"/>
        <v>-60802744</v>
      </c>
      <c r="X49" s="182">
        <f>IF(F25=F48,0,X25-X48)</f>
        <v>297643</v>
      </c>
      <c r="Y49" s="182">
        <f t="shared" si="10"/>
        <v>-61100387</v>
      </c>
      <c r="Z49" s="183">
        <f>+IF(X49&lt;&gt;0,+(Y49/X49)*100,0)</f>
        <v>-20528.07793228801</v>
      </c>
      <c r="AA49" s="180">
        <f>+AA25-AA48</f>
        <v>297643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7051238</v>
      </c>
      <c r="D5" s="160"/>
      <c r="E5" s="161">
        <v>8143000</v>
      </c>
      <c r="F5" s="65">
        <v>10000000</v>
      </c>
      <c r="G5" s="65">
        <v>161549</v>
      </c>
      <c r="H5" s="65">
        <v>361756</v>
      </c>
      <c r="I5" s="65">
        <v>426093</v>
      </c>
      <c r="J5" s="65">
        <v>949398</v>
      </c>
      <c r="K5" s="65">
        <v>398881</v>
      </c>
      <c r="L5" s="65">
        <v>361422</v>
      </c>
      <c r="M5" s="65">
        <v>336453</v>
      </c>
      <c r="N5" s="65">
        <v>1096756</v>
      </c>
      <c r="O5" s="65">
        <v>357336</v>
      </c>
      <c r="P5" s="65">
        <v>392848</v>
      </c>
      <c r="Q5" s="65">
        <v>797547</v>
      </c>
      <c r="R5" s="65">
        <v>1547731</v>
      </c>
      <c r="S5" s="65">
        <v>442690</v>
      </c>
      <c r="T5" s="65">
        <v>386684</v>
      </c>
      <c r="U5" s="65">
        <v>368492</v>
      </c>
      <c r="V5" s="65">
        <v>1197866</v>
      </c>
      <c r="W5" s="65">
        <v>4791751</v>
      </c>
      <c r="X5" s="65">
        <v>10000000</v>
      </c>
      <c r="Y5" s="65">
        <v>-5208249</v>
      </c>
      <c r="Z5" s="145">
        <v>-52.08</v>
      </c>
      <c r="AA5" s="160">
        <v>10000000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33717827</v>
      </c>
      <c r="D7" s="160"/>
      <c r="E7" s="161">
        <v>55221000</v>
      </c>
      <c r="F7" s="65">
        <v>58833000</v>
      </c>
      <c r="G7" s="65">
        <v>1169645</v>
      </c>
      <c r="H7" s="65">
        <v>2172965</v>
      </c>
      <c r="I7" s="65">
        <v>2921592</v>
      </c>
      <c r="J7" s="65">
        <v>6264202</v>
      </c>
      <c r="K7" s="65">
        <v>2399589</v>
      </c>
      <c r="L7" s="65">
        <v>2604262</v>
      </c>
      <c r="M7" s="65">
        <v>2813047</v>
      </c>
      <c r="N7" s="65">
        <v>7816898</v>
      </c>
      <c r="O7" s="65">
        <v>2812114</v>
      </c>
      <c r="P7" s="65">
        <v>2042999</v>
      </c>
      <c r="Q7" s="65">
        <v>1666645</v>
      </c>
      <c r="R7" s="65">
        <v>6521758</v>
      </c>
      <c r="S7" s="65">
        <v>2159083</v>
      </c>
      <c r="T7" s="65">
        <v>2171566</v>
      </c>
      <c r="U7" s="65">
        <v>2151653</v>
      </c>
      <c r="V7" s="65">
        <v>6482302</v>
      </c>
      <c r="W7" s="65">
        <v>27085160</v>
      </c>
      <c r="X7" s="65">
        <v>58833000</v>
      </c>
      <c r="Y7" s="65">
        <v>-31747840</v>
      </c>
      <c r="Z7" s="145">
        <v>-53.96</v>
      </c>
      <c r="AA7" s="160">
        <v>58833000</v>
      </c>
    </row>
    <row r="8" spans="1:27" ht="13.5">
      <c r="A8" s="198" t="s">
        <v>104</v>
      </c>
      <c r="B8" s="197" t="s">
        <v>96</v>
      </c>
      <c r="C8" s="160">
        <v>17970906</v>
      </c>
      <c r="D8" s="160"/>
      <c r="E8" s="161">
        <v>14144000</v>
      </c>
      <c r="F8" s="65">
        <v>18596000</v>
      </c>
      <c r="G8" s="65">
        <v>109197</v>
      </c>
      <c r="H8" s="65">
        <v>583217</v>
      </c>
      <c r="I8" s="65">
        <v>830704</v>
      </c>
      <c r="J8" s="65">
        <v>1523118</v>
      </c>
      <c r="K8" s="65">
        <v>605918</v>
      </c>
      <c r="L8" s="65">
        <v>934114</v>
      </c>
      <c r="M8" s="65">
        <v>901617</v>
      </c>
      <c r="N8" s="65">
        <v>2441649</v>
      </c>
      <c r="O8" s="65">
        <v>691385</v>
      </c>
      <c r="P8" s="65">
        <v>551481</v>
      </c>
      <c r="Q8" s="65">
        <v>469827</v>
      </c>
      <c r="R8" s="65">
        <v>1712693</v>
      </c>
      <c r="S8" s="65">
        <v>677606</v>
      </c>
      <c r="T8" s="65">
        <v>773817</v>
      </c>
      <c r="U8" s="65">
        <v>697371</v>
      </c>
      <c r="V8" s="65">
        <v>2148794</v>
      </c>
      <c r="W8" s="65">
        <v>7826254</v>
      </c>
      <c r="X8" s="65">
        <v>18596000</v>
      </c>
      <c r="Y8" s="65">
        <v>-10769746</v>
      </c>
      <c r="Z8" s="145">
        <v>-57.91</v>
      </c>
      <c r="AA8" s="160">
        <v>18596000</v>
      </c>
    </row>
    <row r="9" spans="1:27" ht="13.5">
      <c r="A9" s="198" t="s">
        <v>105</v>
      </c>
      <c r="B9" s="197" t="s">
        <v>96</v>
      </c>
      <c r="C9" s="160">
        <v>21066286</v>
      </c>
      <c r="D9" s="160"/>
      <c r="E9" s="161">
        <v>26654000</v>
      </c>
      <c r="F9" s="65">
        <v>26576000</v>
      </c>
      <c r="G9" s="65">
        <v>111979</v>
      </c>
      <c r="H9" s="65">
        <v>224958</v>
      </c>
      <c r="I9" s="65">
        <v>293612</v>
      </c>
      <c r="J9" s="65">
        <v>630549</v>
      </c>
      <c r="K9" s="65">
        <v>413954</v>
      </c>
      <c r="L9" s="65">
        <v>267887</v>
      </c>
      <c r="M9" s="65">
        <v>224483</v>
      </c>
      <c r="N9" s="65">
        <v>906324</v>
      </c>
      <c r="O9" s="65">
        <v>219513</v>
      </c>
      <c r="P9" s="65">
        <v>339934</v>
      </c>
      <c r="Q9" s="65">
        <v>363260</v>
      </c>
      <c r="R9" s="65">
        <v>922707</v>
      </c>
      <c r="S9" s="65">
        <v>208211</v>
      </c>
      <c r="T9" s="65">
        <v>233556</v>
      </c>
      <c r="U9" s="65">
        <v>350811</v>
      </c>
      <c r="V9" s="65">
        <v>792578</v>
      </c>
      <c r="W9" s="65">
        <v>3252158</v>
      </c>
      <c r="X9" s="65">
        <v>26576000</v>
      </c>
      <c r="Y9" s="65">
        <v>-23323842</v>
      </c>
      <c r="Z9" s="145">
        <v>-87.76</v>
      </c>
      <c r="AA9" s="160">
        <v>26576000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50290</v>
      </c>
      <c r="H10" s="59">
        <v>140436</v>
      </c>
      <c r="I10" s="59">
        <v>169963</v>
      </c>
      <c r="J10" s="59">
        <v>360689</v>
      </c>
      <c r="K10" s="59">
        <v>0</v>
      </c>
      <c r="L10" s="59">
        <v>157026</v>
      </c>
      <c r="M10" s="59">
        <v>125918</v>
      </c>
      <c r="N10" s="59">
        <v>282944</v>
      </c>
      <c r="O10" s="59">
        <v>133090</v>
      </c>
      <c r="P10" s="59">
        <v>0</v>
      </c>
      <c r="Q10" s="59">
        <v>0</v>
      </c>
      <c r="R10" s="59">
        <v>133090</v>
      </c>
      <c r="S10" s="59">
        <v>129285</v>
      </c>
      <c r="T10" s="59">
        <v>148752</v>
      </c>
      <c r="U10" s="59">
        <v>0</v>
      </c>
      <c r="V10" s="59">
        <v>278037</v>
      </c>
      <c r="W10" s="59">
        <v>1054760</v>
      </c>
      <c r="X10" s="59">
        <v>0</v>
      </c>
      <c r="Y10" s="59">
        <v>1054760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294415</v>
      </c>
      <c r="D12" s="160"/>
      <c r="E12" s="161">
        <v>3050000</v>
      </c>
      <c r="F12" s="65">
        <v>415000</v>
      </c>
      <c r="G12" s="65">
        <v>16754</v>
      </c>
      <c r="H12" s="65">
        <v>16988</v>
      </c>
      <c r="I12" s="65">
        <v>21209</v>
      </c>
      <c r="J12" s="65">
        <v>54951</v>
      </c>
      <c r="K12" s="65">
        <v>23035</v>
      </c>
      <c r="L12" s="65">
        <v>29872</v>
      </c>
      <c r="M12" s="65">
        <v>79010</v>
      </c>
      <c r="N12" s="65">
        <v>131917</v>
      </c>
      <c r="O12" s="65">
        <v>70361</v>
      </c>
      <c r="P12" s="65">
        <v>18756</v>
      </c>
      <c r="Q12" s="65">
        <v>74430</v>
      </c>
      <c r="R12" s="65">
        <v>163547</v>
      </c>
      <c r="S12" s="65">
        <v>21603</v>
      </c>
      <c r="T12" s="65">
        <v>20123</v>
      </c>
      <c r="U12" s="65">
        <v>63757</v>
      </c>
      <c r="V12" s="65">
        <v>105483</v>
      </c>
      <c r="W12" s="65">
        <v>455898</v>
      </c>
      <c r="X12" s="65">
        <v>415000</v>
      </c>
      <c r="Y12" s="65">
        <v>40898</v>
      </c>
      <c r="Z12" s="145">
        <v>9.85</v>
      </c>
      <c r="AA12" s="160">
        <v>415000</v>
      </c>
    </row>
    <row r="13" spans="1:27" ht="13.5">
      <c r="A13" s="196" t="s">
        <v>109</v>
      </c>
      <c r="B13" s="200"/>
      <c r="C13" s="160">
        <v>77468</v>
      </c>
      <c r="D13" s="160"/>
      <c r="E13" s="161">
        <v>0</v>
      </c>
      <c r="F13" s="65">
        <v>5000</v>
      </c>
      <c r="G13" s="65">
        <v>0</v>
      </c>
      <c r="H13" s="65">
        <v>0</v>
      </c>
      <c r="I13" s="65">
        <v>1836</v>
      </c>
      <c r="J13" s="65">
        <v>1836</v>
      </c>
      <c r="K13" s="65">
        <v>1380</v>
      </c>
      <c r="L13" s="65">
        <v>64</v>
      </c>
      <c r="M13" s="65">
        <v>74</v>
      </c>
      <c r="N13" s="65">
        <v>1518</v>
      </c>
      <c r="O13" s="65">
        <v>0</v>
      </c>
      <c r="P13" s="65">
        <v>143</v>
      </c>
      <c r="Q13" s="65">
        <v>0</v>
      </c>
      <c r="R13" s="65">
        <v>143</v>
      </c>
      <c r="S13" s="65">
        <v>0</v>
      </c>
      <c r="T13" s="65">
        <v>482</v>
      </c>
      <c r="U13" s="65">
        <v>494</v>
      </c>
      <c r="V13" s="65">
        <v>976</v>
      </c>
      <c r="W13" s="65">
        <v>4473</v>
      </c>
      <c r="X13" s="65">
        <v>5000</v>
      </c>
      <c r="Y13" s="65">
        <v>-527</v>
      </c>
      <c r="Z13" s="145">
        <v>-10.54</v>
      </c>
      <c r="AA13" s="160">
        <v>5000</v>
      </c>
    </row>
    <row r="14" spans="1:27" ht="13.5">
      <c r="A14" s="196" t="s">
        <v>110</v>
      </c>
      <c r="B14" s="200"/>
      <c r="C14" s="160">
        <v>11291433</v>
      </c>
      <c r="D14" s="160"/>
      <c r="E14" s="161">
        <v>16311000</v>
      </c>
      <c r="F14" s="65">
        <v>16311000</v>
      </c>
      <c r="G14" s="65">
        <v>11938</v>
      </c>
      <c r="H14" s="65">
        <v>24685</v>
      </c>
      <c r="I14" s="65">
        <v>57654</v>
      </c>
      <c r="J14" s="65">
        <v>94277</v>
      </c>
      <c r="K14" s="65">
        <v>30530</v>
      </c>
      <c r="L14" s="65">
        <v>57955</v>
      </c>
      <c r="M14" s="65">
        <v>23030</v>
      </c>
      <c r="N14" s="65">
        <v>111515</v>
      </c>
      <c r="O14" s="65">
        <v>42949</v>
      </c>
      <c r="P14" s="65">
        <v>46257</v>
      </c>
      <c r="Q14" s="65">
        <v>64186</v>
      </c>
      <c r="R14" s="65">
        <v>153392</v>
      </c>
      <c r="S14" s="65">
        <v>43129</v>
      </c>
      <c r="T14" s="65">
        <v>65194</v>
      </c>
      <c r="U14" s="65">
        <v>48611</v>
      </c>
      <c r="V14" s="65">
        <v>156934</v>
      </c>
      <c r="W14" s="65">
        <v>516118</v>
      </c>
      <c r="X14" s="65">
        <v>16311000</v>
      </c>
      <c r="Y14" s="65">
        <v>-15794882</v>
      </c>
      <c r="Z14" s="145">
        <v>-96.84</v>
      </c>
      <c r="AA14" s="160">
        <v>16311000</v>
      </c>
    </row>
    <row r="15" spans="1:27" ht="13.5">
      <c r="A15" s="196" t="s">
        <v>111</v>
      </c>
      <c r="B15" s="200"/>
      <c r="C15" s="160">
        <v>906</v>
      </c>
      <c r="D15" s="160"/>
      <c r="E15" s="161">
        <v>10000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1024</v>
      </c>
      <c r="U15" s="65">
        <v>0</v>
      </c>
      <c r="V15" s="65">
        <v>1024</v>
      </c>
      <c r="W15" s="65">
        <v>1024</v>
      </c>
      <c r="X15" s="65">
        <v>0</v>
      </c>
      <c r="Y15" s="65">
        <v>1024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60713</v>
      </c>
      <c r="D16" s="160"/>
      <c r="E16" s="161">
        <v>10000</v>
      </c>
      <c r="F16" s="65">
        <v>2501000</v>
      </c>
      <c r="G16" s="65">
        <v>6100</v>
      </c>
      <c r="H16" s="65">
        <v>4950</v>
      </c>
      <c r="I16" s="65">
        <v>10300</v>
      </c>
      <c r="J16" s="65">
        <v>21350</v>
      </c>
      <c r="K16" s="65">
        <v>0</v>
      </c>
      <c r="L16" s="65">
        <v>4550</v>
      </c>
      <c r="M16" s="65">
        <v>7799</v>
      </c>
      <c r="N16" s="65">
        <v>12349</v>
      </c>
      <c r="O16" s="65">
        <v>0</v>
      </c>
      <c r="P16" s="65">
        <v>2400</v>
      </c>
      <c r="Q16" s="65">
        <v>200</v>
      </c>
      <c r="R16" s="65">
        <v>2600</v>
      </c>
      <c r="S16" s="65">
        <v>20450</v>
      </c>
      <c r="T16" s="65">
        <v>6400</v>
      </c>
      <c r="U16" s="65">
        <v>0</v>
      </c>
      <c r="V16" s="65">
        <v>26850</v>
      </c>
      <c r="W16" s="65">
        <v>63149</v>
      </c>
      <c r="X16" s="65">
        <v>2501000</v>
      </c>
      <c r="Y16" s="65">
        <v>-2437851</v>
      </c>
      <c r="Z16" s="145">
        <v>-97.48</v>
      </c>
      <c r="AA16" s="160">
        <v>2501000</v>
      </c>
    </row>
    <row r="17" spans="1:27" ht="13.5">
      <c r="A17" s="196" t="s">
        <v>113</v>
      </c>
      <c r="B17" s="200"/>
      <c r="C17" s="160">
        <v>3600</v>
      </c>
      <c r="D17" s="160"/>
      <c r="E17" s="161">
        <v>550000</v>
      </c>
      <c r="F17" s="65">
        <v>4000</v>
      </c>
      <c r="G17" s="65">
        <v>300</v>
      </c>
      <c r="H17" s="65">
        <v>300</v>
      </c>
      <c r="I17" s="65">
        <v>300</v>
      </c>
      <c r="J17" s="65">
        <v>900</v>
      </c>
      <c r="K17" s="65">
        <v>300</v>
      </c>
      <c r="L17" s="65">
        <v>300</v>
      </c>
      <c r="M17" s="65">
        <v>300</v>
      </c>
      <c r="N17" s="65">
        <v>900</v>
      </c>
      <c r="O17" s="65">
        <v>1800</v>
      </c>
      <c r="P17" s="65">
        <v>300</v>
      </c>
      <c r="Q17" s="65">
        <v>300</v>
      </c>
      <c r="R17" s="65">
        <v>2400</v>
      </c>
      <c r="S17" s="65">
        <v>300</v>
      </c>
      <c r="T17" s="65">
        <v>300</v>
      </c>
      <c r="U17" s="65">
        <v>300</v>
      </c>
      <c r="V17" s="65">
        <v>900</v>
      </c>
      <c r="W17" s="65">
        <v>5100</v>
      </c>
      <c r="X17" s="65">
        <v>4000</v>
      </c>
      <c r="Y17" s="65">
        <v>1100</v>
      </c>
      <c r="Z17" s="145">
        <v>27.5</v>
      </c>
      <c r="AA17" s="160">
        <v>4000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24551876</v>
      </c>
      <c r="D19" s="160"/>
      <c r="E19" s="161">
        <v>32149000</v>
      </c>
      <c r="F19" s="65">
        <v>28647176</v>
      </c>
      <c r="G19" s="65">
        <v>10412000</v>
      </c>
      <c r="H19" s="65">
        <v>0</v>
      </c>
      <c r="I19" s="65">
        <v>0</v>
      </c>
      <c r="J19" s="65">
        <v>10412000</v>
      </c>
      <c r="K19" s="65">
        <v>0</v>
      </c>
      <c r="L19" s="65">
        <v>24893</v>
      </c>
      <c r="M19" s="65">
        <v>8332029</v>
      </c>
      <c r="N19" s="65">
        <v>8356922</v>
      </c>
      <c r="O19" s="65">
        <v>2040779</v>
      </c>
      <c r="P19" s="65">
        <v>4545</v>
      </c>
      <c r="Q19" s="65">
        <v>5136</v>
      </c>
      <c r="R19" s="65">
        <v>2050460</v>
      </c>
      <c r="S19" s="65">
        <v>0</v>
      </c>
      <c r="T19" s="65">
        <v>568</v>
      </c>
      <c r="U19" s="65">
        <v>1468</v>
      </c>
      <c r="V19" s="65">
        <v>2036</v>
      </c>
      <c r="W19" s="65">
        <v>20821418</v>
      </c>
      <c r="X19" s="65">
        <v>28647176</v>
      </c>
      <c r="Y19" s="65">
        <v>-7825758</v>
      </c>
      <c r="Z19" s="145">
        <v>-27.32</v>
      </c>
      <c r="AA19" s="160">
        <v>28647176</v>
      </c>
    </row>
    <row r="20" spans="1:27" ht="13.5">
      <c r="A20" s="196" t="s">
        <v>35</v>
      </c>
      <c r="B20" s="200" t="s">
        <v>96</v>
      </c>
      <c r="C20" s="160">
        <v>10074707</v>
      </c>
      <c r="D20" s="160"/>
      <c r="E20" s="161">
        <v>34999000</v>
      </c>
      <c r="F20" s="59">
        <v>1436600</v>
      </c>
      <c r="G20" s="59">
        <v>249719</v>
      </c>
      <c r="H20" s="59">
        <v>274889</v>
      </c>
      <c r="I20" s="59">
        <v>-6838</v>
      </c>
      <c r="J20" s="59">
        <v>517770</v>
      </c>
      <c r="K20" s="59">
        <v>230321</v>
      </c>
      <c r="L20" s="59">
        <v>827112</v>
      </c>
      <c r="M20" s="59">
        <v>773126</v>
      </c>
      <c r="N20" s="59">
        <v>1830559</v>
      </c>
      <c r="O20" s="59">
        <v>292540</v>
      </c>
      <c r="P20" s="59">
        <v>197773</v>
      </c>
      <c r="Q20" s="59">
        <v>226293</v>
      </c>
      <c r="R20" s="59">
        <v>716606</v>
      </c>
      <c r="S20" s="59">
        <v>210041</v>
      </c>
      <c r="T20" s="59">
        <v>214412</v>
      </c>
      <c r="U20" s="59">
        <v>78500</v>
      </c>
      <c r="V20" s="59">
        <v>502953</v>
      </c>
      <c r="W20" s="59">
        <v>3567888</v>
      </c>
      <c r="X20" s="59">
        <v>1436600</v>
      </c>
      <c r="Y20" s="59">
        <v>2131288</v>
      </c>
      <c r="Z20" s="199">
        <v>148.36</v>
      </c>
      <c r="AA20" s="135">
        <v>1436600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126161375</v>
      </c>
      <c r="D22" s="203">
        <f>SUM(D5:D21)</f>
        <v>0</v>
      </c>
      <c r="E22" s="204">
        <f t="shared" si="0"/>
        <v>191241000</v>
      </c>
      <c r="F22" s="205">
        <f t="shared" si="0"/>
        <v>163324776</v>
      </c>
      <c r="G22" s="205">
        <f t="shared" si="0"/>
        <v>12299471</v>
      </c>
      <c r="H22" s="205">
        <f t="shared" si="0"/>
        <v>3805144</v>
      </c>
      <c r="I22" s="205">
        <f t="shared" si="0"/>
        <v>4726425</v>
      </c>
      <c r="J22" s="205">
        <f t="shared" si="0"/>
        <v>20831040</v>
      </c>
      <c r="K22" s="205">
        <f t="shared" si="0"/>
        <v>4103908</v>
      </c>
      <c r="L22" s="205">
        <f t="shared" si="0"/>
        <v>5269457</v>
      </c>
      <c r="M22" s="205">
        <f t="shared" si="0"/>
        <v>13616886</v>
      </c>
      <c r="N22" s="205">
        <f t="shared" si="0"/>
        <v>22990251</v>
      </c>
      <c r="O22" s="205">
        <f t="shared" si="0"/>
        <v>6661867</v>
      </c>
      <c r="P22" s="205">
        <f t="shared" si="0"/>
        <v>3597436</v>
      </c>
      <c r="Q22" s="205">
        <f t="shared" si="0"/>
        <v>3667824</v>
      </c>
      <c r="R22" s="205">
        <f t="shared" si="0"/>
        <v>13927127</v>
      </c>
      <c r="S22" s="205">
        <f t="shared" si="0"/>
        <v>3912398</v>
      </c>
      <c r="T22" s="205">
        <f t="shared" si="0"/>
        <v>4022878</v>
      </c>
      <c r="U22" s="205">
        <f t="shared" si="0"/>
        <v>3761457</v>
      </c>
      <c r="V22" s="205">
        <f t="shared" si="0"/>
        <v>11696733</v>
      </c>
      <c r="W22" s="205">
        <f t="shared" si="0"/>
        <v>69445151</v>
      </c>
      <c r="X22" s="205">
        <f t="shared" si="0"/>
        <v>163324776</v>
      </c>
      <c r="Y22" s="205">
        <f t="shared" si="0"/>
        <v>-93879625</v>
      </c>
      <c r="Z22" s="206">
        <f>+IF(X22&lt;&gt;0,+(Y22/X22)*100,0)</f>
        <v>-57.48033292878969</v>
      </c>
      <c r="AA22" s="203">
        <f>SUM(AA5:AA21)</f>
        <v>163324776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32355754</v>
      </c>
      <c r="D25" s="160"/>
      <c r="E25" s="161">
        <v>44611004</v>
      </c>
      <c r="F25" s="65">
        <v>40685070</v>
      </c>
      <c r="G25" s="65">
        <v>2838099</v>
      </c>
      <c r="H25" s="65">
        <v>3184380</v>
      </c>
      <c r="I25" s="65">
        <v>-1036474</v>
      </c>
      <c r="J25" s="65">
        <v>4986005</v>
      </c>
      <c r="K25" s="65">
        <v>5759192</v>
      </c>
      <c r="L25" s="65">
        <v>2835770</v>
      </c>
      <c r="M25" s="65">
        <v>1279492</v>
      </c>
      <c r="N25" s="65">
        <v>9874454</v>
      </c>
      <c r="O25" s="65">
        <v>4357852</v>
      </c>
      <c r="P25" s="65">
        <v>2896981</v>
      </c>
      <c r="Q25" s="65">
        <v>2883572</v>
      </c>
      <c r="R25" s="65">
        <v>10138405</v>
      </c>
      <c r="S25" s="65">
        <v>2921618</v>
      </c>
      <c r="T25" s="65">
        <v>2980927</v>
      </c>
      <c r="U25" s="65">
        <v>3751687</v>
      </c>
      <c r="V25" s="65">
        <v>9654232</v>
      </c>
      <c r="W25" s="65">
        <v>34653096</v>
      </c>
      <c r="X25" s="65">
        <v>40685070</v>
      </c>
      <c r="Y25" s="65">
        <v>-6031974</v>
      </c>
      <c r="Z25" s="145">
        <v>-14.83</v>
      </c>
      <c r="AA25" s="160">
        <v>40685070</v>
      </c>
    </row>
    <row r="26" spans="1:27" ht="13.5">
      <c r="A26" s="198" t="s">
        <v>38</v>
      </c>
      <c r="B26" s="197"/>
      <c r="C26" s="160">
        <v>2149800</v>
      </c>
      <c r="D26" s="160"/>
      <c r="E26" s="161">
        <v>0</v>
      </c>
      <c r="F26" s="65">
        <v>4013355</v>
      </c>
      <c r="G26" s="65">
        <v>209222</v>
      </c>
      <c r="H26" s="65">
        <v>224658</v>
      </c>
      <c r="I26" s="65">
        <v>0</v>
      </c>
      <c r="J26" s="65">
        <v>433880</v>
      </c>
      <c r="K26" s="65">
        <v>461067</v>
      </c>
      <c r="L26" s="65">
        <v>223172</v>
      </c>
      <c r="M26" s="65">
        <v>10507</v>
      </c>
      <c r="N26" s="65">
        <v>694746</v>
      </c>
      <c r="O26" s="65">
        <v>562880</v>
      </c>
      <c r="P26" s="65">
        <v>257414</v>
      </c>
      <c r="Q26" s="65">
        <v>257414</v>
      </c>
      <c r="R26" s="65">
        <v>1077708</v>
      </c>
      <c r="S26" s="65">
        <v>257414</v>
      </c>
      <c r="T26" s="65">
        <v>266508</v>
      </c>
      <c r="U26" s="65">
        <v>257414</v>
      </c>
      <c r="V26" s="65">
        <v>781336</v>
      </c>
      <c r="W26" s="65">
        <v>2987670</v>
      </c>
      <c r="X26" s="65">
        <v>4013355</v>
      </c>
      <c r="Y26" s="65">
        <v>-1025685</v>
      </c>
      <c r="Z26" s="145">
        <v>-25.56</v>
      </c>
      <c r="AA26" s="160">
        <v>4013355</v>
      </c>
    </row>
    <row r="27" spans="1:27" ht="13.5">
      <c r="A27" s="198" t="s">
        <v>118</v>
      </c>
      <c r="B27" s="197" t="s">
        <v>99</v>
      </c>
      <c r="C27" s="160">
        <v>65223055</v>
      </c>
      <c r="D27" s="160"/>
      <c r="E27" s="161">
        <v>7486805</v>
      </c>
      <c r="F27" s="65">
        <v>5077053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3230623</v>
      </c>
      <c r="V27" s="65">
        <v>3230623</v>
      </c>
      <c r="W27" s="65">
        <v>3230623</v>
      </c>
      <c r="X27" s="65">
        <v>5077053</v>
      </c>
      <c r="Y27" s="65">
        <v>-1846430</v>
      </c>
      <c r="Z27" s="145">
        <v>-36.37</v>
      </c>
      <c r="AA27" s="160">
        <v>5077053</v>
      </c>
    </row>
    <row r="28" spans="1:27" ht="13.5">
      <c r="A28" s="198" t="s">
        <v>39</v>
      </c>
      <c r="B28" s="197" t="s">
        <v>96</v>
      </c>
      <c r="C28" s="160">
        <v>7227966</v>
      </c>
      <c r="D28" s="160"/>
      <c r="E28" s="161">
        <v>5901000</v>
      </c>
      <c r="F28" s="65">
        <v>9062805</v>
      </c>
      <c r="G28" s="65">
        <v>0</v>
      </c>
      <c r="H28" s="65">
        <v>0</v>
      </c>
      <c r="I28" s="65">
        <v>0</v>
      </c>
      <c r="J28" s="65">
        <v>0</v>
      </c>
      <c r="K28" s="65">
        <v>173171</v>
      </c>
      <c r="L28" s="65">
        <v>1807211</v>
      </c>
      <c r="M28" s="65">
        <v>66558</v>
      </c>
      <c r="N28" s="65">
        <v>2046940</v>
      </c>
      <c r="O28" s="65">
        <v>0</v>
      </c>
      <c r="P28" s="65">
        <v>1833821</v>
      </c>
      <c r="Q28" s="65">
        <v>0</v>
      </c>
      <c r="R28" s="65">
        <v>1833821</v>
      </c>
      <c r="S28" s="65">
        <v>0</v>
      </c>
      <c r="T28" s="65">
        <v>3365094</v>
      </c>
      <c r="U28" s="65">
        <v>1158983</v>
      </c>
      <c r="V28" s="65">
        <v>4524077</v>
      </c>
      <c r="W28" s="65">
        <v>8404838</v>
      </c>
      <c r="X28" s="65">
        <v>9062805</v>
      </c>
      <c r="Y28" s="65">
        <v>-657967</v>
      </c>
      <c r="Z28" s="145">
        <v>-7.26</v>
      </c>
      <c r="AA28" s="160">
        <v>9062805</v>
      </c>
    </row>
    <row r="29" spans="1:27" ht="13.5">
      <c r="A29" s="198" t="s">
        <v>40</v>
      </c>
      <c r="B29" s="197"/>
      <c r="C29" s="160">
        <v>4867700</v>
      </c>
      <c r="D29" s="160"/>
      <c r="E29" s="161">
        <v>0</v>
      </c>
      <c r="F29" s="65">
        <v>5024931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5024931</v>
      </c>
      <c r="Y29" s="65">
        <v>-5024931</v>
      </c>
      <c r="Z29" s="145">
        <v>-100</v>
      </c>
      <c r="AA29" s="160">
        <v>5024931</v>
      </c>
    </row>
    <row r="30" spans="1:27" ht="13.5">
      <c r="A30" s="198" t="s">
        <v>119</v>
      </c>
      <c r="B30" s="197" t="s">
        <v>96</v>
      </c>
      <c r="C30" s="160">
        <v>47983260</v>
      </c>
      <c r="D30" s="160"/>
      <c r="E30" s="161">
        <v>38116000</v>
      </c>
      <c r="F30" s="65">
        <v>55444181</v>
      </c>
      <c r="G30" s="65">
        <v>3676291</v>
      </c>
      <c r="H30" s="65">
        <v>6583230</v>
      </c>
      <c r="I30" s="65">
        <v>7273553</v>
      </c>
      <c r="J30" s="65">
        <v>17533074</v>
      </c>
      <c r="K30" s="65">
        <v>3680595</v>
      </c>
      <c r="L30" s="65">
        <v>2923548</v>
      </c>
      <c r="M30" s="65">
        <v>3383850</v>
      </c>
      <c r="N30" s="65">
        <v>9987993</v>
      </c>
      <c r="O30" s="65">
        <v>2407807</v>
      </c>
      <c r="P30" s="65">
        <v>2997061</v>
      </c>
      <c r="Q30" s="65">
        <v>11001098</v>
      </c>
      <c r="R30" s="65">
        <v>16405966</v>
      </c>
      <c r="S30" s="65">
        <v>3372325</v>
      </c>
      <c r="T30" s="65">
        <v>3842444</v>
      </c>
      <c r="U30" s="65">
        <v>994571</v>
      </c>
      <c r="V30" s="65">
        <v>8209340</v>
      </c>
      <c r="W30" s="65">
        <v>52136373</v>
      </c>
      <c r="X30" s="65">
        <v>55444181</v>
      </c>
      <c r="Y30" s="65">
        <v>-3307808</v>
      </c>
      <c r="Z30" s="145">
        <v>-5.97</v>
      </c>
      <c r="AA30" s="160">
        <v>55444181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1772094</v>
      </c>
      <c r="D32" s="160"/>
      <c r="E32" s="161">
        <v>11349000</v>
      </c>
      <c r="F32" s="65">
        <v>6332120</v>
      </c>
      <c r="G32" s="65">
        <v>39742</v>
      </c>
      <c r="H32" s="65">
        <v>3402</v>
      </c>
      <c r="I32" s="65">
        <v>-43144</v>
      </c>
      <c r="J32" s="65">
        <v>0</v>
      </c>
      <c r="K32" s="65">
        <v>135146</v>
      </c>
      <c r="L32" s="65">
        <v>93620</v>
      </c>
      <c r="M32" s="65">
        <v>480920</v>
      </c>
      <c r="N32" s="65">
        <v>709686</v>
      </c>
      <c r="O32" s="65">
        <v>978208</v>
      </c>
      <c r="P32" s="65">
        <v>913969</v>
      </c>
      <c r="Q32" s="65">
        <v>109527</v>
      </c>
      <c r="R32" s="65">
        <v>2001704</v>
      </c>
      <c r="S32" s="65">
        <v>37800</v>
      </c>
      <c r="T32" s="65">
        <v>128494</v>
      </c>
      <c r="U32" s="65">
        <v>900464</v>
      </c>
      <c r="V32" s="65">
        <v>1066758</v>
      </c>
      <c r="W32" s="65">
        <v>3778148</v>
      </c>
      <c r="X32" s="65">
        <v>6332120</v>
      </c>
      <c r="Y32" s="65">
        <v>-2553972</v>
      </c>
      <c r="Z32" s="145">
        <v>-40.33</v>
      </c>
      <c r="AA32" s="160">
        <v>6332120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35506627</v>
      </c>
      <c r="D34" s="160"/>
      <c r="E34" s="161">
        <v>83624724</v>
      </c>
      <c r="F34" s="65">
        <v>37387618</v>
      </c>
      <c r="G34" s="65">
        <v>1168564</v>
      </c>
      <c r="H34" s="65">
        <v>1523294</v>
      </c>
      <c r="I34" s="65">
        <v>-140076</v>
      </c>
      <c r="J34" s="65">
        <v>2551782</v>
      </c>
      <c r="K34" s="65">
        <v>1923712</v>
      </c>
      <c r="L34" s="65">
        <v>2117507</v>
      </c>
      <c r="M34" s="65">
        <v>7911106</v>
      </c>
      <c r="N34" s="65">
        <v>11952325</v>
      </c>
      <c r="O34" s="65">
        <v>3147838</v>
      </c>
      <c r="P34" s="65">
        <v>3339857</v>
      </c>
      <c r="Q34" s="65">
        <v>3018689</v>
      </c>
      <c r="R34" s="65">
        <v>9506384</v>
      </c>
      <c r="S34" s="65">
        <v>2685561</v>
      </c>
      <c r="T34" s="65">
        <v>2450749</v>
      </c>
      <c r="U34" s="65">
        <v>3853660</v>
      </c>
      <c r="V34" s="65">
        <v>8989970</v>
      </c>
      <c r="W34" s="65">
        <v>33000461</v>
      </c>
      <c r="X34" s="65">
        <v>37387618</v>
      </c>
      <c r="Y34" s="65">
        <v>-4387157</v>
      </c>
      <c r="Z34" s="145">
        <v>-11.73</v>
      </c>
      <c r="AA34" s="160">
        <v>37387618</v>
      </c>
    </row>
    <row r="35" spans="1:27" ht="13.5">
      <c r="A35" s="196" t="s">
        <v>124</v>
      </c>
      <c r="B35" s="200"/>
      <c r="C35" s="160">
        <v>2398453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199484709</v>
      </c>
      <c r="D36" s="203">
        <f>SUM(D25:D35)</f>
        <v>0</v>
      </c>
      <c r="E36" s="204">
        <f t="shared" si="1"/>
        <v>191088533</v>
      </c>
      <c r="F36" s="205">
        <f t="shared" si="1"/>
        <v>163027133</v>
      </c>
      <c r="G36" s="205">
        <f t="shared" si="1"/>
        <v>7931918</v>
      </c>
      <c r="H36" s="205">
        <f t="shared" si="1"/>
        <v>11518964</v>
      </c>
      <c r="I36" s="205">
        <f t="shared" si="1"/>
        <v>6053859</v>
      </c>
      <c r="J36" s="205">
        <f t="shared" si="1"/>
        <v>25504741</v>
      </c>
      <c r="K36" s="205">
        <f t="shared" si="1"/>
        <v>12132883</v>
      </c>
      <c r="L36" s="205">
        <f t="shared" si="1"/>
        <v>10000828</v>
      </c>
      <c r="M36" s="205">
        <f t="shared" si="1"/>
        <v>13132433</v>
      </c>
      <c r="N36" s="205">
        <f t="shared" si="1"/>
        <v>35266144</v>
      </c>
      <c r="O36" s="205">
        <f t="shared" si="1"/>
        <v>11454585</v>
      </c>
      <c r="P36" s="205">
        <f t="shared" si="1"/>
        <v>12239103</v>
      </c>
      <c r="Q36" s="205">
        <f t="shared" si="1"/>
        <v>17270300</v>
      </c>
      <c r="R36" s="205">
        <f t="shared" si="1"/>
        <v>40963988</v>
      </c>
      <c r="S36" s="205">
        <f t="shared" si="1"/>
        <v>9274718</v>
      </c>
      <c r="T36" s="205">
        <f t="shared" si="1"/>
        <v>13034216</v>
      </c>
      <c r="U36" s="205">
        <f t="shared" si="1"/>
        <v>14147402</v>
      </c>
      <c r="V36" s="205">
        <f t="shared" si="1"/>
        <v>36456336</v>
      </c>
      <c r="W36" s="205">
        <f t="shared" si="1"/>
        <v>138191209</v>
      </c>
      <c r="X36" s="205">
        <f t="shared" si="1"/>
        <v>163027133</v>
      </c>
      <c r="Y36" s="205">
        <f t="shared" si="1"/>
        <v>-24835924</v>
      </c>
      <c r="Z36" s="206">
        <f>+IF(X36&lt;&gt;0,+(Y36/X36)*100,0)</f>
        <v>-15.234227298838654</v>
      </c>
      <c r="AA36" s="203">
        <f>SUM(AA25:AA35)</f>
        <v>163027133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-73323334</v>
      </c>
      <c r="D38" s="214">
        <f>+D22-D36</f>
        <v>0</v>
      </c>
      <c r="E38" s="215">
        <f t="shared" si="2"/>
        <v>152467</v>
      </c>
      <c r="F38" s="111">
        <f t="shared" si="2"/>
        <v>297643</v>
      </c>
      <c r="G38" s="111">
        <f t="shared" si="2"/>
        <v>4367553</v>
      </c>
      <c r="H38" s="111">
        <f t="shared" si="2"/>
        <v>-7713820</v>
      </c>
      <c r="I38" s="111">
        <f t="shared" si="2"/>
        <v>-1327434</v>
      </c>
      <c r="J38" s="111">
        <f t="shared" si="2"/>
        <v>-4673701</v>
      </c>
      <c r="K38" s="111">
        <f t="shared" si="2"/>
        <v>-8028975</v>
      </c>
      <c r="L38" s="111">
        <f t="shared" si="2"/>
        <v>-4731371</v>
      </c>
      <c r="M38" s="111">
        <f t="shared" si="2"/>
        <v>484453</v>
      </c>
      <c r="N38" s="111">
        <f t="shared" si="2"/>
        <v>-12275893</v>
      </c>
      <c r="O38" s="111">
        <f t="shared" si="2"/>
        <v>-4792718</v>
      </c>
      <c r="P38" s="111">
        <f t="shared" si="2"/>
        <v>-8641667</v>
      </c>
      <c r="Q38" s="111">
        <f t="shared" si="2"/>
        <v>-13602476</v>
      </c>
      <c r="R38" s="111">
        <f t="shared" si="2"/>
        <v>-27036861</v>
      </c>
      <c r="S38" s="111">
        <f t="shared" si="2"/>
        <v>-5362320</v>
      </c>
      <c r="T38" s="111">
        <f t="shared" si="2"/>
        <v>-9011338</v>
      </c>
      <c r="U38" s="111">
        <f t="shared" si="2"/>
        <v>-10385945</v>
      </c>
      <c r="V38" s="111">
        <f t="shared" si="2"/>
        <v>-24759603</v>
      </c>
      <c r="W38" s="111">
        <f t="shared" si="2"/>
        <v>-68746058</v>
      </c>
      <c r="X38" s="111">
        <f>IF(F22=F36,0,X22-X36)</f>
        <v>297643</v>
      </c>
      <c r="Y38" s="111">
        <f t="shared" si="2"/>
        <v>-69043701</v>
      </c>
      <c r="Z38" s="216">
        <f>+IF(X38&lt;&gt;0,+(Y38/X38)*100,0)</f>
        <v>-23196.816656195508</v>
      </c>
      <c r="AA38" s="214">
        <f>+AA22-AA36</f>
        <v>297643</v>
      </c>
    </row>
    <row r="39" spans="1:27" ht="13.5">
      <c r="A39" s="196" t="s">
        <v>46</v>
      </c>
      <c r="B39" s="200"/>
      <c r="C39" s="160">
        <v>9408351</v>
      </c>
      <c r="D39" s="160"/>
      <c r="E39" s="161">
        <v>0</v>
      </c>
      <c r="F39" s="65">
        <v>0</v>
      </c>
      <c r="G39" s="65">
        <v>0</v>
      </c>
      <c r="H39" s="65">
        <v>3120000</v>
      </c>
      <c r="I39" s="65">
        <v>200000</v>
      </c>
      <c r="J39" s="65">
        <v>3320000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3320000</v>
      </c>
      <c r="Q39" s="65">
        <v>0</v>
      </c>
      <c r="R39" s="65">
        <v>3320000</v>
      </c>
      <c r="S39" s="65">
        <v>0</v>
      </c>
      <c r="T39" s="65">
        <v>0</v>
      </c>
      <c r="U39" s="65">
        <v>1303314</v>
      </c>
      <c r="V39" s="65">
        <v>1303314</v>
      </c>
      <c r="W39" s="65">
        <v>7943314</v>
      </c>
      <c r="X39" s="65">
        <v>0</v>
      </c>
      <c r="Y39" s="65">
        <v>7943314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-63914983</v>
      </c>
      <c r="D42" s="221">
        <f>SUM(D38:D41)</f>
        <v>0</v>
      </c>
      <c r="E42" s="222">
        <f t="shared" si="3"/>
        <v>152467</v>
      </c>
      <c r="F42" s="93">
        <f t="shared" si="3"/>
        <v>297643</v>
      </c>
      <c r="G42" s="93">
        <f t="shared" si="3"/>
        <v>4367553</v>
      </c>
      <c r="H42" s="93">
        <f t="shared" si="3"/>
        <v>-4593820</v>
      </c>
      <c r="I42" s="93">
        <f t="shared" si="3"/>
        <v>-1127434</v>
      </c>
      <c r="J42" s="93">
        <f t="shared" si="3"/>
        <v>-1353701</v>
      </c>
      <c r="K42" s="93">
        <f t="shared" si="3"/>
        <v>-8028975</v>
      </c>
      <c r="L42" s="93">
        <f t="shared" si="3"/>
        <v>-4731371</v>
      </c>
      <c r="M42" s="93">
        <f t="shared" si="3"/>
        <v>484453</v>
      </c>
      <c r="N42" s="93">
        <f t="shared" si="3"/>
        <v>-12275893</v>
      </c>
      <c r="O42" s="93">
        <f t="shared" si="3"/>
        <v>-4792718</v>
      </c>
      <c r="P42" s="93">
        <f t="shared" si="3"/>
        <v>-5321667</v>
      </c>
      <c r="Q42" s="93">
        <f t="shared" si="3"/>
        <v>-13602476</v>
      </c>
      <c r="R42" s="93">
        <f t="shared" si="3"/>
        <v>-23716861</v>
      </c>
      <c r="S42" s="93">
        <f t="shared" si="3"/>
        <v>-5362320</v>
      </c>
      <c r="T42" s="93">
        <f t="shared" si="3"/>
        <v>-9011338</v>
      </c>
      <c r="U42" s="93">
        <f t="shared" si="3"/>
        <v>-9082631</v>
      </c>
      <c r="V42" s="93">
        <f t="shared" si="3"/>
        <v>-23456289</v>
      </c>
      <c r="W42" s="93">
        <f t="shared" si="3"/>
        <v>-60802744</v>
      </c>
      <c r="X42" s="93">
        <f t="shared" si="3"/>
        <v>297643</v>
      </c>
      <c r="Y42" s="93">
        <f t="shared" si="3"/>
        <v>-61100387</v>
      </c>
      <c r="Z42" s="223">
        <f>+IF(X42&lt;&gt;0,+(Y42/X42)*100,0)</f>
        <v>-20528.07793228801</v>
      </c>
      <c r="AA42" s="221">
        <f>SUM(AA38:AA41)</f>
        <v>297643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-63914983</v>
      </c>
      <c r="D44" s="225">
        <f>+D42-D43</f>
        <v>0</v>
      </c>
      <c r="E44" s="226">
        <f t="shared" si="4"/>
        <v>152467</v>
      </c>
      <c r="F44" s="82">
        <f t="shared" si="4"/>
        <v>297643</v>
      </c>
      <c r="G44" s="82">
        <f t="shared" si="4"/>
        <v>4367553</v>
      </c>
      <c r="H44" s="82">
        <f t="shared" si="4"/>
        <v>-4593820</v>
      </c>
      <c r="I44" s="82">
        <f t="shared" si="4"/>
        <v>-1127434</v>
      </c>
      <c r="J44" s="82">
        <f t="shared" si="4"/>
        <v>-1353701</v>
      </c>
      <c r="K44" s="82">
        <f t="shared" si="4"/>
        <v>-8028975</v>
      </c>
      <c r="L44" s="82">
        <f t="shared" si="4"/>
        <v>-4731371</v>
      </c>
      <c r="M44" s="82">
        <f t="shared" si="4"/>
        <v>484453</v>
      </c>
      <c r="N44" s="82">
        <f t="shared" si="4"/>
        <v>-12275893</v>
      </c>
      <c r="O44" s="82">
        <f t="shared" si="4"/>
        <v>-4792718</v>
      </c>
      <c r="P44" s="82">
        <f t="shared" si="4"/>
        <v>-5321667</v>
      </c>
      <c r="Q44" s="82">
        <f t="shared" si="4"/>
        <v>-13602476</v>
      </c>
      <c r="R44" s="82">
        <f t="shared" si="4"/>
        <v>-23716861</v>
      </c>
      <c r="S44" s="82">
        <f t="shared" si="4"/>
        <v>-5362320</v>
      </c>
      <c r="T44" s="82">
        <f t="shared" si="4"/>
        <v>-9011338</v>
      </c>
      <c r="U44" s="82">
        <f t="shared" si="4"/>
        <v>-9082631</v>
      </c>
      <c r="V44" s="82">
        <f t="shared" si="4"/>
        <v>-23456289</v>
      </c>
      <c r="W44" s="82">
        <f t="shared" si="4"/>
        <v>-60802744</v>
      </c>
      <c r="X44" s="82">
        <f t="shared" si="4"/>
        <v>297643</v>
      </c>
      <c r="Y44" s="82">
        <f t="shared" si="4"/>
        <v>-61100387</v>
      </c>
      <c r="Z44" s="227">
        <f>+IF(X44&lt;&gt;0,+(Y44/X44)*100,0)</f>
        <v>-20528.07793228801</v>
      </c>
      <c r="AA44" s="225">
        <f>+AA42-AA43</f>
        <v>297643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-63914983</v>
      </c>
      <c r="D46" s="221">
        <f>SUM(D44:D45)</f>
        <v>0</v>
      </c>
      <c r="E46" s="222">
        <f t="shared" si="5"/>
        <v>152467</v>
      </c>
      <c r="F46" s="93">
        <f t="shared" si="5"/>
        <v>297643</v>
      </c>
      <c r="G46" s="93">
        <f t="shared" si="5"/>
        <v>4367553</v>
      </c>
      <c r="H46" s="93">
        <f t="shared" si="5"/>
        <v>-4593820</v>
      </c>
      <c r="I46" s="93">
        <f t="shared" si="5"/>
        <v>-1127434</v>
      </c>
      <c r="J46" s="93">
        <f t="shared" si="5"/>
        <v>-1353701</v>
      </c>
      <c r="K46" s="93">
        <f t="shared" si="5"/>
        <v>-8028975</v>
      </c>
      <c r="L46" s="93">
        <f t="shared" si="5"/>
        <v>-4731371</v>
      </c>
      <c r="M46" s="93">
        <f t="shared" si="5"/>
        <v>484453</v>
      </c>
      <c r="N46" s="93">
        <f t="shared" si="5"/>
        <v>-12275893</v>
      </c>
      <c r="O46" s="93">
        <f t="shared" si="5"/>
        <v>-4792718</v>
      </c>
      <c r="P46" s="93">
        <f t="shared" si="5"/>
        <v>-5321667</v>
      </c>
      <c r="Q46" s="93">
        <f t="shared" si="5"/>
        <v>-13602476</v>
      </c>
      <c r="R46" s="93">
        <f t="shared" si="5"/>
        <v>-23716861</v>
      </c>
      <c r="S46" s="93">
        <f t="shared" si="5"/>
        <v>-5362320</v>
      </c>
      <c r="T46" s="93">
        <f t="shared" si="5"/>
        <v>-9011338</v>
      </c>
      <c r="U46" s="93">
        <f t="shared" si="5"/>
        <v>-9082631</v>
      </c>
      <c r="V46" s="93">
        <f t="shared" si="5"/>
        <v>-23456289</v>
      </c>
      <c r="W46" s="93">
        <f t="shared" si="5"/>
        <v>-60802744</v>
      </c>
      <c r="X46" s="93">
        <f t="shared" si="5"/>
        <v>297643</v>
      </c>
      <c r="Y46" s="93">
        <f t="shared" si="5"/>
        <v>-61100387</v>
      </c>
      <c r="Z46" s="223">
        <f>+IF(X46&lt;&gt;0,+(Y46/X46)*100,0)</f>
        <v>-20528.07793228801</v>
      </c>
      <c r="AA46" s="221">
        <f>SUM(AA44:AA45)</f>
        <v>297643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-63914983</v>
      </c>
      <c r="D48" s="232">
        <f>SUM(D46:D47)</f>
        <v>0</v>
      </c>
      <c r="E48" s="233">
        <f t="shared" si="6"/>
        <v>152467</v>
      </c>
      <c r="F48" s="234">
        <f t="shared" si="6"/>
        <v>297643</v>
      </c>
      <c r="G48" s="234">
        <f t="shared" si="6"/>
        <v>4367553</v>
      </c>
      <c r="H48" s="235">
        <f t="shared" si="6"/>
        <v>-4593820</v>
      </c>
      <c r="I48" s="235">
        <f t="shared" si="6"/>
        <v>-1127434</v>
      </c>
      <c r="J48" s="235">
        <f t="shared" si="6"/>
        <v>-1353701</v>
      </c>
      <c r="K48" s="235">
        <f t="shared" si="6"/>
        <v>-8028975</v>
      </c>
      <c r="L48" s="235">
        <f t="shared" si="6"/>
        <v>-4731371</v>
      </c>
      <c r="M48" s="234">
        <f t="shared" si="6"/>
        <v>484453</v>
      </c>
      <c r="N48" s="234">
        <f t="shared" si="6"/>
        <v>-12275893</v>
      </c>
      <c r="O48" s="235">
        <f t="shared" si="6"/>
        <v>-4792718</v>
      </c>
      <c r="P48" s="235">
        <f t="shared" si="6"/>
        <v>-5321667</v>
      </c>
      <c r="Q48" s="235">
        <f t="shared" si="6"/>
        <v>-13602476</v>
      </c>
      <c r="R48" s="235">
        <f t="shared" si="6"/>
        <v>-23716861</v>
      </c>
      <c r="S48" s="235">
        <f t="shared" si="6"/>
        <v>-5362320</v>
      </c>
      <c r="T48" s="234">
        <f t="shared" si="6"/>
        <v>-9011338</v>
      </c>
      <c r="U48" s="234">
        <f t="shared" si="6"/>
        <v>-9082631</v>
      </c>
      <c r="V48" s="235">
        <f t="shared" si="6"/>
        <v>-23456289</v>
      </c>
      <c r="W48" s="235">
        <f t="shared" si="6"/>
        <v>-60802744</v>
      </c>
      <c r="X48" s="235">
        <f t="shared" si="6"/>
        <v>297643</v>
      </c>
      <c r="Y48" s="235">
        <f t="shared" si="6"/>
        <v>-61100387</v>
      </c>
      <c r="Z48" s="236">
        <f>+IF(X48&lt;&gt;0,+(Y48/X48)*100,0)</f>
        <v>-20528.07793228801</v>
      </c>
      <c r="AA48" s="237">
        <f>SUM(AA46:AA47)</f>
        <v>297643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4730667</v>
      </c>
      <c r="D5" s="158">
        <f>SUM(D6:D8)</f>
        <v>0</v>
      </c>
      <c r="E5" s="159">
        <f t="shared" si="0"/>
        <v>4305000</v>
      </c>
      <c r="F5" s="105">
        <f t="shared" si="0"/>
        <v>4305000</v>
      </c>
      <c r="G5" s="105">
        <f t="shared" si="0"/>
        <v>14402</v>
      </c>
      <c r="H5" s="105">
        <f t="shared" si="0"/>
        <v>1819</v>
      </c>
      <c r="I5" s="105">
        <f t="shared" si="0"/>
        <v>0</v>
      </c>
      <c r="J5" s="105">
        <f t="shared" si="0"/>
        <v>16221</v>
      </c>
      <c r="K5" s="105">
        <f t="shared" si="0"/>
        <v>14402</v>
      </c>
      <c r="L5" s="105">
        <f t="shared" si="0"/>
        <v>209382</v>
      </c>
      <c r="M5" s="105">
        <f t="shared" si="0"/>
        <v>31393</v>
      </c>
      <c r="N5" s="105">
        <f t="shared" si="0"/>
        <v>255177</v>
      </c>
      <c r="O5" s="105">
        <f t="shared" si="0"/>
        <v>211236</v>
      </c>
      <c r="P5" s="105">
        <f t="shared" si="0"/>
        <v>4367</v>
      </c>
      <c r="Q5" s="105">
        <f t="shared" si="0"/>
        <v>25110</v>
      </c>
      <c r="R5" s="105">
        <f t="shared" si="0"/>
        <v>240713</v>
      </c>
      <c r="S5" s="105">
        <f t="shared" si="0"/>
        <v>0</v>
      </c>
      <c r="T5" s="105">
        <f t="shared" si="0"/>
        <v>150783</v>
      </c>
      <c r="U5" s="105">
        <f t="shared" si="0"/>
        <v>58245</v>
      </c>
      <c r="V5" s="105">
        <f t="shared" si="0"/>
        <v>209028</v>
      </c>
      <c r="W5" s="105">
        <f t="shared" si="0"/>
        <v>721139</v>
      </c>
      <c r="X5" s="105">
        <f t="shared" si="0"/>
        <v>4305000</v>
      </c>
      <c r="Y5" s="105">
        <f t="shared" si="0"/>
        <v>-3583861</v>
      </c>
      <c r="Z5" s="142">
        <f>+IF(X5&lt;&gt;0,+(Y5/X5)*100,0)</f>
        <v>-83.2488037166086</v>
      </c>
      <c r="AA5" s="158">
        <f>SUM(AA6:AA8)</f>
        <v>4305000</v>
      </c>
    </row>
    <row r="6" spans="1:27" ht="13.5">
      <c r="A6" s="143" t="s">
        <v>75</v>
      </c>
      <c r="B6" s="141"/>
      <c r="C6" s="160">
        <v>4553487</v>
      </c>
      <c r="D6" s="160"/>
      <c r="E6" s="161">
        <v>3875000</v>
      </c>
      <c r="F6" s="65">
        <v>3875000</v>
      </c>
      <c r="G6" s="65">
        <v>14402</v>
      </c>
      <c r="H6" s="65">
        <v>1819</v>
      </c>
      <c r="I6" s="65"/>
      <c r="J6" s="65">
        <v>16221</v>
      </c>
      <c r="K6" s="65">
        <v>14402</v>
      </c>
      <c r="L6" s="65">
        <v>58391</v>
      </c>
      <c r="M6" s="65"/>
      <c r="N6" s="65">
        <v>72793</v>
      </c>
      <c r="O6" s="65">
        <v>201754</v>
      </c>
      <c r="P6" s="65"/>
      <c r="Q6" s="65"/>
      <c r="R6" s="65">
        <v>201754</v>
      </c>
      <c r="S6" s="65"/>
      <c r="T6" s="65">
        <v>139719</v>
      </c>
      <c r="U6" s="65"/>
      <c r="V6" s="65">
        <v>139719</v>
      </c>
      <c r="W6" s="65">
        <v>430487</v>
      </c>
      <c r="X6" s="65">
        <v>3875000</v>
      </c>
      <c r="Y6" s="65">
        <v>-3444513</v>
      </c>
      <c r="Z6" s="145">
        <v>-88.89</v>
      </c>
      <c r="AA6" s="67">
        <v>3875000</v>
      </c>
    </row>
    <row r="7" spans="1:27" ht="13.5">
      <c r="A7" s="143" t="s">
        <v>76</v>
      </c>
      <c r="B7" s="141"/>
      <c r="C7" s="162">
        <v>177180</v>
      </c>
      <c r="D7" s="162"/>
      <c r="E7" s="163">
        <v>280000</v>
      </c>
      <c r="F7" s="164">
        <v>280000</v>
      </c>
      <c r="G7" s="164"/>
      <c r="H7" s="164"/>
      <c r="I7" s="164"/>
      <c r="J7" s="164"/>
      <c r="K7" s="164"/>
      <c r="L7" s="164">
        <v>150991</v>
      </c>
      <c r="M7" s="164">
        <v>31393</v>
      </c>
      <c r="N7" s="164">
        <v>182384</v>
      </c>
      <c r="O7" s="164">
        <v>9482</v>
      </c>
      <c r="P7" s="164">
        <v>4367</v>
      </c>
      <c r="Q7" s="164">
        <v>25110</v>
      </c>
      <c r="R7" s="164">
        <v>38959</v>
      </c>
      <c r="S7" s="164"/>
      <c r="T7" s="164">
        <v>11064</v>
      </c>
      <c r="U7" s="164">
        <v>58245</v>
      </c>
      <c r="V7" s="164">
        <v>69309</v>
      </c>
      <c r="W7" s="164">
        <v>290652</v>
      </c>
      <c r="X7" s="164">
        <v>280000</v>
      </c>
      <c r="Y7" s="164">
        <v>10652</v>
      </c>
      <c r="Z7" s="146">
        <v>3.8</v>
      </c>
      <c r="AA7" s="239">
        <v>280000</v>
      </c>
    </row>
    <row r="8" spans="1:27" ht="13.5">
      <c r="A8" s="143" t="s">
        <v>77</v>
      </c>
      <c r="B8" s="141"/>
      <c r="C8" s="160"/>
      <c r="D8" s="160"/>
      <c r="E8" s="161">
        <v>150000</v>
      </c>
      <c r="F8" s="65">
        <v>150000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150000</v>
      </c>
      <c r="Y8" s="65">
        <v>-150000</v>
      </c>
      <c r="Z8" s="145">
        <v>-100</v>
      </c>
      <c r="AA8" s="67">
        <v>150000</v>
      </c>
    </row>
    <row r="9" spans="1:27" ht="13.5">
      <c r="A9" s="140" t="s">
        <v>78</v>
      </c>
      <c r="B9" s="141"/>
      <c r="C9" s="158">
        <f aca="true" t="shared" si="1" ref="C9:Y9">SUM(C10:C14)</f>
        <v>212926</v>
      </c>
      <c r="D9" s="158">
        <f>SUM(D10:D14)</f>
        <v>0</v>
      </c>
      <c r="E9" s="159">
        <f t="shared" si="1"/>
        <v>10000000</v>
      </c>
      <c r="F9" s="105">
        <f t="shared" si="1"/>
        <v>10000000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350878</v>
      </c>
      <c r="P9" s="105">
        <f t="shared" si="1"/>
        <v>656998</v>
      </c>
      <c r="Q9" s="105">
        <f t="shared" si="1"/>
        <v>0</v>
      </c>
      <c r="R9" s="105">
        <f t="shared" si="1"/>
        <v>1007876</v>
      </c>
      <c r="S9" s="105">
        <f t="shared" si="1"/>
        <v>0</v>
      </c>
      <c r="T9" s="105">
        <f t="shared" si="1"/>
        <v>229272</v>
      </c>
      <c r="U9" s="105">
        <f t="shared" si="1"/>
        <v>0</v>
      </c>
      <c r="V9" s="105">
        <f t="shared" si="1"/>
        <v>229272</v>
      </c>
      <c r="W9" s="105">
        <f t="shared" si="1"/>
        <v>1237148</v>
      </c>
      <c r="X9" s="105">
        <f t="shared" si="1"/>
        <v>10000000</v>
      </c>
      <c r="Y9" s="105">
        <f t="shared" si="1"/>
        <v>-8762852</v>
      </c>
      <c r="Z9" s="142">
        <f>+IF(X9&lt;&gt;0,+(Y9/X9)*100,0)</f>
        <v>-87.62852</v>
      </c>
      <c r="AA9" s="107">
        <f>SUM(AA10:AA14)</f>
        <v>10000000</v>
      </c>
    </row>
    <row r="10" spans="1:27" ht="13.5">
      <c r="A10" s="143" t="s">
        <v>79</v>
      </c>
      <c r="B10" s="141"/>
      <c r="C10" s="160">
        <v>212926</v>
      </c>
      <c r="D10" s="160"/>
      <c r="E10" s="161">
        <v>10000000</v>
      </c>
      <c r="F10" s="65">
        <v>10000000</v>
      </c>
      <c r="G10" s="65"/>
      <c r="H10" s="65"/>
      <c r="I10" s="65"/>
      <c r="J10" s="65"/>
      <c r="K10" s="65"/>
      <c r="L10" s="65"/>
      <c r="M10" s="65"/>
      <c r="N10" s="65"/>
      <c r="O10" s="65">
        <v>175439</v>
      </c>
      <c r="P10" s="65">
        <v>656998</v>
      </c>
      <c r="Q10" s="65"/>
      <c r="R10" s="65">
        <v>832437</v>
      </c>
      <c r="S10" s="65"/>
      <c r="T10" s="65">
        <v>229272</v>
      </c>
      <c r="U10" s="65"/>
      <c r="V10" s="65">
        <v>229272</v>
      </c>
      <c r="W10" s="65">
        <v>1061709</v>
      </c>
      <c r="X10" s="65">
        <v>10000000</v>
      </c>
      <c r="Y10" s="65">
        <v>-8938291</v>
      </c>
      <c r="Z10" s="145">
        <v>-89.38</v>
      </c>
      <c r="AA10" s="67">
        <v>10000000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>
        <v>175439</v>
      </c>
      <c r="P12" s="65"/>
      <c r="Q12" s="65"/>
      <c r="R12" s="65">
        <v>175439</v>
      </c>
      <c r="S12" s="65"/>
      <c r="T12" s="65"/>
      <c r="U12" s="65"/>
      <c r="V12" s="65"/>
      <c r="W12" s="65">
        <v>175439</v>
      </c>
      <c r="X12" s="65"/>
      <c r="Y12" s="65">
        <v>175439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10952627</v>
      </c>
      <c r="D15" s="158">
        <f>SUM(D16:D18)</f>
        <v>0</v>
      </c>
      <c r="E15" s="159">
        <f t="shared" si="2"/>
        <v>12520050</v>
      </c>
      <c r="F15" s="105">
        <f t="shared" si="2"/>
        <v>12520050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12520050</v>
      </c>
      <c r="Y15" s="105">
        <f t="shared" si="2"/>
        <v>-12520050</v>
      </c>
      <c r="Z15" s="142">
        <f>+IF(X15&lt;&gt;0,+(Y15/X15)*100,0)</f>
        <v>-100</v>
      </c>
      <c r="AA15" s="107">
        <f>SUM(AA16:AA18)</f>
        <v>12520050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10952627</v>
      </c>
      <c r="D17" s="160"/>
      <c r="E17" s="161">
        <v>12520050</v>
      </c>
      <c r="F17" s="65">
        <v>12520050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12520050</v>
      </c>
      <c r="Y17" s="65">
        <v>-12520050</v>
      </c>
      <c r="Z17" s="145">
        <v>-100</v>
      </c>
      <c r="AA17" s="67">
        <v>12520050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470905</v>
      </c>
      <c r="D19" s="158">
        <f>SUM(D20:D23)</f>
        <v>0</v>
      </c>
      <c r="E19" s="159">
        <f t="shared" si="3"/>
        <v>8311000</v>
      </c>
      <c r="F19" s="105">
        <f t="shared" si="3"/>
        <v>8311000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1651782</v>
      </c>
      <c r="M19" s="105">
        <f t="shared" si="3"/>
        <v>1997549</v>
      </c>
      <c r="N19" s="105">
        <f t="shared" si="3"/>
        <v>3649331</v>
      </c>
      <c r="O19" s="105">
        <f t="shared" si="3"/>
        <v>200000</v>
      </c>
      <c r="P19" s="105">
        <f t="shared" si="3"/>
        <v>459423</v>
      </c>
      <c r="Q19" s="105">
        <f t="shared" si="3"/>
        <v>0</v>
      </c>
      <c r="R19" s="105">
        <f t="shared" si="3"/>
        <v>659423</v>
      </c>
      <c r="S19" s="105">
        <f t="shared" si="3"/>
        <v>479360</v>
      </c>
      <c r="T19" s="105">
        <f t="shared" si="3"/>
        <v>384590</v>
      </c>
      <c r="U19" s="105">
        <f t="shared" si="3"/>
        <v>1073815</v>
      </c>
      <c r="V19" s="105">
        <f t="shared" si="3"/>
        <v>1937765</v>
      </c>
      <c r="W19" s="105">
        <f t="shared" si="3"/>
        <v>6246519</v>
      </c>
      <c r="X19" s="105">
        <f t="shared" si="3"/>
        <v>8311000</v>
      </c>
      <c r="Y19" s="105">
        <f t="shared" si="3"/>
        <v>-2064481</v>
      </c>
      <c r="Z19" s="142">
        <f>+IF(X19&lt;&gt;0,+(Y19/X19)*100,0)</f>
        <v>-24.840344122247622</v>
      </c>
      <c r="AA19" s="107">
        <f>SUM(AA20:AA23)</f>
        <v>8311000</v>
      </c>
    </row>
    <row r="20" spans="1:27" ht="13.5">
      <c r="A20" s="143" t="s">
        <v>89</v>
      </c>
      <c r="B20" s="141"/>
      <c r="C20" s="160">
        <v>405182</v>
      </c>
      <c r="D20" s="160"/>
      <c r="E20" s="161">
        <v>8311000</v>
      </c>
      <c r="F20" s="65">
        <v>8311000</v>
      </c>
      <c r="G20" s="65"/>
      <c r="H20" s="65"/>
      <c r="I20" s="65"/>
      <c r="J20" s="65"/>
      <c r="K20" s="65"/>
      <c r="L20" s="65">
        <v>1651782</v>
      </c>
      <c r="M20" s="65">
        <v>1997549</v>
      </c>
      <c r="N20" s="65">
        <v>3649331</v>
      </c>
      <c r="O20" s="65">
        <v>200000</v>
      </c>
      <c r="P20" s="65">
        <v>459423</v>
      </c>
      <c r="Q20" s="65"/>
      <c r="R20" s="65">
        <v>659423</v>
      </c>
      <c r="S20" s="65">
        <v>479360</v>
      </c>
      <c r="T20" s="65">
        <v>384590</v>
      </c>
      <c r="U20" s="65">
        <v>1073815</v>
      </c>
      <c r="V20" s="65">
        <v>1937765</v>
      </c>
      <c r="W20" s="65">
        <v>6246519</v>
      </c>
      <c r="X20" s="65">
        <v>8311000</v>
      </c>
      <c r="Y20" s="65">
        <v>-2064481</v>
      </c>
      <c r="Z20" s="145">
        <v>-24.84</v>
      </c>
      <c r="AA20" s="67">
        <v>8311000</v>
      </c>
    </row>
    <row r="21" spans="1:27" ht="13.5">
      <c r="A21" s="143" t="s">
        <v>90</v>
      </c>
      <c r="B21" s="141"/>
      <c r="C21" s="160">
        <v>10747</v>
      </c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>
        <v>54976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16367125</v>
      </c>
      <c r="D25" s="232">
        <f>+D5+D9+D15+D19+D24</f>
        <v>0</v>
      </c>
      <c r="E25" s="245">
        <f t="shared" si="4"/>
        <v>35136050</v>
      </c>
      <c r="F25" s="234">
        <f t="shared" si="4"/>
        <v>35136050</v>
      </c>
      <c r="G25" s="234">
        <f t="shared" si="4"/>
        <v>14402</v>
      </c>
      <c r="H25" s="234">
        <f t="shared" si="4"/>
        <v>1819</v>
      </c>
      <c r="I25" s="234">
        <f t="shared" si="4"/>
        <v>0</v>
      </c>
      <c r="J25" s="234">
        <f t="shared" si="4"/>
        <v>16221</v>
      </c>
      <c r="K25" s="234">
        <f t="shared" si="4"/>
        <v>14402</v>
      </c>
      <c r="L25" s="234">
        <f t="shared" si="4"/>
        <v>1861164</v>
      </c>
      <c r="M25" s="234">
        <f t="shared" si="4"/>
        <v>2028942</v>
      </c>
      <c r="N25" s="234">
        <f t="shared" si="4"/>
        <v>3904508</v>
      </c>
      <c r="O25" s="234">
        <f t="shared" si="4"/>
        <v>762114</v>
      </c>
      <c r="P25" s="234">
        <f t="shared" si="4"/>
        <v>1120788</v>
      </c>
      <c r="Q25" s="234">
        <f t="shared" si="4"/>
        <v>25110</v>
      </c>
      <c r="R25" s="234">
        <f t="shared" si="4"/>
        <v>1908012</v>
      </c>
      <c r="S25" s="234">
        <f t="shared" si="4"/>
        <v>479360</v>
      </c>
      <c r="T25" s="234">
        <f t="shared" si="4"/>
        <v>764645</v>
      </c>
      <c r="U25" s="234">
        <f t="shared" si="4"/>
        <v>1132060</v>
      </c>
      <c r="V25" s="234">
        <f t="shared" si="4"/>
        <v>2376065</v>
      </c>
      <c r="W25" s="234">
        <f t="shared" si="4"/>
        <v>8204806</v>
      </c>
      <c r="X25" s="234">
        <f t="shared" si="4"/>
        <v>35136050</v>
      </c>
      <c r="Y25" s="234">
        <f t="shared" si="4"/>
        <v>-26931244</v>
      </c>
      <c r="Z25" s="246">
        <f>+IF(X25&lt;&gt;0,+(Y25/X25)*100,0)</f>
        <v>-76.6484678841247</v>
      </c>
      <c r="AA25" s="247">
        <f>+AA5+AA9+AA15+AA19+AA24</f>
        <v>35136050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9678624</v>
      </c>
      <c r="D28" s="160"/>
      <c r="E28" s="161">
        <v>25211050</v>
      </c>
      <c r="F28" s="65">
        <v>25211050</v>
      </c>
      <c r="G28" s="65">
        <v>14402</v>
      </c>
      <c r="H28" s="65"/>
      <c r="I28" s="65"/>
      <c r="J28" s="65">
        <v>14402</v>
      </c>
      <c r="K28" s="65">
        <v>14402</v>
      </c>
      <c r="L28" s="65">
        <v>1802773</v>
      </c>
      <c r="M28" s="65">
        <v>1997549</v>
      </c>
      <c r="N28" s="65">
        <v>3814724</v>
      </c>
      <c r="O28" s="65">
        <v>752632</v>
      </c>
      <c r="P28" s="65">
        <v>1116421</v>
      </c>
      <c r="Q28" s="65">
        <v>25110</v>
      </c>
      <c r="R28" s="65">
        <v>1894163</v>
      </c>
      <c r="S28" s="65">
        <v>479360</v>
      </c>
      <c r="T28" s="65">
        <v>624926</v>
      </c>
      <c r="U28" s="65">
        <v>1132060</v>
      </c>
      <c r="V28" s="65">
        <v>2236346</v>
      </c>
      <c r="W28" s="65">
        <v>7959635</v>
      </c>
      <c r="X28" s="65">
        <v>25211050</v>
      </c>
      <c r="Y28" s="65">
        <v>-17251415</v>
      </c>
      <c r="Z28" s="145">
        <v>-68.43</v>
      </c>
      <c r="AA28" s="160">
        <v>25211050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9678624</v>
      </c>
      <c r="D32" s="225">
        <f>SUM(D28:D31)</f>
        <v>0</v>
      </c>
      <c r="E32" s="226">
        <f t="shared" si="5"/>
        <v>25211050</v>
      </c>
      <c r="F32" s="82">
        <f t="shared" si="5"/>
        <v>25211050</v>
      </c>
      <c r="G32" s="82">
        <f t="shared" si="5"/>
        <v>14402</v>
      </c>
      <c r="H32" s="82">
        <f t="shared" si="5"/>
        <v>0</v>
      </c>
      <c r="I32" s="82">
        <f t="shared" si="5"/>
        <v>0</v>
      </c>
      <c r="J32" s="82">
        <f t="shared" si="5"/>
        <v>14402</v>
      </c>
      <c r="K32" s="82">
        <f t="shared" si="5"/>
        <v>14402</v>
      </c>
      <c r="L32" s="82">
        <f t="shared" si="5"/>
        <v>1802773</v>
      </c>
      <c r="M32" s="82">
        <f t="shared" si="5"/>
        <v>1997549</v>
      </c>
      <c r="N32" s="82">
        <f t="shared" si="5"/>
        <v>3814724</v>
      </c>
      <c r="O32" s="82">
        <f t="shared" si="5"/>
        <v>752632</v>
      </c>
      <c r="P32" s="82">
        <f t="shared" si="5"/>
        <v>1116421</v>
      </c>
      <c r="Q32" s="82">
        <f t="shared" si="5"/>
        <v>25110</v>
      </c>
      <c r="R32" s="82">
        <f t="shared" si="5"/>
        <v>1894163</v>
      </c>
      <c r="S32" s="82">
        <f t="shared" si="5"/>
        <v>479360</v>
      </c>
      <c r="T32" s="82">
        <f t="shared" si="5"/>
        <v>624926</v>
      </c>
      <c r="U32" s="82">
        <f t="shared" si="5"/>
        <v>1132060</v>
      </c>
      <c r="V32" s="82">
        <f t="shared" si="5"/>
        <v>2236346</v>
      </c>
      <c r="W32" s="82">
        <f t="shared" si="5"/>
        <v>7959635</v>
      </c>
      <c r="X32" s="82">
        <f t="shared" si="5"/>
        <v>25211050</v>
      </c>
      <c r="Y32" s="82">
        <f t="shared" si="5"/>
        <v>-17251415</v>
      </c>
      <c r="Z32" s="227">
        <f>+IF(X32&lt;&gt;0,+(Y32/X32)*100,0)</f>
        <v>-68.42799090081532</v>
      </c>
      <c r="AA32" s="84">
        <f>SUM(AA28:AA31)</f>
        <v>25211050</v>
      </c>
    </row>
    <row r="33" spans="1:27" ht="13.5">
      <c r="A33" s="252" t="s">
        <v>51</v>
      </c>
      <c r="B33" s="141" t="s">
        <v>141</v>
      </c>
      <c r="C33" s="160">
        <v>1699000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4989506</v>
      </c>
      <c r="D35" s="160"/>
      <c r="E35" s="161">
        <v>9925000</v>
      </c>
      <c r="F35" s="65">
        <v>9925000</v>
      </c>
      <c r="G35" s="65"/>
      <c r="H35" s="65"/>
      <c r="I35" s="65"/>
      <c r="J35" s="65"/>
      <c r="K35" s="65"/>
      <c r="L35" s="65">
        <v>58391</v>
      </c>
      <c r="M35" s="65">
        <v>31393</v>
      </c>
      <c r="N35" s="65">
        <v>89784</v>
      </c>
      <c r="O35" s="65">
        <v>9482</v>
      </c>
      <c r="P35" s="65">
        <v>4367</v>
      </c>
      <c r="Q35" s="65"/>
      <c r="R35" s="65">
        <v>13849</v>
      </c>
      <c r="S35" s="65"/>
      <c r="T35" s="65">
        <v>139719</v>
      </c>
      <c r="U35" s="65"/>
      <c r="V35" s="65">
        <v>139719</v>
      </c>
      <c r="W35" s="65">
        <v>243352</v>
      </c>
      <c r="X35" s="65">
        <v>9925000</v>
      </c>
      <c r="Y35" s="65">
        <v>-9681648</v>
      </c>
      <c r="Z35" s="145">
        <v>-97.55</v>
      </c>
      <c r="AA35" s="67">
        <v>9925000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16367130</v>
      </c>
      <c r="D36" s="237">
        <f>SUM(D32:D35)</f>
        <v>0</v>
      </c>
      <c r="E36" s="233">
        <f t="shared" si="6"/>
        <v>35136050</v>
      </c>
      <c r="F36" s="235">
        <f t="shared" si="6"/>
        <v>35136050</v>
      </c>
      <c r="G36" s="235">
        <f t="shared" si="6"/>
        <v>14402</v>
      </c>
      <c r="H36" s="235">
        <f t="shared" si="6"/>
        <v>0</v>
      </c>
      <c r="I36" s="235">
        <f t="shared" si="6"/>
        <v>0</v>
      </c>
      <c r="J36" s="235">
        <f t="shared" si="6"/>
        <v>14402</v>
      </c>
      <c r="K36" s="235">
        <f t="shared" si="6"/>
        <v>14402</v>
      </c>
      <c r="L36" s="235">
        <f t="shared" si="6"/>
        <v>1861164</v>
      </c>
      <c r="M36" s="235">
        <f t="shared" si="6"/>
        <v>2028942</v>
      </c>
      <c r="N36" s="235">
        <f t="shared" si="6"/>
        <v>3904508</v>
      </c>
      <c r="O36" s="235">
        <f t="shared" si="6"/>
        <v>762114</v>
      </c>
      <c r="P36" s="235">
        <f t="shared" si="6"/>
        <v>1120788</v>
      </c>
      <c r="Q36" s="235">
        <f t="shared" si="6"/>
        <v>25110</v>
      </c>
      <c r="R36" s="235">
        <f t="shared" si="6"/>
        <v>1908012</v>
      </c>
      <c r="S36" s="235">
        <f t="shared" si="6"/>
        <v>479360</v>
      </c>
      <c r="T36" s="235">
        <f t="shared" si="6"/>
        <v>764645</v>
      </c>
      <c r="U36" s="235">
        <f t="shared" si="6"/>
        <v>1132060</v>
      </c>
      <c r="V36" s="235">
        <f t="shared" si="6"/>
        <v>2376065</v>
      </c>
      <c r="W36" s="235">
        <f t="shared" si="6"/>
        <v>8202987</v>
      </c>
      <c r="X36" s="235">
        <f t="shared" si="6"/>
        <v>35136050</v>
      </c>
      <c r="Y36" s="235">
        <f t="shared" si="6"/>
        <v>-26933063</v>
      </c>
      <c r="Z36" s="236">
        <f>+IF(X36&lt;&gt;0,+(Y36/X36)*100,0)</f>
        <v>-76.65364490316925</v>
      </c>
      <c r="AA36" s="254">
        <f>SUM(AA32:AA35)</f>
        <v>35136050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>
        <v>114500000</v>
      </c>
      <c r="F8" s="65">
        <v>114500000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114500000</v>
      </c>
      <c r="Y8" s="65">
        <v>-114500000</v>
      </c>
      <c r="Z8" s="145">
        <v>-100</v>
      </c>
      <c r="AA8" s="67">
        <v>114500000</v>
      </c>
    </row>
    <row r="9" spans="1:27" ht="13.5">
      <c r="A9" s="264" t="s">
        <v>149</v>
      </c>
      <c r="B9" s="197"/>
      <c r="C9" s="160"/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114500000</v>
      </c>
      <c r="F12" s="78">
        <f t="shared" si="0"/>
        <v>114500000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114500000</v>
      </c>
      <c r="Y12" s="78">
        <f t="shared" si="0"/>
        <v>-114500000</v>
      </c>
      <c r="Z12" s="179">
        <f>+IF(X12&lt;&gt;0,+(Y12/X12)*100,0)</f>
        <v>-100</v>
      </c>
      <c r="AA12" s="79">
        <f>SUM(AA6:AA11)</f>
        <v>114500000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>
        <v>75772000</v>
      </c>
      <c r="F19" s="65">
        <v>75772000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75772000</v>
      </c>
      <c r="Y19" s="65">
        <v>-75772000</v>
      </c>
      <c r="Z19" s="145">
        <v>-100</v>
      </c>
      <c r="AA19" s="67">
        <v>75772000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75772000</v>
      </c>
      <c r="F24" s="82">
        <f t="shared" si="1"/>
        <v>75772000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75772000</v>
      </c>
      <c r="Y24" s="82">
        <f t="shared" si="1"/>
        <v>-75772000</v>
      </c>
      <c r="Z24" s="227">
        <f>+IF(X24&lt;&gt;0,+(Y24/X24)*100,0)</f>
        <v>-100</v>
      </c>
      <c r="AA24" s="84">
        <f>SUM(AA15:AA23)</f>
        <v>75772000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190272000</v>
      </c>
      <c r="F25" s="78">
        <f t="shared" si="2"/>
        <v>190272000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190272000</v>
      </c>
      <c r="Y25" s="78">
        <f t="shared" si="2"/>
        <v>-190272000</v>
      </c>
      <c r="Z25" s="179">
        <f>+IF(X25&lt;&gt;0,+(Y25/X25)*100,0)</f>
        <v>-100</v>
      </c>
      <c r="AA25" s="79">
        <f>+AA12+AA24</f>
        <v>190272000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>
        <v>8734000</v>
      </c>
      <c r="F30" s="65">
        <v>8734000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8734000</v>
      </c>
      <c r="Y30" s="65">
        <v>-8734000</v>
      </c>
      <c r="Z30" s="145">
        <v>-100</v>
      </c>
      <c r="AA30" s="67">
        <v>8734000</v>
      </c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/>
      <c r="D32" s="160"/>
      <c r="E32" s="64">
        <v>105000000</v>
      </c>
      <c r="F32" s="65">
        <v>105000000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105000000</v>
      </c>
      <c r="Y32" s="65">
        <v>-105000000</v>
      </c>
      <c r="Z32" s="145">
        <v>-100</v>
      </c>
      <c r="AA32" s="67">
        <v>105000000</v>
      </c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113734000</v>
      </c>
      <c r="F34" s="78">
        <f t="shared" si="3"/>
        <v>113734000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113734000</v>
      </c>
      <c r="Y34" s="78">
        <f t="shared" si="3"/>
        <v>-113734000</v>
      </c>
      <c r="Z34" s="179">
        <f>+IF(X34&lt;&gt;0,+(Y34/X34)*100,0)</f>
        <v>-100</v>
      </c>
      <c r="AA34" s="79">
        <f>SUM(AA29:AA33)</f>
        <v>113734000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6870000</v>
      </c>
      <c r="F37" s="65">
        <v>6870000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6870000</v>
      </c>
      <c r="Y37" s="65">
        <v>-6870000</v>
      </c>
      <c r="Z37" s="145">
        <v>-100</v>
      </c>
      <c r="AA37" s="67">
        <v>6870000</v>
      </c>
    </row>
    <row r="38" spans="1:27" ht="13.5">
      <c r="A38" s="264" t="s">
        <v>168</v>
      </c>
      <c r="B38" s="197"/>
      <c r="C38" s="160"/>
      <c r="D38" s="160"/>
      <c r="E38" s="64">
        <v>5973000</v>
      </c>
      <c r="F38" s="65">
        <v>5973000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5973000</v>
      </c>
      <c r="Y38" s="65">
        <v>-5973000</v>
      </c>
      <c r="Z38" s="145">
        <v>-100</v>
      </c>
      <c r="AA38" s="67">
        <v>5973000</v>
      </c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12843000</v>
      </c>
      <c r="F39" s="82">
        <f t="shared" si="4"/>
        <v>12843000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12843000</v>
      </c>
      <c r="Y39" s="82">
        <f t="shared" si="4"/>
        <v>-12843000</v>
      </c>
      <c r="Z39" s="227">
        <f>+IF(X39&lt;&gt;0,+(Y39/X39)*100,0)</f>
        <v>-100</v>
      </c>
      <c r="AA39" s="84">
        <f>SUM(AA37:AA38)</f>
        <v>12843000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126577000</v>
      </c>
      <c r="F40" s="78">
        <f t="shared" si="5"/>
        <v>126577000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126577000</v>
      </c>
      <c r="Y40" s="78">
        <f t="shared" si="5"/>
        <v>-126577000</v>
      </c>
      <c r="Z40" s="179">
        <f>+IF(X40&lt;&gt;0,+(Y40/X40)*100,0)</f>
        <v>-100</v>
      </c>
      <c r="AA40" s="79">
        <f>+AA34+AA39</f>
        <v>126577000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63695000</v>
      </c>
      <c r="F42" s="274">
        <f t="shared" si="6"/>
        <v>63695000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63695000</v>
      </c>
      <c r="Y42" s="274">
        <f t="shared" si="6"/>
        <v>-63695000</v>
      </c>
      <c r="Z42" s="275">
        <f>+IF(X42&lt;&gt;0,+(Y42/X42)*100,0)</f>
        <v>-100</v>
      </c>
      <c r="AA42" s="276">
        <f>+AA25-AA40</f>
        <v>63695000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48328151</v>
      </c>
      <c r="D6" s="160">
        <v>41093659</v>
      </c>
      <c r="E6" s="64">
        <v>54756000</v>
      </c>
      <c r="F6" s="65">
        <v>54756000</v>
      </c>
      <c r="G6" s="65">
        <v>1875532</v>
      </c>
      <c r="H6" s="65">
        <v>3780458</v>
      </c>
      <c r="I6" s="65">
        <v>4666935</v>
      </c>
      <c r="J6" s="65">
        <v>10322925</v>
      </c>
      <c r="K6" s="65">
        <v>4071999</v>
      </c>
      <c r="L6" s="65">
        <v>5211438</v>
      </c>
      <c r="M6" s="65">
        <v>5261753</v>
      </c>
      <c r="N6" s="65">
        <v>14545190</v>
      </c>
      <c r="O6" s="65">
        <v>4578138</v>
      </c>
      <c r="P6" s="65">
        <v>221947</v>
      </c>
      <c r="Q6" s="65">
        <v>3598504</v>
      </c>
      <c r="R6" s="65">
        <v>8398589</v>
      </c>
      <c r="S6" s="65">
        <v>3869270</v>
      </c>
      <c r="T6" s="65">
        <v>3957685</v>
      </c>
      <c r="U6" s="65"/>
      <c r="V6" s="65">
        <v>7826955</v>
      </c>
      <c r="W6" s="65">
        <v>41093659</v>
      </c>
      <c r="X6" s="65">
        <v>54756000</v>
      </c>
      <c r="Y6" s="65">
        <v>-13662341</v>
      </c>
      <c r="Z6" s="145">
        <v>-24.95</v>
      </c>
      <c r="AA6" s="67">
        <v>54756000</v>
      </c>
    </row>
    <row r="7" spans="1:27" ht="13.5">
      <c r="A7" s="264" t="s">
        <v>181</v>
      </c>
      <c r="B7" s="197" t="s">
        <v>72</v>
      </c>
      <c r="C7" s="160">
        <v>45867095</v>
      </c>
      <c r="D7" s="160">
        <v>24099671</v>
      </c>
      <c r="E7" s="64">
        <v>28414000</v>
      </c>
      <c r="F7" s="65">
        <v>28414000</v>
      </c>
      <c r="G7" s="65">
        <v>10412000</v>
      </c>
      <c r="H7" s="65">
        <v>3120000</v>
      </c>
      <c r="I7" s="65">
        <v>200000</v>
      </c>
      <c r="J7" s="65">
        <v>13732000</v>
      </c>
      <c r="K7" s="65"/>
      <c r="L7" s="65"/>
      <c r="M7" s="65">
        <v>8332028</v>
      </c>
      <c r="N7" s="65">
        <v>8332028</v>
      </c>
      <c r="O7" s="65">
        <v>2040779</v>
      </c>
      <c r="P7" s="65"/>
      <c r="Q7" s="65">
        <v>-5136</v>
      </c>
      <c r="R7" s="65">
        <v>2035643</v>
      </c>
      <c r="S7" s="65"/>
      <c r="T7" s="65"/>
      <c r="U7" s="65"/>
      <c r="V7" s="65"/>
      <c r="W7" s="65">
        <v>24099671</v>
      </c>
      <c r="X7" s="65">
        <v>28414000</v>
      </c>
      <c r="Y7" s="65">
        <v>-4314329</v>
      </c>
      <c r="Z7" s="145">
        <v>-15.18</v>
      </c>
      <c r="AA7" s="67">
        <v>28414000</v>
      </c>
    </row>
    <row r="8" spans="1:27" ht="13.5">
      <c r="A8" s="264" t="s">
        <v>182</v>
      </c>
      <c r="B8" s="197" t="s">
        <v>72</v>
      </c>
      <c r="C8" s="160"/>
      <c r="D8" s="160"/>
      <c r="E8" s="64">
        <v>35136000</v>
      </c>
      <c r="F8" s="65">
        <v>35136000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35136000</v>
      </c>
      <c r="Y8" s="65">
        <v>-35136000</v>
      </c>
      <c r="Z8" s="145">
        <v>-100</v>
      </c>
      <c r="AA8" s="67">
        <v>35136000</v>
      </c>
    </row>
    <row r="9" spans="1:27" ht="13.5">
      <c r="A9" s="264" t="s">
        <v>183</v>
      </c>
      <c r="B9" s="197"/>
      <c r="C9" s="160"/>
      <c r="D9" s="160">
        <v>471003</v>
      </c>
      <c r="E9" s="64">
        <v>7500000</v>
      </c>
      <c r="F9" s="65">
        <v>7500000</v>
      </c>
      <c r="G9" s="65">
        <v>11938</v>
      </c>
      <c r="H9" s="65">
        <v>24685</v>
      </c>
      <c r="I9" s="65">
        <v>59489</v>
      </c>
      <c r="J9" s="65">
        <v>96112</v>
      </c>
      <c r="K9" s="65">
        <v>31910</v>
      </c>
      <c r="L9" s="65">
        <v>58019</v>
      </c>
      <c r="M9" s="65">
        <v>23104</v>
      </c>
      <c r="N9" s="65">
        <v>113033</v>
      </c>
      <c r="O9" s="65">
        <v>42949</v>
      </c>
      <c r="P9" s="65">
        <v>46400</v>
      </c>
      <c r="Q9" s="65">
        <v>64186</v>
      </c>
      <c r="R9" s="65">
        <v>153535</v>
      </c>
      <c r="S9" s="65">
        <v>43129</v>
      </c>
      <c r="T9" s="65">
        <v>65194</v>
      </c>
      <c r="U9" s="65"/>
      <c r="V9" s="65">
        <v>108323</v>
      </c>
      <c r="W9" s="65">
        <v>471003</v>
      </c>
      <c r="X9" s="65">
        <v>7500000</v>
      </c>
      <c r="Y9" s="65">
        <v>-7028997</v>
      </c>
      <c r="Z9" s="145">
        <v>-93.72</v>
      </c>
      <c r="AA9" s="67">
        <v>7500000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-35211124</v>
      </c>
      <c r="D12" s="160">
        <v>-123775515</v>
      </c>
      <c r="E12" s="64">
        <v>-118800000</v>
      </c>
      <c r="F12" s="65">
        <v>-118800000</v>
      </c>
      <c r="G12" s="65">
        <v>-7931918</v>
      </c>
      <c r="H12" s="65">
        <v>-11518965</v>
      </c>
      <c r="I12" s="65">
        <v>-6420298</v>
      </c>
      <c r="J12" s="65">
        <v>-25871181</v>
      </c>
      <c r="K12" s="65">
        <v>-12132880</v>
      </c>
      <c r="L12" s="65">
        <v>-10000822</v>
      </c>
      <c r="M12" s="65">
        <v>-13132431</v>
      </c>
      <c r="N12" s="65">
        <v>-35266133</v>
      </c>
      <c r="O12" s="65">
        <v>-11454582</v>
      </c>
      <c r="P12" s="65">
        <v>-12239106</v>
      </c>
      <c r="Q12" s="65">
        <v>-16635581</v>
      </c>
      <c r="R12" s="65">
        <v>-40329269</v>
      </c>
      <c r="S12" s="65">
        <v>-9274718</v>
      </c>
      <c r="T12" s="65">
        <v>-13034214</v>
      </c>
      <c r="U12" s="65"/>
      <c r="V12" s="65">
        <v>-22308932</v>
      </c>
      <c r="W12" s="65">
        <v>-123775515</v>
      </c>
      <c r="X12" s="65">
        <v>-118800000</v>
      </c>
      <c r="Y12" s="65">
        <v>-4975515</v>
      </c>
      <c r="Z12" s="145">
        <v>4.19</v>
      </c>
      <c r="AA12" s="67">
        <v>-118800000</v>
      </c>
    </row>
    <row r="13" spans="1:27" ht="13.5">
      <c r="A13" s="264" t="s">
        <v>40</v>
      </c>
      <c r="B13" s="197"/>
      <c r="C13" s="160">
        <v>-63257800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-4273678</v>
      </c>
      <c r="D15" s="177">
        <f>SUM(D6:D14)</f>
        <v>-58111182</v>
      </c>
      <c r="E15" s="77">
        <f t="shared" si="0"/>
        <v>7006000</v>
      </c>
      <c r="F15" s="78">
        <f t="shared" si="0"/>
        <v>7006000</v>
      </c>
      <c r="G15" s="78">
        <f t="shared" si="0"/>
        <v>4367552</v>
      </c>
      <c r="H15" s="78">
        <f t="shared" si="0"/>
        <v>-4593822</v>
      </c>
      <c r="I15" s="78">
        <f t="shared" si="0"/>
        <v>-1493874</v>
      </c>
      <c r="J15" s="78">
        <f t="shared" si="0"/>
        <v>-1720144</v>
      </c>
      <c r="K15" s="78">
        <f t="shared" si="0"/>
        <v>-8028971</v>
      </c>
      <c r="L15" s="78">
        <f t="shared" si="0"/>
        <v>-4731365</v>
      </c>
      <c r="M15" s="78">
        <f t="shared" si="0"/>
        <v>484454</v>
      </c>
      <c r="N15" s="78">
        <f t="shared" si="0"/>
        <v>-12275882</v>
      </c>
      <c r="O15" s="78">
        <f t="shared" si="0"/>
        <v>-4792716</v>
      </c>
      <c r="P15" s="78">
        <f t="shared" si="0"/>
        <v>-11970759</v>
      </c>
      <c r="Q15" s="78">
        <f t="shared" si="0"/>
        <v>-12978027</v>
      </c>
      <c r="R15" s="78">
        <f t="shared" si="0"/>
        <v>-29741502</v>
      </c>
      <c r="S15" s="78">
        <f t="shared" si="0"/>
        <v>-5362319</v>
      </c>
      <c r="T15" s="78">
        <f t="shared" si="0"/>
        <v>-9011335</v>
      </c>
      <c r="U15" s="78">
        <f t="shared" si="0"/>
        <v>0</v>
      </c>
      <c r="V15" s="78">
        <f t="shared" si="0"/>
        <v>-14373654</v>
      </c>
      <c r="W15" s="78">
        <f t="shared" si="0"/>
        <v>-58111182</v>
      </c>
      <c r="X15" s="78">
        <f t="shared" si="0"/>
        <v>7006000</v>
      </c>
      <c r="Y15" s="78">
        <f t="shared" si="0"/>
        <v>-65117182</v>
      </c>
      <c r="Z15" s="179">
        <f>+IF(X15&lt;&gt;0,+(Y15/X15)*100,0)</f>
        <v>-929.4487867542108</v>
      </c>
      <c r="AA15" s="79">
        <f>SUM(AA6:AA14)</f>
        <v>7006000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>
        <v>5000000</v>
      </c>
      <c r="F19" s="65">
        <v>5000000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5000000</v>
      </c>
      <c r="Y19" s="164">
        <v>-5000000</v>
      </c>
      <c r="Z19" s="146">
        <v>-100</v>
      </c>
      <c r="AA19" s="239">
        <v>5000000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>
        <v>10000000</v>
      </c>
      <c r="F21" s="65">
        <v>10000000</v>
      </c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>
        <v>10000000</v>
      </c>
      <c r="Y21" s="164">
        <v>-10000000</v>
      </c>
      <c r="Z21" s="146">
        <v>-100</v>
      </c>
      <c r="AA21" s="239">
        <v>10000000</v>
      </c>
    </row>
    <row r="22" spans="1:27" ht="13.5">
      <c r="A22" s="264" t="s">
        <v>192</v>
      </c>
      <c r="B22" s="197"/>
      <c r="C22" s="160">
        <v>600000</v>
      </c>
      <c r="D22" s="160"/>
      <c r="E22" s="64">
        <v>200000000</v>
      </c>
      <c r="F22" s="65">
        <v>200000000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200000000</v>
      </c>
      <c r="Y22" s="65">
        <v>-200000000</v>
      </c>
      <c r="Z22" s="145">
        <v>-100</v>
      </c>
      <c r="AA22" s="67">
        <v>200000000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-4180985</v>
      </c>
      <c r="D24" s="160"/>
      <c r="E24" s="64">
        <v>-14000000</v>
      </c>
      <c r="F24" s="65">
        <v>-14000000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-14000000</v>
      </c>
      <c r="Y24" s="65">
        <v>14000000</v>
      </c>
      <c r="Z24" s="145">
        <v>-100</v>
      </c>
      <c r="AA24" s="67">
        <v>-14000000</v>
      </c>
    </row>
    <row r="25" spans="1:27" ht="13.5">
      <c r="A25" s="265" t="s">
        <v>194</v>
      </c>
      <c r="B25" s="266"/>
      <c r="C25" s="177">
        <f aca="true" t="shared" si="1" ref="C25:Y25">SUM(C19:C24)</f>
        <v>-3580985</v>
      </c>
      <c r="D25" s="177">
        <f>SUM(D19:D24)</f>
        <v>0</v>
      </c>
      <c r="E25" s="77">
        <f t="shared" si="1"/>
        <v>201000000</v>
      </c>
      <c r="F25" s="78">
        <f t="shared" si="1"/>
        <v>201000000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0</v>
      </c>
      <c r="X25" s="78">
        <f t="shared" si="1"/>
        <v>201000000</v>
      </c>
      <c r="Y25" s="78">
        <f t="shared" si="1"/>
        <v>-201000000</v>
      </c>
      <c r="Z25" s="179">
        <f>+IF(X25&lt;&gt;0,+(Y25/X25)*100,0)</f>
        <v>-100</v>
      </c>
      <c r="AA25" s="79">
        <f>SUM(AA19:AA24)</f>
        <v>201000000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>
        <v>-3800000000</v>
      </c>
      <c r="F33" s="65">
        <v>-3800000000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-3800000000</v>
      </c>
      <c r="Y33" s="65">
        <v>3800000000</v>
      </c>
      <c r="Z33" s="145">
        <v>-100</v>
      </c>
      <c r="AA33" s="67">
        <v>-3800000000</v>
      </c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-3800000000</v>
      </c>
      <c r="F34" s="78">
        <f t="shared" si="2"/>
        <v>-3800000000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-3800000000</v>
      </c>
      <c r="Y34" s="78">
        <f t="shared" si="2"/>
        <v>3800000000</v>
      </c>
      <c r="Z34" s="179">
        <f>+IF(X34&lt;&gt;0,+(Y34/X34)*100,0)</f>
        <v>-100</v>
      </c>
      <c r="AA34" s="79">
        <f>SUM(AA29:AA33)</f>
        <v>-3800000000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-7854663</v>
      </c>
      <c r="D36" s="158">
        <f>+D15+D25+D34</f>
        <v>-58111182</v>
      </c>
      <c r="E36" s="104">
        <f t="shared" si="3"/>
        <v>-3591994000</v>
      </c>
      <c r="F36" s="105">
        <f t="shared" si="3"/>
        <v>-3591994000</v>
      </c>
      <c r="G36" s="105">
        <f t="shared" si="3"/>
        <v>4367552</v>
      </c>
      <c r="H36" s="105">
        <f t="shared" si="3"/>
        <v>-4593822</v>
      </c>
      <c r="I36" s="105">
        <f t="shared" si="3"/>
        <v>-1493874</v>
      </c>
      <c r="J36" s="105">
        <f t="shared" si="3"/>
        <v>-1720144</v>
      </c>
      <c r="K36" s="105">
        <f t="shared" si="3"/>
        <v>-8028971</v>
      </c>
      <c r="L36" s="105">
        <f t="shared" si="3"/>
        <v>-4731365</v>
      </c>
      <c r="M36" s="105">
        <f t="shared" si="3"/>
        <v>484454</v>
      </c>
      <c r="N36" s="105">
        <f t="shared" si="3"/>
        <v>-12275882</v>
      </c>
      <c r="O36" s="105">
        <f t="shared" si="3"/>
        <v>-4792716</v>
      </c>
      <c r="P36" s="105">
        <f t="shared" si="3"/>
        <v>-11970759</v>
      </c>
      <c r="Q36" s="105">
        <f t="shared" si="3"/>
        <v>-12978027</v>
      </c>
      <c r="R36" s="105">
        <f t="shared" si="3"/>
        <v>-29741502</v>
      </c>
      <c r="S36" s="105">
        <f t="shared" si="3"/>
        <v>-5362319</v>
      </c>
      <c r="T36" s="105">
        <f t="shared" si="3"/>
        <v>-9011335</v>
      </c>
      <c r="U36" s="105">
        <f t="shared" si="3"/>
        <v>0</v>
      </c>
      <c r="V36" s="105">
        <f t="shared" si="3"/>
        <v>-14373654</v>
      </c>
      <c r="W36" s="105">
        <f t="shared" si="3"/>
        <v>-58111182</v>
      </c>
      <c r="X36" s="105">
        <f t="shared" si="3"/>
        <v>-3591994000</v>
      </c>
      <c r="Y36" s="105">
        <f t="shared" si="3"/>
        <v>3533882818</v>
      </c>
      <c r="Z36" s="142">
        <f>+IF(X36&lt;&gt;0,+(Y36/X36)*100,0)</f>
        <v>-98.38220269855684</v>
      </c>
      <c r="AA36" s="107">
        <f>+AA15+AA25+AA34</f>
        <v>-3591994000</v>
      </c>
    </row>
    <row r="37" spans="1:27" ht="13.5">
      <c r="A37" s="264" t="s">
        <v>202</v>
      </c>
      <c r="B37" s="197" t="s">
        <v>96</v>
      </c>
      <c r="C37" s="158"/>
      <c r="D37" s="158">
        <v>374256</v>
      </c>
      <c r="E37" s="104"/>
      <c r="F37" s="105"/>
      <c r="G37" s="105">
        <v>374256</v>
      </c>
      <c r="H37" s="105">
        <v>4741808</v>
      </c>
      <c r="I37" s="105">
        <v>147986</v>
      </c>
      <c r="J37" s="105">
        <v>374256</v>
      </c>
      <c r="K37" s="105">
        <v>-1345888</v>
      </c>
      <c r="L37" s="105">
        <v>-9374859</v>
      </c>
      <c r="M37" s="105">
        <v>-14106224</v>
      </c>
      <c r="N37" s="105">
        <v>-1345888</v>
      </c>
      <c r="O37" s="105">
        <v>-13621770</v>
      </c>
      <c r="P37" s="105">
        <v>-18414486</v>
      </c>
      <c r="Q37" s="105">
        <v>-30385245</v>
      </c>
      <c r="R37" s="105">
        <v>-13621770</v>
      </c>
      <c r="S37" s="105">
        <v>-43363272</v>
      </c>
      <c r="T37" s="105">
        <v>-48725591</v>
      </c>
      <c r="U37" s="105">
        <v>-57736926</v>
      </c>
      <c r="V37" s="105">
        <v>-43363272</v>
      </c>
      <c r="W37" s="105">
        <v>374256</v>
      </c>
      <c r="X37" s="105"/>
      <c r="Y37" s="105">
        <v>374256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-7854663</v>
      </c>
      <c r="D38" s="272">
        <v>-57736926</v>
      </c>
      <c r="E38" s="273">
        <v>-3591994000</v>
      </c>
      <c r="F38" s="274">
        <v>-3591994000</v>
      </c>
      <c r="G38" s="274">
        <v>4741808</v>
      </c>
      <c r="H38" s="274">
        <v>147986</v>
      </c>
      <c r="I38" s="274">
        <v>-1345888</v>
      </c>
      <c r="J38" s="274">
        <v>-1345888</v>
      </c>
      <c r="K38" s="274">
        <v>-9374859</v>
      </c>
      <c r="L38" s="274">
        <v>-14106224</v>
      </c>
      <c r="M38" s="274">
        <v>-13621770</v>
      </c>
      <c r="N38" s="274">
        <v>-13621770</v>
      </c>
      <c r="O38" s="274">
        <v>-18414486</v>
      </c>
      <c r="P38" s="274">
        <v>-30385245</v>
      </c>
      <c r="Q38" s="274">
        <v>-43363272</v>
      </c>
      <c r="R38" s="274">
        <v>-43363272</v>
      </c>
      <c r="S38" s="274">
        <v>-48725591</v>
      </c>
      <c r="T38" s="274">
        <v>-57736926</v>
      </c>
      <c r="U38" s="274">
        <v>-57736926</v>
      </c>
      <c r="V38" s="274">
        <v>-57736926</v>
      </c>
      <c r="W38" s="274">
        <v>-57736926</v>
      </c>
      <c r="X38" s="274">
        <v>-3591994000</v>
      </c>
      <c r="Y38" s="274">
        <v>3534257074</v>
      </c>
      <c r="Z38" s="275">
        <v>-98.39</v>
      </c>
      <c r="AA38" s="276">
        <v>-3591994000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2012-08-01T09:45:21Z</dcterms:created>
  <dcterms:modified xsi:type="dcterms:W3CDTF">2012-08-01T09:45:21Z</dcterms:modified>
  <cp:category/>
  <cp:version/>
  <cp:contentType/>
  <cp:contentStatus/>
</cp:coreProperties>
</file>