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</definedNames>
  <calcPr calcMode="manual" fullCalcOnLoad="1"/>
</workbook>
</file>

<file path=xl/sharedStrings.xml><?xml version="1.0" encoding="utf-8"?>
<sst xmlns="http://schemas.openxmlformats.org/spreadsheetml/2006/main" count="536" uniqueCount="252">
  <si>
    <t>North West: Maquassi Hills(NW404) - Table C1 Schedule Quarterly Budget Statement Summary for 4th Quarter ended 30 June 2012 (Figures Finalised as at 2012/07/31)</t>
  </si>
  <si>
    <t>Description</t>
  </si>
  <si>
    <t>2010/11</t>
  </si>
  <si>
    <t>2011/12</t>
  </si>
  <si>
    <t>Budget year 2011/12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</si>
  <si>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</si>
  <si>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</si>
  <si>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</si>
  <si>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</si>
  <si>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</si>
  <si>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</si>
  <si>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</si>
  <si>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</si>
  <si>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</si>
  <si>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</si>
  <si>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</si>
  <si>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</si>
  <si>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</si>
  <si>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</si>
  <si>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</si>
  <si>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</si>
  <si>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</si>
  <si>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</si>
  <si>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</si>
  <si>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</si>
  <si>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</si>
  <si>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</si>
  <si>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</si>
  <si>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</si>
  <si>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</si>
  <si>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</si>
  <si>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</si>
  <si>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</si>
  <si>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</si>
  <si>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</si>
  <si>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</si>
  <si>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</si>
  <si>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</si>
  <si>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</si>
  <si>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</si>
  <si>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</si>
  <si>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</si>
  <si>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</si>
  <si>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</si>
  <si>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</si>
  <si>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</si>
  <si>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</si>
  <si>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</si>
  <si>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</si>
  <si>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</si>
  <si>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</si>
  <si>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</si>
  <si>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</si>
  <si>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</si>
  <si>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</si>
  <si>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</si>
  <si>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</si>
  <si>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</si>
  <si>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</si>
  <si>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</si>
  <si>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</si>
  <si>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</si>
  <si>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</si>
  <si>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</si>
  <si>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</si>
  <si>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</si>
  <si>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</si>
  <si>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</si>
  <si>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</si>
  <si>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</si>
  <si>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 West: Maquassi Hills(NW404) - Table C2 Quarterly Budget Statement - Financial Performance (standard classification) for 4th Quarter ended 30 June 2012 (Figures Finalised as at 2012/07/31)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</si>
  <si>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</si>
  <si>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</si>
  <si>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</si>
  <si>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</si>
  <si>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</si>
  <si>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</si>
  <si>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</si>
  <si>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</si>
  <si>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</si>
  <si>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</si>
  <si>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</si>
  <si>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</si>
  <si>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</si>
  <si>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</si>
  <si>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</si>
  <si>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</si>
  <si>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</si>
  <si>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</si>
  <si>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</si>
  <si>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</si>
  <si>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</si>
  <si>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</si>
  <si>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</si>
  <si>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</si>
  <si>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</si>
  <si>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</si>
  <si>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</si>
  <si>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</si>
  <si>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</si>
  <si>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 West: Maquassi Hills(NW404) - Table C4 Quarterly Budget Statement - Financial Performance (revenue and expenditure) for 4th Quarter ended 30 June 2012 (Figures Finalised as at 2012/07/31)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</si>
  <si>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</si>
  <si>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</si>
  <si>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</si>
  <si>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</si>
  <si>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</si>
  <si>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</si>
  <si>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</si>
  <si>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</si>
  <si>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</si>
  <si>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</si>
  <si>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</si>
  <si>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</si>
  <si>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</si>
  <si>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</si>
  <si>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</si>
  <si>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</si>
  <si>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</si>
  <si>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</si>
  <si>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</si>
  <si>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</si>
  <si>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</si>
  <si>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</si>
  <si>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</si>
  <si>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</si>
  <si>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</si>
  <si>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</si>
  <si>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</si>
  <si>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</si>
  <si>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</si>
  <si>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</si>
  <si>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</si>
  <si>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</si>
  <si>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North West: Maquassi Hills(NW404) - Table C5 Quarterly Budget Statement - Capital Expenditure by Standard Classification and Funding for 4th Quarter ended 30 June 2012 (Figures Finalised as at 2012/07/31)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</si>
  <si>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</si>
  <si>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</si>
  <si>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</si>
  <si>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</si>
  <si>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</si>
  <si>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</si>
  <si>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</si>
  <si>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</si>
  <si>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</si>
  <si>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North West: Maquassi Hills(NW404) - Table C6 Quarterly Budget Statement - Financial Position for 4th Quarter ended 30 June 2012 (Figures Finalised as at 2012/07/31)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</si>
  <si>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</si>
  <si>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</si>
  <si>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</si>
  <si>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</si>
  <si>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</si>
  <si>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</si>
  <si>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</si>
  <si>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</si>
  <si>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</si>
  <si>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</si>
  <si>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</si>
  <si>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</si>
  <si>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</si>
  <si>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</si>
  <si>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</si>
  <si>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</si>
  <si>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</si>
  <si>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</si>
  <si>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</si>
  <si>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</si>
  <si>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</si>
  <si>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</si>
  <si>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</si>
  <si>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</si>
  <si>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</si>
  <si>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</si>
  <si>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</si>
  <si>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</si>
  <si>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</si>
  <si>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</si>
  <si>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</si>
  <si>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</si>
  <si>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</si>
  <si>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 West: Maquassi Hills(NW404) - Table C7 Quarterly Budget Statement - Cash Flows for 4th Quarter ended 30 June 2012 (Figures Finalised as at 2012/07/31)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</si>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</sst>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1" xfId="0" applyNumberFormat="1" applyFont="1" applyBorder="1" applyAlignment="1">
      <alignment/>
    </xf>
    <xf numFmtId="173" fontId="23" fillId="0" borderId="12" xfId="0" applyNumberFormat="1" applyFont="1" applyBorder="1" applyAlignment="1">
      <alignment/>
    </xf>
    <xf numFmtId="173" fontId="21" fillId="0" borderId="13" xfId="0" applyNumberFormat="1" applyFont="1" applyBorder="1" applyAlignment="1">
      <alignment/>
    </xf>
    <xf numFmtId="173" fontId="21" fillId="0" borderId="14" xfId="0" applyNumberFormat="1" applyFont="1" applyBorder="1" applyAlignment="1">
      <alignment/>
    </xf>
    <xf numFmtId="173" fontId="21" fillId="0" borderId="15" xfId="0" applyNumberFormat="1" applyFont="1" applyBorder="1" applyAlignment="1">
      <alignment/>
    </xf>
    <xf numFmtId="173" fontId="21" fillId="0" borderId="16" xfId="0" applyNumberFormat="1" applyFont="1" applyBorder="1" applyAlignment="1">
      <alignment/>
    </xf>
    <xf numFmtId="173" fontId="23" fillId="0" borderId="17" xfId="0" applyNumberFormat="1" applyFont="1" applyBorder="1" applyAlignment="1">
      <alignment/>
    </xf>
    <xf numFmtId="173" fontId="23" fillId="0" borderId="18" xfId="0" applyNumberFormat="1" applyFont="1" applyBorder="1" applyAlignment="1">
      <alignment/>
    </xf>
    <xf numFmtId="173" fontId="23" fillId="0" borderId="19" xfId="0" applyNumberFormat="1" applyFont="1" applyBorder="1" applyAlignment="1">
      <alignment/>
    </xf>
    <xf numFmtId="173" fontId="23" fillId="0" borderId="20" xfId="0" applyNumberFormat="1" applyFont="1" applyBorder="1" applyAlignment="1">
      <alignment/>
    </xf>
    <xf numFmtId="173" fontId="23" fillId="0" borderId="21" xfId="0" applyNumberFormat="1" applyFont="1" applyBorder="1" applyAlignment="1">
      <alignment/>
    </xf>
    <xf numFmtId="173" fontId="23" fillId="0" borderId="22" xfId="0" applyNumberFormat="1" applyFont="1" applyBorder="1" applyAlignment="1">
      <alignment/>
    </xf>
    <xf numFmtId="173" fontId="23" fillId="0" borderId="23" xfId="0" applyNumberFormat="1" applyFont="1" applyBorder="1" applyAlignment="1">
      <alignment/>
    </xf>
    <xf numFmtId="173" fontId="23" fillId="0" borderId="24" xfId="0" applyNumberFormat="1" applyFont="1" applyBorder="1" applyAlignment="1">
      <alignment/>
    </xf>
    <xf numFmtId="173" fontId="23" fillId="0" borderId="25" xfId="0" applyNumberFormat="1" applyFont="1" applyBorder="1" applyAlignment="1">
      <alignment/>
    </xf>
    <xf numFmtId="0" fontId="23" fillId="0" borderId="0" xfId="0" applyFont="1" applyAlignment="1">
      <alignment/>
    </xf>
    <xf numFmtId="175" fontId="23" fillId="0" borderId="20" xfId="0" applyNumberFormat="1" applyFont="1" applyFill="1" applyBorder="1" applyAlignment="1" applyProtection="1">
      <alignment/>
      <protection/>
    </xf>
    <xf numFmtId="175" fontId="23" fillId="0" borderId="11" xfId="0" applyNumberFormat="1" applyFont="1" applyFill="1" applyBorder="1" applyAlignment="1">
      <alignment/>
    </xf>
    <xf numFmtId="175" fontId="23" fillId="0" borderId="21" xfId="0" applyNumberFormat="1" applyFont="1" applyFill="1" applyBorder="1" applyAlignment="1">
      <alignment/>
    </xf>
    <xf numFmtId="175" fontId="21" fillId="0" borderId="20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>
      <alignment/>
    </xf>
    <xf numFmtId="175" fontId="23" fillId="0" borderId="13" xfId="0" applyNumberFormat="1" applyFont="1" applyFill="1" applyBorder="1" applyAlignment="1" applyProtection="1">
      <alignment/>
      <protection/>
    </xf>
    <xf numFmtId="175" fontId="23" fillId="0" borderId="14" xfId="0" applyNumberFormat="1" applyFont="1" applyFill="1" applyBorder="1" applyAlignment="1">
      <alignment/>
    </xf>
    <xf numFmtId="175" fontId="23" fillId="0" borderId="15" xfId="0" applyNumberFormat="1" applyFont="1" applyFill="1" applyBorder="1" applyAlignment="1">
      <alignment/>
    </xf>
    <xf numFmtId="175" fontId="23" fillId="0" borderId="27" xfId="0" applyNumberFormat="1" applyFont="1" applyFill="1" applyBorder="1" applyAlignment="1">
      <alignment/>
    </xf>
    <xf numFmtId="175" fontId="23" fillId="0" borderId="23" xfId="0" applyNumberFormat="1" applyFont="1" applyFill="1" applyBorder="1" applyAlignment="1" applyProtection="1">
      <alignment/>
      <protection/>
    </xf>
    <xf numFmtId="175" fontId="23" fillId="0" borderId="12" xfId="0" applyNumberFormat="1" applyFont="1" applyFill="1" applyBorder="1" applyAlignment="1">
      <alignment/>
    </xf>
    <xf numFmtId="175" fontId="23" fillId="0" borderId="24" xfId="0" applyNumberFormat="1" applyFont="1" applyFill="1" applyBorder="1" applyAlignment="1">
      <alignment/>
    </xf>
    <xf numFmtId="175" fontId="23" fillId="0" borderId="28" xfId="0" applyNumberFormat="1" applyFont="1" applyFill="1" applyBorder="1" applyAlignment="1">
      <alignment/>
    </xf>
    <xf numFmtId="175" fontId="23" fillId="0" borderId="13" xfId="0" applyNumberFormat="1" applyFont="1" applyBorder="1" applyAlignment="1">
      <alignment/>
    </xf>
    <xf numFmtId="175" fontId="23" fillId="0" borderId="14" xfId="0" applyNumberFormat="1" applyFont="1" applyBorder="1" applyAlignment="1">
      <alignment/>
    </xf>
    <xf numFmtId="175" fontId="23" fillId="0" borderId="15" xfId="0" applyNumberFormat="1" applyFont="1" applyBorder="1" applyAlignment="1">
      <alignment/>
    </xf>
    <xf numFmtId="175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/>
      <protection/>
    </xf>
    <xf numFmtId="175" fontId="23" fillId="0" borderId="11" xfId="0" applyNumberFormat="1" applyFont="1" applyBorder="1" applyAlignment="1" applyProtection="1">
      <alignment/>
      <protection/>
    </xf>
    <xf numFmtId="175" fontId="23" fillId="0" borderId="21" xfId="0" applyNumberFormat="1" applyFont="1" applyBorder="1" applyAlignment="1" applyProtection="1">
      <alignment/>
      <protection/>
    </xf>
    <xf numFmtId="175" fontId="23" fillId="0" borderId="18" xfId="0" applyNumberFormat="1" applyFont="1" applyBorder="1" applyAlignment="1" applyProtection="1">
      <alignment/>
      <protection/>
    </xf>
    <xf numFmtId="173" fontId="23" fillId="0" borderId="10" xfId="0" applyNumberFormat="1" applyFont="1" applyBorder="1" applyAlignment="1" applyProtection="1">
      <alignment/>
      <protection/>
    </xf>
    <xf numFmtId="175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5" fontId="23" fillId="0" borderId="11" xfId="0" applyNumberFormat="1" applyFont="1" applyFill="1" applyBorder="1" applyAlignment="1" applyProtection="1">
      <alignment/>
      <protection/>
    </xf>
    <xf numFmtId="175" fontId="23" fillId="0" borderId="21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5" fontId="21" fillId="0" borderId="40" xfId="0" applyNumberFormat="1" applyFont="1" applyFill="1" applyBorder="1" applyAlignment="1" applyProtection="1">
      <alignment vertical="top"/>
      <protection/>
    </xf>
    <xf numFmtId="175" fontId="21" fillId="0" borderId="41" xfId="0" applyNumberFormat="1" applyFont="1" applyFill="1" applyBorder="1" applyAlignment="1" applyProtection="1">
      <alignment vertical="top"/>
      <protection/>
    </xf>
    <xf numFmtId="175" fontId="21" fillId="0" borderId="42" xfId="0" applyNumberFormat="1" applyFont="1" applyFill="1" applyBorder="1" applyAlignment="1" applyProtection="1">
      <alignment vertical="top"/>
      <protection/>
    </xf>
    <xf numFmtId="173" fontId="21" fillId="0" borderId="41" xfId="0" applyNumberFormat="1" applyFont="1" applyFill="1" applyBorder="1" applyAlignment="1" applyProtection="1">
      <alignment vertical="top"/>
      <protection/>
    </xf>
    <xf numFmtId="175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175" fontId="21" fillId="0" borderId="43" xfId="0" applyNumberFormat="1" applyFont="1" applyFill="1" applyBorder="1" applyAlignment="1" applyProtection="1">
      <alignment/>
      <protection/>
    </xf>
    <xf numFmtId="175" fontId="21" fillId="0" borderId="44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3" fontId="21" fillId="0" borderId="45" xfId="0" applyNumberFormat="1" applyFont="1" applyFill="1" applyBorder="1" applyAlignment="1" applyProtection="1">
      <alignment/>
      <protection/>
    </xf>
    <xf numFmtId="175" fontId="21" fillId="0" borderId="47" xfId="0" applyNumberFormat="1" applyFont="1" applyFill="1" applyBorder="1" applyAlignment="1" applyProtection="1">
      <alignment/>
      <protection/>
    </xf>
    <xf numFmtId="175" fontId="23" fillId="0" borderId="48" xfId="0" applyNumberFormat="1" applyFont="1" applyFill="1" applyBorder="1" applyAlignment="1" applyProtection="1">
      <alignment/>
      <protection/>
    </xf>
    <xf numFmtId="175" fontId="23" fillId="0" borderId="49" xfId="0" applyNumberFormat="1" applyFont="1" applyFill="1" applyBorder="1" applyAlignment="1" applyProtection="1">
      <alignment/>
      <protection/>
    </xf>
    <xf numFmtId="175" fontId="23" fillId="0" borderId="50" xfId="0" applyNumberFormat="1" applyFont="1" applyFill="1" applyBorder="1" applyAlignment="1" applyProtection="1">
      <alignment/>
      <protection/>
    </xf>
    <xf numFmtId="173" fontId="23" fillId="0" borderId="49" xfId="0" applyNumberFormat="1" applyFont="1" applyFill="1" applyBorder="1" applyAlignment="1" applyProtection="1">
      <alignment/>
      <protection/>
    </xf>
    <xf numFmtId="175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5" fontId="21" fillId="0" borderId="44" xfId="0" applyNumberFormat="1" applyFont="1" applyFill="1" applyBorder="1" applyAlignment="1" applyProtection="1">
      <alignment vertical="top"/>
      <protection/>
    </xf>
    <xf numFmtId="175" fontId="21" fillId="0" borderId="45" xfId="0" applyNumberFormat="1" applyFont="1" applyFill="1" applyBorder="1" applyAlignment="1" applyProtection="1">
      <alignment vertical="top"/>
      <protection/>
    </xf>
    <xf numFmtId="175" fontId="21" fillId="0" borderId="46" xfId="0" applyNumberFormat="1" applyFont="1" applyFill="1" applyBorder="1" applyAlignment="1" applyProtection="1">
      <alignment vertical="top"/>
      <protection/>
    </xf>
    <xf numFmtId="173" fontId="21" fillId="0" borderId="45" xfId="0" applyNumberFormat="1" applyFont="1" applyFill="1" applyBorder="1" applyAlignment="1" applyProtection="1">
      <alignment vertical="top"/>
      <protection/>
    </xf>
    <xf numFmtId="175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3" fontId="23" fillId="0" borderId="11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1" fillId="0" borderId="11" xfId="0" applyNumberFormat="1" applyFont="1" applyFill="1" applyBorder="1" applyAlignment="1" applyProtection="1">
      <alignment/>
      <protection/>
    </xf>
    <xf numFmtId="175" fontId="21" fillId="0" borderId="21" xfId="0" applyNumberFormat="1" applyFont="1" applyFill="1" applyBorder="1" applyAlignment="1" applyProtection="1">
      <alignment/>
      <protection/>
    </xf>
    <xf numFmtId="173" fontId="21" fillId="0" borderId="11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5" fontId="21" fillId="0" borderId="20" xfId="0" applyNumberFormat="1" applyFont="1" applyBorder="1" applyAlignment="1" applyProtection="1">
      <alignment/>
      <protection/>
    </xf>
    <xf numFmtId="175" fontId="21" fillId="0" borderId="11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12" xfId="0" applyNumberFormat="1" applyFont="1" applyBorder="1" applyAlignment="1" applyProtection="1">
      <alignment/>
      <protection/>
    </xf>
    <xf numFmtId="175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 horizontal="left" wrapText="1"/>
      <protection/>
    </xf>
    <xf numFmtId="175" fontId="23" fillId="0" borderId="54" xfId="0" applyNumberFormat="1" applyFont="1" applyBorder="1" applyAlignment="1" applyProtection="1">
      <alignment horizontal="left" wrapText="1"/>
      <protection/>
    </xf>
    <xf numFmtId="175" fontId="23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5" fontId="23" fillId="0" borderId="54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5" fontId="23" fillId="0" borderId="55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0" fontId="21" fillId="0" borderId="18" xfId="0" applyFont="1" applyFill="1" applyBorder="1" applyAlignment="1">
      <alignment vertical="center"/>
    </xf>
    <xf numFmtId="0" fontId="24" fillId="0" borderId="39" xfId="0" applyNumberFormat="1" applyFont="1" applyFill="1" applyBorder="1" applyAlignment="1" applyProtection="1">
      <alignment horizontal="left" indent="1"/>
      <protection/>
    </xf>
    <xf numFmtId="0" fontId="23" fillId="0" borderId="21" xfId="0" applyNumberFormat="1" applyFont="1" applyBorder="1" applyAlignment="1" applyProtection="1">
      <alignment horizontal="center"/>
      <protection/>
    </xf>
    <xf numFmtId="173" fontId="21" fillId="0" borderId="21" xfId="0" applyNumberFormat="1" applyFont="1" applyFill="1" applyBorder="1" applyAlignment="1" applyProtection="1">
      <alignment/>
      <protection/>
    </xf>
    <xf numFmtId="0" fontId="23" fillId="0" borderId="39" xfId="0" applyNumberFormat="1" applyFont="1" applyFill="1" applyBorder="1" applyAlignment="1" applyProtection="1">
      <alignment horizontal="left" indent="2"/>
      <protection/>
    </xf>
    <xf numFmtId="174" fontId="23" fillId="0" borderId="21" xfId="0" applyNumberFormat="1" applyFont="1" applyFill="1" applyBorder="1" applyAlignment="1" applyProtection="1">
      <alignment/>
      <protection/>
    </xf>
    <xf numFmtId="173" fontId="23" fillId="0" borderId="21" xfId="0" applyNumberFormat="1" applyFont="1" applyFill="1" applyBorder="1" applyAlignment="1" applyProtection="1">
      <alignment/>
      <protection/>
    </xf>
    <xf numFmtId="173" fontId="23" fillId="0" borderId="21" xfId="42" applyNumberFormat="1" applyFont="1" applyFill="1" applyBorder="1" applyAlignment="1" applyProtection="1">
      <alignment/>
      <protection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/>
      <protection/>
    </xf>
    <xf numFmtId="0" fontId="22" fillId="0" borderId="39" xfId="0" applyNumberFormat="1" applyFont="1" applyBorder="1" applyAlignment="1" applyProtection="1">
      <alignment/>
      <protection/>
    </xf>
    <xf numFmtId="0" fontId="25" fillId="0" borderId="21" xfId="0" applyNumberFormat="1" applyFont="1" applyBorder="1" applyAlignment="1" applyProtection="1">
      <alignment horizontal="center"/>
      <protection/>
    </xf>
    <xf numFmtId="0" fontId="21" fillId="0" borderId="57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54" xfId="0" applyNumberFormat="1" applyFont="1" applyFill="1" applyBorder="1" applyAlignment="1" applyProtection="1">
      <alignment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54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175" fontId="23" fillId="0" borderId="54" xfId="42" applyNumberFormat="1" applyFont="1" applyFill="1" applyBorder="1" applyAlignment="1" applyProtection="1">
      <alignment/>
      <protection/>
    </xf>
    <xf numFmtId="175" fontId="23" fillId="0" borderId="21" xfId="42" applyNumberFormat="1" applyFont="1" applyFill="1" applyBorder="1" applyAlignment="1" applyProtection="1">
      <alignment/>
      <protection/>
    </xf>
    <xf numFmtId="0" fontId="20" fillId="0" borderId="30" xfId="0" applyFont="1" applyBorder="1" applyAlignment="1" applyProtection="1">
      <alignment horizontal="left"/>
      <protection/>
    </xf>
    <xf numFmtId="0" fontId="21" fillId="0" borderId="58" xfId="0" applyFont="1" applyFill="1" applyBorder="1" applyAlignment="1" applyProtection="1">
      <alignment horizontal="center" vertical="center"/>
      <protection/>
    </xf>
    <xf numFmtId="0" fontId="21" fillId="0" borderId="59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21" fillId="0" borderId="62" xfId="0" applyFont="1" applyFill="1" applyBorder="1" applyAlignment="1" applyProtection="1">
      <alignment horizontal="lef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175" fontId="21" fillId="0" borderId="19" xfId="0" applyNumberFormat="1" applyFont="1" applyBorder="1" applyAlignment="1" applyProtection="1">
      <alignment horizontal="center"/>
      <protection/>
    </xf>
    <xf numFmtId="175" fontId="21" fillId="0" borderId="58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Border="1" applyAlignment="1" applyProtection="1">
      <alignment horizontal="center"/>
      <protection/>
    </xf>
    <xf numFmtId="0" fontId="21" fillId="0" borderId="18" xfId="0" applyFont="1" applyBorder="1" applyAlignment="1" applyProtection="1">
      <alignment horizontal="center"/>
      <protection/>
    </xf>
    <xf numFmtId="175" fontId="21" fillId="0" borderId="63" xfId="0" applyNumberFormat="1" applyFont="1" applyFill="1" applyBorder="1" applyAlignment="1" applyProtection="1">
      <alignment/>
      <protection/>
    </xf>
    <xf numFmtId="175" fontId="21" fillId="0" borderId="64" xfId="0" applyNumberFormat="1" applyFont="1" applyFill="1" applyBorder="1" applyAlignment="1" applyProtection="1">
      <alignment/>
      <protection/>
    </xf>
    <xf numFmtId="173" fontId="21" fillId="0" borderId="42" xfId="0" applyNumberFormat="1" applyFont="1" applyFill="1" applyBorder="1" applyAlignment="1" applyProtection="1">
      <alignment/>
      <protection/>
    </xf>
    <xf numFmtId="175" fontId="21" fillId="0" borderId="25" xfId="0" applyNumberFormat="1" applyFont="1" applyBorder="1" applyAlignment="1" applyProtection="1">
      <alignment/>
      <protection/>
    </xf>
    <xf numFmtId="175" fontId="21" fillId="0" borderId="55" xfId="0" applyNumberFormat="1" applyFont="1" applyBorder="1" applyAlignment="1" applyProtection="1">
      <alignment/>
      <protection/>
    </xf>
    <xf numFmtId="175" fontId="21" fillId="0" borderId="24" xfId="0" applyNumberFormat="1" applyFont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39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/>
      <protection/>
    </xf>
    <xf numFmtId="173" fontId="21" fillId="0" borderId="18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 horizontal="left" indent="1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23" fillId="0" borderId="39" xfId="0" applyNumberFormat="1" applyFont="1" applyFill="1" applyBorder="1" applyAlignment="1" applyProtection="1">
      <alignment horizontal="left" indent="1"/>
      <protection/>
    </xf>
    <xf numFmtId="173" fontId="23" fillId="0" borderId="21" xfId="0" applyNumberFormat="1" applyFont="1" applyBorder="1" applyAlignment="1" applyProtection="1">
      <alignment/>
      <protection/>
    </xf>
    <xf numFmtId="0" fontId="23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horizontal="left" vertical="top" wrapText="1"/>
      <protection/>
    </xf>
    <xf numFmtId="0" fontId="23" fillId="0" borderId="42" xfId="0" applyFont="1" applyBorder="1" applyAlignment="1" applyProtection="1">
      <alignment horizontal="center" vertical="top"/>
      <protection/>
    </xf>
    <xf numFmtId="175" fontId="21" fillId="0" borderId="63" xfId="0" applyNumberFormat="1" applyFont="1" applyBorder="1" applyAlignment="1" applyProtection="1">
      <alignment vertical="top"/>
      <protection/>
    </xf>
    <xf numFmtId="175" fontId="21" fillId="0" borderId="64" xfId="0" applyNumberFormat="1" applyFont="1" applyBorder="1" applyAlignment="1" applyProtection="1">
      <alignment vertical="top"/>
      <protection/>
    </xf>
    <xf numFmtId="175" fontId="21" fillId="0" borderId="42" xfId="0" applyNumberFormat="1" applyFont="1" applyBorder="1" applyAlignment="1" applyProtection="1">
      <alignment vertical="top"/>
      <protection/>
    </xf>
    <xf numFmtId="173" fontId="21" fillId="0" borderId="42" xfId="0" applyNumberFormat="1" applyFont="1" applyBorder="1" applyAlignment="1" applyProtection="1">
      <alignment vertical="top"/>
      <protection/>
    </xf>
    <xf numFmtId="0" fontId="25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vertical="top"/>
      <protection/>
    </xf>
    <xf numFmtId="175" fontId="21" fillId="0" borderId="65" xfId="0" applyNumberFormat="1" applyFont="1" applyBorder="1" applyAlignment="1" applyProtection="1">
      <alignment/>
      <protection/>
    </xf>
    <xf numFmtId="175" fontId="21" fillId="0" borderId="66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3" fontId="21" fillId="0" borderId="46" xfId="0" applyNumberFormat="1" applyFont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54" xfId="0" applyNumberFormat="1" applyFont="1" applyBorder="1" applyAlignment="1" applyProtection="1">
      <alignment/>
      <protection/>
    </xf>
    <xf numFmtId="173" fontId="21" fillId="0" borderId="21" xfId="0" applyNumberFormat="1" applyFont="1" applyBorder="1" applyAlignment="1" applyProtection="1">
      <alignment/>
      <protection/>
    </xf>
    <xf numFmtId="175" fontId="21" fillId="0" borderId="21" xfId="42" applyNumberFormat="1" applyFont="1" applyFill="1" applyBorder="1" applyAlignment="1" applyProtection="1">
      <alignment/>
      <protection/>
    </xf>
    <xf numFmtId="173" fontId="21" fillId="0" borderId="21" xfId="42" applyNumberFormat="1" applyFont="1" applyFill="1" applyBorder="1" applyAlignment="1" applyProtection="1">
      <alignment/>
      <protection/>
    </xf>
    <xf numFmtId="175" fontId="21" fillId="0" borderId="22" xfId="42" applyNumberFormat="1" applyFont="1" applyFill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 horizontal="left" wrapText="1"/>
      <protection/>
    </xf>
    <xf numFmtId="175" fontId="21" fillId="0" borderId="65" xfId="0" applyNumberFormat="1" applyFont="1" applyFill="1" applyBorder="1" applyAlignment="1" applyProtection="1">
      <alignment vertical="top"/>
      <protection/>
    </xf>
    <xf numFmtId="175" fontId="21" fillId="0" borderId="66" xfId="0" applyNumberFormat="1" applyFont="1" applyFill="1" applyBorder="1" applyAlignment="1" applyProtection="1">
      <alignment vertical="top"/>
      <protection/>
    </xf>
    <xf numFmtId="173" fontId="21" fillId="0" borderId="46" xfId="0" applyNumberFormat="1" applyFont="1" applyFill="1" applyBorder="1" applyAlignment="1" applyProtection="1">
      <alignment vertical="top"/>
      <protection/>
    </xf>
    <xf numFmtId="0" fontId="21" fillId="0" borderId="39" xfId="0" applyNumberFormat="1" applyFont="1" applyBorder="1" applyAlignment="1" applyProtection="1">
      <alignment wrapText="1"/>
      <protection/>
    </xf>
    <xf numFmtId="175" fontId="21" fillId="0" borderId="65" xfId="0" applyNumberFormat="1" applyFont="1" applyFill="1" applyBorder="1" applyAlignment="1" applyProtection="1">
      <alignment/>
      <protection/>
    </xf>
    <xf numFmtId="175" fontId="21" fillId="0" borderId="66" xfId="0" applyNumberFormat="1" applyFont="1" applyFill="1" applyBorder="1" applyAlignment="1" applyProtection="1">
      <alignment/>
      <protection/>
    </xf>
    <xf numFmtId="173" fontId="21" fillId="0" borderId="46" xfId="0" applyNumberFormat="1" applyFont="1" applyFill="1" applyBorder="1" applyAlignment="1" applyProtection="1">
      <alignment/>
      <protection/>
    </xf>
    <xf numFmtId="175" fontId="23" fillId="0" borderId="50" xfId="42" applyNumberFormat="1" applyFont="1" applyFill="1" applyBorder="1" applyAlignment="1" applyProtection="1">
      <alignment/>
      <protection/>
    </xf>
    <xf numFmtId="0" fontId="23" fillId="0" borderId="39" xfId="0" applyNumberFormat="1" applyFont="1" applyBorder="1" applyAlignment="1" applyProtection="1">
      <alignment horizontal="left" wrapText="1" indent="1"/>
      <protection/>
    </xf>
    <xf numFmtId="0" fontId="21" fillId="0" borderId="35" xfId="0" applyNumberFormat="1" applyFont="1" applyBorder="1" applyAlignment="1" applyProtection="1">
      <alignment/>
      <protection/>
    </xf>
    <xf numFmtId="0" fontId="23" fillId="0" borderId="36" xfId="0" applyFont="1" applyBorder="1" applyAlignment="1" applyProtection="1">
      <alignment horizontal="center"/>
      <protection/>
    </xf>
    <xf numFmtId="175" fontId="21" fillId="0" borderId="38" xfId="0" applyNumberFormat="1" applyFont="1" applyFill="1" applyBorder="1" applyAlignment="1" applyProtection="1">
      <alignment/>
      <protection/>
    </xf>
    <xf numFmtId="175" fontId="21" fillId="0" borderId="35" xfId="0" applyNumberFormat="1" applyFont="1" applyBorder="1" applyAlignment="1" applyProtection="1">
      <alignment/>
      <protection/>
    </xf>
    <xf numFmtId="175" fontId="21" fillId="0" borderId="36" xfId="0" applyNumberFormat="1" applyFont="1" applyFill="1" applyBorder="1" applyAlignment="1" applyProtection="1">
      <alignment/>
      <protection/>
    </xf>
    <xf numFmtId="175" fontId="21" fillId="0" borderId="36" xfId="0" applyNumberFormat="1" applyFont="1" applyBorder="1" applyAlignment="1" applyProtection="1">
      <alignment/>
      <protection/>
    </xf>
    <xf numFmtId="173" fontId="21" fillId="0" borderId="36" xfId="0" applyNumberFormat="1" applyFont="1" applyBorder="1" applyAlignment="1" applyProtection="1">
      <alignment/>
      <protection/>
    </xf>
    <xf numFmtId="175" fontId="21" fillId="0" borderId="38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/>
      <protection/>
    </xf>
    <xf numFmtId="0" fontId="21" fillId="0" borderId="61" xfId="0" applyFont="1" applyFill="1" applyBorder="1" applyAlignment="1" applyProtection="1">
      <alignment horizontal="center" vertical="center"/>
      <protection/>
    </xf>
    <xf numFmtId="175" fontId="21" fillId="0" borderId="34" xfId="0" applyNumberFormat="1" applyFont="1" applyBorder="1" applyAlignment="1" applyProtection="1">
      <alignment horizontal="center"/>
      <protection/>
    </xf>
    <xf numFmtId="175" fontId="21" fillId="0" borderId="35" xfId="0" applyNumberFormat="1" applyFont="1" applyFill="1" applyBorder="1" applyAlignment="1" applyProtection="1">
      <alignment/>
      <protection/>
    </xf>
    <xf numFmtId="173" fontId="21" fillId="0" borderId="36" xfId="0" applyNumberFormat="1" applyFont="1" applyFill="1" applyBorder="1" applyAlignment="1" applyProtection="1">
      <alignment/>
      <protection/>
    </xf>
    <xf numFmtId="175" fontId="21" fillId="0" borderId="67" xfId="0" applyNumberFormat="1" applyFont="1" applyFill="1" applyBorder="1" applyAlignment="1" applyProtection="1">
      <alignment/>
      <protection/>
    </xf>
    <xf numFmtId="0" fontId="22" fillId="0" borderId="39" xfId="0" applyFont="1" applyBorder="1" applyAlignment="1" applyProtection="1">
      <alignment/>
      <protection/>
    </xf>
    <xf numFmtId="0" fontId="23" fillId="0" borderId="39" xfId="0" applyFont="1" applyBorder="1" applyAlignment="1" applyProtection="1">
      <alignment horizontal="left" indent="2"/>
      <protection/>
    </xf>
    <xf numFmtId="0" fontId="23" fillId="0" borderId="39" xfId="0" applyFont="1" applyFill="1" applyBorder="1" applyAlignment="1" applyProtection="1">
      <alignment horizontal="left" indent="2"/>
      <protection/>
    </xf>
    <xf numFmtId="0" fontId="21" fillId="0" borderId="39" xfId="0" applyFont="1" applyFill="1" applyBorder="1" applyAlignment="1" applyProtection="1">
      <alignment horizontal="left" indent="1"/>
      <protection/>
    </xf>
    <xf numFmtId="0" fontId="21" fillId="0" borderId="39" xfId="0" applyFont="1" applyBorder="1" applyAlignment="1" applyProtection="1">
      <alignment horizontal="left" indent="1"/>
      <protection/>
    </xf>
    <xf numFmtId="0" fontId="21" fillId="0" borderId="57" xfId="0" applyFont="1" applyBorder="1" applyAlignment="1" applyProtection="1">
      <alignment/>
      <protection/>
    </xf>
    <xf numFmtId="175" fontId="21" fillId="0" borderId="67" xfId="0" applyNumberFormat="1" applyFont="1" applyBorder="1" applyAlignment="1" applyProtection="1">
      <alignment/>
      <protection/>
    </xf>
    <xf numFmtId="0" fontId="21" fillId="0" borderId="30" xfId="0" applyFont="1" applyBorder="1" applyAlignment="1" applyProtection="1">
      <alignment/>
      <protection/>
    </xf>
    <xf numFmtId="0" fontId="21" fillId="0" borderId="24" xfId="0" applyFont="1" applyFill="1" applyBorder="1" applyAlignment="1" applyProtection="1">
      <alignment vertical="center"/>
      <protection/>
    </xf>
    <xf numFmtId="0" fontId="21" fillId="0" borderId="39" xfId="0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horizontal="center"/>
      <protection/>
    </xf>
    <xf numFmtId="175" fontId="21" fillId="0" borderId="19" xfId="0" applyNumberFormat="1" applyFont="1" applyFill="1" applyBorder="1" applyAlignment="1" applyProtection="1">
      <alignment horizontal="center"/>
      <protection/>
    </xf>
    <xf numFmtId="175" fontId="21" fillId="0" borderId="10" xfId="0" applyNumberFormat="1" applyFont="1" applyFill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 horizontal="center"/>
      <protection/>
    </xf>
    <xf numFmtId="173" fontId="21" fillId="0" borderId="18" xfId="0" applyNumberFormat="1" applyFont="1" applyFill="1" applyBorder="1" applyAlignment="1" applyProtection="1">
      <alignment horizontal="center"/>
      <protection/>
    </xf>
    <xf numFmtId="175" fontId="21" fillId="0" borderId="34" xfId="0" applyNumberFormat="1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 horizontal="left" indent="1"/>
      <protection/>
    </xf>
    <xf numFmtId="0" fontId="21" fillId="0" borderId="56" xfId="0" applyFont="1" applyFill="1" applyBorder="1" applyAlignment="1" applyProtection="1">
      <alignment/>
      <protection/>
    </xf>
    <xf numFmtId="0" fontId="23" fillId="0" borderId="42" xfId="0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/>
      <protection/>
    </xf>
    <xf numFmtId="0" fontId="23" fillId="0" borderId="68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1" fillId="0" borderId="62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/>
      <protection/>
    </xf>
    <xf numFmtId="175" fontId="21" fillId="0" borderId="12" xfId="0" applyNumberFormat="1" applyFont="1" applyFill="1" applyBorder="1" applyAlignment="1" applyProtection="1">
      <alignment/>
      <protection/>
    </xf>
    <xf numFmtId="175" fontId="21" fillId="0" borderId="24" xfId="0" applyNumberFormat="1" applyFont="1" applyFill="1" applyBorder="1" applyAlignment="1" applyProtection="1">
      <alignment/>
      <protection/>
    </xf>
    <xf numFmtId="173" fontId="21" fillId="0" borderId="24" xfId="0" applyNumberFormat="1" applyFont="1" applyFill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0" fontId="21" fillId="0" borderId="57" xfId="0" applyFont="1" applyFill="1" applyBorder="1" applyAlignment="1" applyProtection="1">
      <alignment/>
      <protection/>
    </xf>
    <xf numFmtId="0" fontId="23" fillId="0" borderId="36" xfId="0" applyFont="1" applyFill="1" applyBorder="1" applyAlignment="1" applyProtection="1">
      <alignment horizontal="center"/>
      <protection/>
    </xf>
    <xf numFmtId="175" fontId="21" fillId="0" borderId="37" xfId="0" applyNumberFormat="1" applyFont="1" applyFill="1" applyBorder="1" applyAlignment="1" applyProtection="1">
      <alignment/>
      <protection/>
    </xf>
    <xf numFmtId="174" fontId="21" fillId="0" borderId="36" xfId="0" applyNumberFormat="1" applyFont="1" applyFill="1" applyBorder="1" applyAlignment="1" applyProtection="1">
      <alignment/>
      <protection/>
    </xf>
    <xf numFmtId="175" fontId="23" fillId="0" borderId="11" xfId="42" applyNumberFormat="1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4.75" customHeight="1">
      <c r="A2" s="45" t="s">
        <v>1</v>
      </c>
      <c r="B2" s="46" t="s">
        <v>2</v>
      </c>
      <c r="C2" s="46" t="s">
        <v>3</v>
      </c>
      <c r="D2" s="47" t="s">
        <v>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ht="24.75" customHeight="1">
      <c r="A3" s="50" t="s">
        <v>5</v>
      </c>
      <c r="B3" s="51" t="s">
        <v>6</v>
      </c>
      <c r="C3" s="51" t="s">
        <v>6</v>
      </c>
      <c r="D3" s="52" t="s">
        <v>7</v>
      </c>
      <c r="E3" s="53" t="s">
        <v>8</v>
      </c>
      <c r="F3" s="53" t="s">
        <v>9</v>
      </c>
      <c r="G3" s="53" t="s">
        <v>10</v>
      </c>
      <c r="H3" s="53" t="s">
        <v>11</v>
      </c>
      <c r="I3" s="53" t="s">
        <v>12</v>
      </c>
      <c r="J3" s="53" t="s">
        <v>13</v>
      </c>
      <c r="K3" s="53" t="s">
        <v>14</v>
      </c>
      <c r="L3" s="53" t="s">
        <v>15</v>
      </c>
      <c r="M3" s="53" t="s">
        <v>16</v>
      </c>
      <c r="N3" s="53" t="s">
        <v>17</v>
      </c>
      <c r="O3" s="53" t="s">
        <v>18</v>
      </c>
      <c r="P3" s="53" t="s">
        <v>19</v>
      </c>
      <c r="Q3" s="53" t="s">
        <v>20</v>
      </c>
      <c r="R3" s="53" t="s">
        <v>21</v>
      </c>
      <c r="S3" s="53" t="s">
        <v>22</v>
      </c>
      <c r="T3" s="53" t="s">
        <v>23</v>
      </c>
      <c r="U3" s="53" t="s">
        <v>24</v>
      </c>
      <c r="V3" s="53" t="s">
        <v>25</v>
      </c>
      <c r="W3" s="53" t="s">
        <v>26</v>
      </c>
      <c r="X3" s="53" t="s">
        <v>27</v>
      </c>
      <c r="Y3" s="54" t="s">
        <v>28</v>
      </c>
      <c r="Z3" s="55" t="s">
        <v>29</v>
      </c>
    </row>
    <row r="4" spans="1:26" ht="13.5">
      <c r="A4" s="56" t="s">
        <v>30</v>
      </c>
      <c r="B4" s="57"/>
      <c r="C4" s="57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  <c r="Y4" s="61"/>
      <c r="Z4" s="62"/>
    </row>
    <row r="5" spans="1:26" ht="13.5">
      <c r="A5" s="63" t="s">
        <v>31</v>
      </c>
      <c r="B5" s="19">
        <v>19163696</v>
      </c>
      <c r="C5" s="19"/>
      <c r="D5" s="64">
        <v>22117282</v>
      </c>
      <c r="E5" s="65">
        <v>22117282</v>
      </c>
      <c r="F5" s="65">
        <v>1678662</v>
      </c>
      <c r="G5" s="65">
        <v>1678662</v>
      </c>
      <c r="H5" s="65">
        <v>1436983</v>
      </c>
      <c r="I5" s="65">
        <v>4794307</v>
      </c>
      <c r="J5" s="65">
        <v>1603768</v>
      </c>
      <c r="K5" s="65">
        <v>1312830</v>
      </c>
      <c r="L5" s="65">
        <v>1568411</v>
      </c>
      <c r="M5" s="65">
        <v>4485009</v>
      </c>
      <c r="N5" s="65">
        <v>1339910</v>
      </c>
      <c r="O5" s="65">
        <v>1593527</v>
      </c>
      <c r="P5" s="65">
        <v>1610475</v>
      </c>
      <c r="Q5" s="65">
        <v>4543912</v>
      </c>
      <c r="R5" s="65">
        <v>1595562</v>
      </c>
      <c r="S5" s="65">
        <v>1596561</v>
      </c>
      <c r="T5" s="65">
        <v>1604559</v>
      </c>
      <c r="U5" s="65">
        <v>4796682</v>
      </c>
      <c r="V5" s="65">
        <v>18619910</v>
      </c>
      <c r="W5" s="65">
        <v>22117282</v>
      </c>
      <c r="X5" s="65">
        <v>-3497372</v>
      </c>
      <c r="Y5" s="66">
        <v>-15.81</v>
      </c>
      <c r="Z5" s="67">
        <v>22117282</v>
      </c>
    </row>
    <row r="6" spans="1:26" ht="13.5">
      <c r="A6" s="63" t="s">
        <v>32</v>
      </c>
      <c r="B6" s="19">
        <v>84504890</v>
      </c>
      <c r="C6" s="19"/>
      <c r="D6" s="64">
        <v>90340664</v>
      </c>
      <c r="E6" s="65">
        <v>90340664</v>
      </c>
      <c r="F6" s="65">
        <v>7606717</v>
      </c>
      <c r="G6" s="65">
        <v>7279278</v>
      </c>
      <c r="H6" s="65">
        <v>8060661</v>
      </c>
      <c r="I6" s="65">
        <v>22946656</v>
      </c>
      <c r="J6" s="65">
        <v>7972941</v>
      </c>
      <c r="K6" s="65">
        <v>7929427</v>
      </c>
      <c r="L6" s="65">
        <v>8113980</v>
      </c>
      <c r="M6" s="65">
        <v>24016348</v>
      </c>
      <c r="N6" s="65">
        <v>7310379</v>
      </c>
      <c r="O6" s="65">
        <v>10197162</v>
      </c>
      <c r="P6" s="65">
        <v>4783372</v>
      </c>
      <c r="Q6" s="65">
        <v>22290913</v>
      </c>
      <c r="R6" s="65">
        <v>8196070</v>
      </c>
      <c r="S6" s="65">
        <v>7977750</v>
      </c>
      <c r="T6" s="65">
        <v>8341328</v>
      </c>
      <c r="U6" s="65">
        <v>24515148</v>
      </c>
      <c r="V6" s="65">
        <v>93769065</v>
      </c>
      <c r="W6" s="65">
        <v>90340664</v>
      </c>
      <c r="X6" s="65">
        <v>3428401</v>
      </c>
      <c r="Y6" s="66">
        <v>3.79</v>
      </c>
      <c r="Z6" s="67">
        <v>90340664</v>
      </c>
    </row>
    <row r="7" spans="1:26" ht="13.5">
      <c r="A7" s="63" t="s">
        <v>33</v>
      </c>
      <c r="B7" s="19">
        <v>681038</v>
      </c>
      <c r="C7" s="19"/>
      <c r="D7" s="64">
        <v>1600000</v>
      </c>
      <c r="E7" s="65">
        <v>1600000</v>
      </c>
      <c r="F7" s="65">
        <v>7503</v>
      </c>
      <c r="G7" s="65">
        <v>25140</v>
      </c>
      <c r="H7" s="65">
        <v>4645</v>
      </c>
      <c r="I7" s="65">
        <v>37288</v>
      </c>
      <c r="J7" s="65">
        <v>4311</v>
      </c>
      <c r="K7" s="65">
        <v>6342</v>
      </c>
      <c r="L7" s="65">
        <v>6822</v>
      </c>
      <c r="M7" s="65">
        <v>17475</v>
      </c>
      <c r="N7" s="65">
        <v>21203</v>
      </c>
      <c r="O7" s="65">
        <v>0</v>
      </c>
      <c r="P7" s="65">
        <v>2719</v>
      </c>
      <c r="Q7" s="65">
        <v>23922</v>
      </c>
      <c r="R7" s="65">
        <v>14956</v>
      </c>
      <c r="S7" s="65">
        <v>10113</v>
      </c>
      <c r="T7" s="65">
        <v>67205</v>
      </c>
      <c r="U7" s="65">
        <v>92274</v>
      </c>
      <c r="V7" s="65">
        <v>170959</v>
      </c>
      <c r="W7" s="65">
        <v>1600000</v>
      </c>
      <c r="X7" s="65">
        <v>-1429041</v>
      </c>
      <c r="Y7" s="66">
        <v>-89.32</v>
      </c>
      <c r="Z7" s="67">
        <v>1600000</v>
      </c>
    </row>
    <row r="8" spans="1:26" ht="13.5">
      <c r="A8" s="63" t="s">
        <v>34</v>
      </c>
      <c r="B8" s="19">
        <v>63635516</v>
      </c>
      <c r="C8" s="19"/>
      <c r="D8" s="64">
        <v>71079000</v>
      </c>
      <c r="E8" s="65">
        <v>71079000</v>
      </c>
      <c r="F8" s="65">
        <v>28858000</v>
      </c>
      <c r="G8" s="65">
        <v>0</v>
      </c>
      <c r="H8" s="65">
        <v>220000</v>
      </c>
      <c r="I8" s="65">
        <v>29078000</v>
      </c>
      <c r="J8" s="65">
        <v>0</v>
      </c>
      <c r="K8" s="65">
        <v>0</v>
      </c>
      <c r="L8" s="65">
        <v>23065000</v>
      </c>
      <c r="M8" s="65">
        <v>23065000</v>
      </c>
      <c r="N8" s="65">
        <v>0</v>
      </c>
      <c r="O8" s="65">
        <v>760001</v>
      </c>
      <c r="P8" s="65">
        <v>17315000</v>
      </c>
      <c r="Q8" s="65">
        <v>18075001</v>
      </c>
      <c r="R8" s="65">
        <v>0</v>
      </c>
      <c r="S8" s="65">
        <v>0</v>
      </c>
      <c r="T8" s="65">
        <v>293071</v>
      </c>
      <c r="U8" s="65">
        <v>293071</v>
      </c>
      <c r="V8" s="65">
        <v>70511072</v>
      </c>
      <c r="W8" s="65">
        <v>71079000</v>
      </c>
      <c r="X8" s="65">
        <v>-567928</v>
      </c>
      <c r="Y8" s="66">
        <v>-0.8</v>
      </c>
      <c r="Z8" s="67">
        <v>71079000</v>
      </c>
    </row>
    <row r="9" spans="1:26" ht="13.5">
      <c r="A9" s="63" t="s">
        <v>35</v>
      </c>
      <c r="B9" s="19">
        <v>29475016</v>
      </c>
      <c r="C9" s="19"/>
      <c r="D9" s="64">
        <v>25424230</v>
      </c>
      <c r="E9" s="65">
        <v>25424230</v>
      </c>
      <c r="F9" s="65">
        <v>1156586</v>
      </c>
      <c r="G9" s="65">
        <v>1936658</v>
      </c>
      <c r="H9" s="65">
        <v>1179868</v>
      </c>
      <c r="I9" s="65">
        <v>4273112</v>
      </c>
      <c r="J9" s="65">
        <v>2949544</v>
      </c>
      <c r="K9" s="65">
        <v>2187329</v>
      </c>
      <c r="L9" s="65">
        <v>1910476</v>
      </c>
      <c r="M9" s="65">
        <v>7047349</v>
      </c>
      <c r="N9" s="65">
        <v>1966460</v>
      </c>
      <c r="O9" s="65">
        <v>3517475</v>
      </c>
      <c r="P9" s="65">
        <v>1255689</v>
      </c>
      <c r="Q9" s="65">
        <v>6739624</v>
      </c>
      <c r="R9" s="65">
        <v>1430404</v>
      </c>
      <c r="S9" s="65">
        <v>1469949</v>
      </c>
      <c r="T9" s="65">
        <v>3411287</v>
      </c>
      <c r="U9" s="65">
        <v>6311640</v>
      </c>
      <c r="V9" s="65">
        <v>24371725</v>
      </c>
      <c r="W9" s="65">
        <v>25424230</v>
      </c>
      <c r="X9" s="65">
        <v>-1052505</v>
      </c>
      <c r="Y9" s="66">
        <v>-4.14</v>
      </c>
      <c r="Z9" s="67">
        <v>25424230</v>
      </c>
    </row>
    <row r="10" spans="1:26" ht="25.5">
      <c r="A10" s="68" t="s">
        <v>213</v>
      </c>
      <c r="B10" s="69">
        <f>SUM(B5:B9)</f>
        <v>197460156</v>
      </c>
      <c r="C10" s="69">
        <f>SUM(C5:C9)</f>
        <v>0</v>
      </c>
      <c r="D10" s="70">
        <f aca="true" t="shared" si="0" ref="D10:Z10">SUM(D5:D9)</f>
        <v>210561176</v>
      </c>
      <c r="E10" s="71">
        <f t="shared" si="0"/>
        <v>210561176</v>
      </c>
      <c r="F10" s="71">
        <f t="shared" si="0"/>
        <v>39307468</v>
      </c>
      <c r="G10" s="71">
        <f t="shared" si="0"/>
        <v>10919738</v>
      </c>
      <c r="H10" s="71">
        <f t="shared" si="0"/>
        <v>10902157</v>
      </c>
      <c r="I10" s="71">
        <f t="shared" si="0"/>
        <v>61129363</v>
      </c>
      <c r="J10" s="71">
        <f t="shared" si="0"/>
        <v>12530564</v>
      </c>
      <c r="K10" s="71">
        <f t="shared" si="0"/>
        <v>11435928</v>
      </c>
      <c r="L10" s="71">
        <f t="shared" si="0"/>
        <v>34664689</v>
      </c>
      <c r="M10" s="71">
        <f t="shared" si="0"/>
        <v>58631181</v>
      </c>
      <c r="N10" s="71">
        <f t="shared" si="0"/>
        <v>10637952</v>
      </c>
      <c r="O10" s="71">
        <f t="shared" si="0"/>
        <v>16068165</v>
      </c>
      <c r="P10" s="71">
        <f t="shared" si="0"/>
        <v>24967255</v>
      </c>
      <c r="Q10" s="71">
        <f t="shared" si="0"/>
        <v>51673372</v>
      </c>
      <c r="R10" s="71">
        <f t="shared" si="0"/>
        <v>11236992</v>
      </c>
      <c r="S10" s="71">
        <f t="shared" si="0"/>
        <v>11054373</v>
      </c>
      <c r="T10" s="71">
        <f t="shared" si="0"/>
        <v>13717450</v>
      </c>
      <c r="U10" s="71">
        <f t="shared" si="0"/>
        <v>36008815</v>
      </c>
      <c r="V10" s="71">
        <f t="shared" si="0"/>
        <v>207442731</v>
      </c>
      <c r="W10" s="71">
        <f t="shared" si="0"/>
        <v>210561176</v>
      </c>
      <c r="X10" s="71">
        <f t="shared" si="0"/>
        <v>-3118445</v>
      </c>
      <c r="Y10" s="72">
        <f>+IF(W10&lt;&gt;0,(X10/W10)*100,0)</f>
        <v>-1.481016139461531</v>
      </c>
      <c r="Z10" s="73">
        <f t="shared" si="0"/>
        <v>210561176</v>
      </c>
    </row>
    <row r="11" spans="1:26" ht="13.5">
      <c r="A11" s="63" t="s">
        <v>37</v>
      </c>
      <c r="B11" s="19">
        <v>47760140</v>
      </c>
      <c r="C11" s="19"/>
      <c r="D11" s="64">
        <v>64269366</v>
      </c>
      <c r="E11" s="65">
        <v>64269366</v>
      </c>
      <c r="F11" s="65">
        <v>3942595</v>
      </c>
      <c r="G11" s="65">
        <v>3788275</v>
      </c>
      <c r="H11" s="65">
        <v>3688555</v>
      </c>
      <c r="I11" s="65">
        <v>11419425</v>
      </c>
      <c r="J11" s="65">
        <v>2744171</v>
      </c>
      <c r="K11" s="65">
        <v>3739963</v>
      </c>
      <c r="L11" s="65">
        <v>4628305</v>
      </c>
      <c r="M11" s="65">
        <v>11112439</v>
      </c>
      <c r="N11" s="65">
        <v>3736441</v>
      </c>
      <c r="O11" s="65">
        <v>3721385</v>
      </c>
      <c r="P11" s="65">
        <v>3681573</v>
      </c>
      <c r="Q11" s="65">
        <v>11139399</v>
      </c>
      <c r="R11" s="65">
        <v>3824372</v>
      </c>
      <c r="S11" s="65">
        <v>3875259</v>
      </c>
      <c r="T11" s="65">
        <v>3802655</v>
      </c>
      <c r="U11" s="65">
        <v>11502286</v>
      </c>
      <c r="V11" s="65">
        <v>45173549</v>
      </c>
      <c r="W11" s="65">
        <v>64269366</v>
      </c>
      <c r="X11" s="65">
        <v>-19095817</v>
      </c>
      <c r="Y11" s="66">
        <v>-29.71</v>
      </c>
      <c r="Z11" s="67">
        <v>64269366</v>
      </c>
    </row>
    <row r="12" spans="1:26" ht="13.5">
      <c r="A12" s="63" t="s">
        <v>38</v>
      </c>
      <c r="B12" s="19">
        <v>4409588</v>
      </c>
      <c r="C12" s="19"/>
      <c r="D12" s="64">
        <v>6879738</v>
      </c>
      <c r="E12" s="65">
        <v>6879738</v>
      </c>
      <c r="F12" s="65">
        <v>426903</v>
      </c>
      <c r="G12" s="65">
        <v>425463</v>
      </c>
      <c r="H12" s="65">
        <v>425463</v>
      </c>
      <c r="I12" s="65">
        <v>1277829</v>
      </c>
      <c r="J12" s="65">
        <v>425463</v>
      </c>
      <c r="K12" s="65">
        <v>540007</v>
      </c>
      <c r="L12" s="65">
        <v>729796</v>
      </c>
      <c r="M12" s="65">
        <v>1695266</v>
      </c>
      <c r="N12" s="65">
        <v>644363</v>
      </c>
      <c r="O12" s="65">
        <v>616285</v>
      </c>
      <c r="P12" s="65">
        <v>582363</v>
      </c>
      <c r="Q12" s="65">
        <v>1843011</v>
      </c>
      <c r="R12" s="65">
        <v>579363</v>
      </c>
      <c r="S12" s="65">
        <v>578363</v>
      </c>
      <c r="T12" s="65">
        <v>528363</v>
      </c>
      <c r="U12" s="65">
        <v>1686089</v>
      </c>
      <c r="V12" s="65">
        <v>6502195</v>
      </c>
      <c r="W12" s="65">
        <v>6879738</v>
      </c>
      <c r="X12" s="65">
        <v>-377543</v>
      </c>
      <c r="Y12" s="66">
        <v>-5.49</v>
      </c>
      <c r="Z12" s="67">
        <v>6879738</v>
      </c>
    </row>
    <row r="13" spans="1:26" ht="13.5">
      <c r="A13" s="63" t="s">
        <v>214</v>
      </c>
      <c r="B13" s="19">
        <v>23823725</v>
      </c>
      <c r="C13" s="19"/>
      <c r="D13" s="64">
        <v>28762172</v>
      </c>
      <c r="E13" s="65">
        <v>28762172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28762172</v>
      </c>
      <c r="X13" s="65">
        <v>-28762172</v>
      </c>
      <c r="Y13" s="66">
        <v>-100</v>
      </c>
      <c r="Z13" s="67">
        <v>28762172</v>
      </c>
    </row>
    <row r="14" spans="1:26" ht="13.5">
      <c r="A14" s="63" t="s">
        <v>40</v>
      </c>
      <c r="B14" s="19">
        <v>2937201</v>
      </c>
      <c r="C14" s="19"/>
      <c r="D14" s="64">
        <v>3114960</v>
      </c>
      <c r="E14" s="65">
        <v>3114960</v>
      </c>
      <c r="F14" s="65">
        <v>0</v>
      </c>
      <c r="G14" s="65">
        <v>0</v>
      </c>
      <c r="H14" s="65">
        <v>1258</v>
      </c>
      <c r="I14" s="65">
        <v>1258</v>
      </c>
      <c r="J14" s="65">
        <v>0</v>
      </c>
      <c r="K14" s="65">
        <v>0</v>
      </c>
      <c r="L14" s="65">
        <v>51672</v>
      </c>
      <c r="M14" s="65">
        <v>51672</v>
      </c>
      <c r="N14" s="65">
        <v>0</v>
      </c>
      <c r="O14" s="65">
        <v>1333858</v>
      </c>
      <c r="P14" s="65">
        <v>310938</v>
      </c>
      <c r="Q14" s="65">
        <v>1644796</v>
      </c>
      <c r="R14" s="65">
        <v>2573598</v>
      </c>
      <c r="S14" s="65">
        <v>0</v>
      </c>
      <c r="T14" s="65">
        <v>70211</v>
      </c>
      <c r="U14" s="65">
        <v>2643809</v>
      </c>
      <c r="V14" s="65">
        <v>4341535</v>
      </c>
      <c r="W14" s="65">
        <v>3114960</v>
      </c>
      <c r="X14" s="65">
        <v>1226575</v>
      </c>
      <c r="Y14" s="66">
        <v>39.38</v>
      </c>
      <c r="Z14" s="67">
        <v>3114960</v>
      </c>
    </row>
    <row r="15" spans="1:26" ht="13.5">
      <c r="A15" s="63" t="s">
        <v>41</v>
      </c>
      <c r="B15" s="19">
        <v>32443821</v>
      </c>
      <c r="C15" s="19"/>
      <c r="D15" s="64">
        <v>41922932</v>
      </c>
      <c r="E15" s="65">
        <v>41922932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7957284</v>
      </c>
      <c r="M15" s="65">
        <v>7957284</v>
      </c>
      <c r="N15" s="65">
        <v>0</v>
      </c>
      <c r="O15" s="65">
        <v>0</v>
      </c>
      <c r="P15" s="65">
        <v>8308348</v>
      </c>
      <c r="Q15" s="65">
        <v>8308348</v>
      </c>
      <c r="R15" s="65">
        <v>1716477</v>
      </c>
      <c r="S15" s="65">
        <v>-983056</v>
      </c>
      <c r="T15" s="65">
        <v>0</v>
      </c>
      <c r="U15" s="65">
        <v>733421</v>
      </c>
      <c r="V15" s="65">
        <v>16999053</v>
      </c>
      <c r="W15" s="65">
        <v>41922932</v>
      </c>
      <c r="X15" s="65">
        <v>-24923879</v>
      </c>
      <c r="Y15" s="66">
        <v>-59.45</v>
      </c>
      <c r="Z15" s="67">
        <v>41922932</v>
      </c>
    </row>
    <row r="16" spans="1:26" ht="13.5">
      <c r="A16" s="74" t="s">
        <v>42</v>
      </c>
      <c r="B16" s="19">
        <v>0</v>
      </c>
      <c r="C16" s="19"/>
      <c r="D16" s="64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6">
        <v>0</v>
      </c>
      <c r="Z16" s="67">
        <v>0</v>
      </c>
    </row>
    <row r="17" spans="1:26" ht="13.5">
      <c r="A17" s="63" t="s">
        <v>43</v>
      </c>
      <c r="B17" s="19">
        <v>97177891</v>
      </c>
      <c r="C17" s="19"/>
      <c r="D17" s="64">
        <v>102802690</v>
      </c>
      <c r="E17" s="65">
        <v>102802690</v>
      </c>
      <c r="F17" s="65">
        <v>859767</v>
      </c>
      <c r="G17" s="65">
        <v>1899880</v>
      </c>
      <c r="H17" s="65">
        <v>3107891</v>
      </c>
      <c r="I17" s="65">
        <v>5867538</v>
      </c>
      <c r="J17" s="65">
        <v>2157188</v>
      </c>
      <c r="K17" s="65">
        <v>13839290</v>
      </c>
      <c r="L17" s="65">
        <v>6733946</v>
      </c>
      <c r="M17" s="65">
        <v>22730424</v>
      </c>
      <c r="N17" s="65">
        <v>5308723</v>
      </c>
      <c r="O17" s="65">
        <v>5649846</v>
      </c>
      <c r="P17" s="65">
        <v>5843851</v>
      </c>
      <c r="Q17" s="65">
        <v>16802420</v>
      </c>
      <c r="R17" s="65">
        <v>5230821</v>
      </c>
      <c r="S17" s="65">
        <v>6047198</v>
      </c>
      <c r="T17" s="65">
        <v>6465089</v>
      </c>
      <c r="U17" s="65">
        <v>17743108</v>
      </c>
      <c r="V17" s="65">
        <v>63143490</v>
      </c>
      <c r="W17" s="65">
        <v>102802690</v>
      </c>
      <c r="X17" s="65">
        <v>-39659200</v>
      </c>
      <c r="Y17" s="66">
        <v>-38.58</v>
      </c>
      <c r="Z17" s="67">
        <v>102802690</v>
      </c>
    </row>
    <row r="18" spans="1:26" ht="13.5">
      <c r="A18" s="75" t="s">
        <v>44</v>
      </c>
      <c r="B18" s="76">
        <f>SUM(B11:B17)</f>
        <v>208552366</v>
      </c>
      <c r="C18" s="76">
        <f>SUM(C11:C17)</f>
        <v>0</v>
      </c>
      <c r="D18" s="77">
        <f aca="true" t="shared" si="1" ref="D18:Z18">SUM(D11:D17)</f>
        <v>247751858</v>
      </c>
      <c r="E18" s="78">
        <f t="shared" si="1"/>
        <v>247751858</v>
      </c>
      <c r="F18" s="78">
        <f t="shared" si="1"/>
        <v>5229265</v>
      </c>
      <c r="G18" s="78">
        <f t="shared" si="1"/>
        <v>6113618</v>
      </c>
      <c r="H18" s="78">
        <f t="shared" si="1"/>
        <v>7223167</v>
      </c>
      <c r="I18" s="78">
        <f t="shared" si="1"/>
        <v>18566050</v>
      </c>
      <c r="J18" s="78">
        <f t="shared" si="1"/>
        <v>5326822</v>
      </c>
      <c r="K18" s="78">
        <f t="shared" si="1"/>
        <v>18119260</v>
      </c>
      <c r="L18" s="78">
        <f t="shared" si="1"/>
        <v>20101003</v>
      </c>
      <c r="M18" s="78">
        <f t="shared" si="1"/>
        <v>43547085</v>
      </c>
      <c r="N18" s="78">
        <f t="shared" si="1"/>
        <v>9689527</v>
      </c>
      <c r="O18" s="78">
        <f t="shared" si="1"/>
        <v>11321374</v>
      </c>
      <c r="P18" s="78">
        <f t="shared" si="1"/>
        <v>18727073</v>
      </c>
      <c r="Q18" s="78">
        <f t="shared" si="1"/>
        <v>39737974</v>
      </c>
      <c r="R18" s="78">
        <f t="shared" si="1"/>
        <v>13924631</v>
      </c>
      <c r="S18" s="78">
        <f t="shared" si="1"/>
        <v>9517764</v>
      </c>
      <c r="T18" s="78">
        <f t="shared" si="1"/>
        <v>10866318</v>
      </c>
      <c r="U18" s="78">
        <f t="shared" si="1"/>
        <v>34308713</v>
      </c>
      <c r="V18" s="78">
        <f t="shared" si="1"/>
        <v>136159822</v>
      </c>
      <c r="W18" s="78">
        <f t="shared" si="1"/>
        <v>247751858</v>
      </c>
      <c r="X18" s="78">
        <f t="shared" si="1"/>
        <v>-111592036</v>
      </c>
      <c r="Y18" s="72">
        <f>+IF(W18&lt;&gt;0,(X18/W18)*100,0)</f>
        <v>-45.04185635612872</v>
      </c>
      <c r="Z18" s="79">
        <f t="shared" si="1"/>
        <v>247751858</v>
      </c>
    </row>
    <row r="19" spans="1:26" ht="13.5">
      <c r="A19" s="75" t="s">
        <v>45</v>
      </c>
      <c r="B19" s="80">
        <f>+B10-B18</f>
        <v>-11092210</v>
      </c>
      <c r="C19" s="80">
        <f>+C10-C18</f>
        <v>0</v>
      </c>
      <c r="D19" s="81">
        <f aca="true" t="shared" si="2" ref="D19:Z19">+D10-D18</f>
        <v>-37190682</v>
      </c>
      <c r="E19" s="82">
        <f t="shared" si="2"/>
        <v>-37190682</v>
      </c>
      <c r="F19" s="82">
        <f t="shared" si="2"/>
        <v>34078203</v>
      </c>
      <c r="G19" s="82">
        <f t="shared" si="2"/>
        <v>4806120</v>
      </c>
      <c r="H19" s="82">
        <f t="shared" si="2"/>
        <v>3678990</v>
      </c>
      <c r="I19" s="82">
        <f t="shared" si="2"/>
        <v>42563313</v>
      </c>
      <c r="J19" s="82">
        <f t="shared" si="2"/>
        <v>7203742</v>
      </c>
      <c r="K19" s="82">
        <f t="shared" si="2"/>
        <v>-6683332</v>
      </c>
      <c r="L19" s="82">
        <f t="shared" si="2"/>
        <v>14563686</v>
      </c>
      <c r="M19" s="82">
        <f t="shared" si="2"/>
        <v>15084096</v>
      </c>
      <c r="N19" s="82">
        <f t="shared" si="2"/>
        <v>948425</v>
      </c>
      <c r="O19" s="82">
        <f t="shared" si="2"/>
        <v>4746791</v>
      </c>
      <c r="P19" s="82">
        <f t="shared" si="2"/>
        <v>6240182</v>
      </c>
      <c r="Q19" s="82">
        <f t="shared" si="2"/>
        <v>11935398</v>
      </c>
      <c r="R19" s="82">
        <f t="shared" si="2"/>
        <v>-2687639</v>
      </c>
      <c r="S19" s="82">
        <f t="shared" si="2"/>
        <v>1536609</v>
      </c>
      <c r="T19" s="82">
        <f t="shared" si="2"/>
        <v>2851132</v>
      </c>
      <c r="U19" s="82">
        <f t="shared" si="2"/>
        <v>1700102</v>
      </c>
      <c r="V19" s="82">
        <f t="shared" si="2"/>
        <v>71282909</v>
      </c>
      <c r="W19" s="82">
        <f>IF(E10=E18,0,W10-W18)</f>
        <v>-37190682</v>
      </c>
      <c r="X19" s="82">
        <f t="shared" si="2"/>
        <v>108473591</v>
      </c>
      <c r="Y19" s="83">
        <f>+IF(W19&lt;&gt;0,(X19/W19)*100,0)</f>
        <v>-291.668733044476</v>
      </c>
      <c r="Z19" s="84">
        <f t="shared" si="2"/>
        <v>-37190682</v>
      </c>
    </row>
    <row r="20" spans="1:26" ht="13.5">
      <c r="A20" s="63" t="s">
        <v>46</v>
      </c>
      <c r="B20" s="19">
        <v>58870283</v>
      </c>
      <c r="C20" s="19"/>
      <c r="D20" s="64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0</v>
      </c>
      <c r="X20" s="65">
        <v>0</v>
      </c>
      <c r="Y20" s="66">
        <v>0</v>
      </c>
      <c r="Z20" s="67">
        <v>0</v>
      </c>
    </row>
    <row r="21" spans="1:26" ht="13.5">
      <c r="A21" s="63" t="s">
        <v>215</v>
      </c>
      <c r="B21" s="85">
        <v>0</v>
      </c>
      <c r="C21" s="85"/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25.5">
      <c r="A22" s="90" t="s">
        <v>216</v>
      </c>
      <c r="B22" s="91">
        <f>SUM(B19:B21)</f>
        <v>47778073</v>
      </c>
      <c r="C22" s="91">
        <f>SUM(C19:C21)</f>
        <v>0</v>
      </c>
      <c r="D22" s="92">
        <f aca="true" t="shared" si="3" ref="D22:Z22">SUM(D19:D21)</f>
        <v>-37190682</v>
      </c>
      <c r="E22" s="93">
        <f t="shared" si="3"/>
        <v>-37190682</v>
      </c>
      <c r="F22" s="93">
        <f t="shared" si="3"/>
        <v>34078203</v>
      </c>
      <c r="G22" s="93">
        <f t="shared" si="3"/>
        <v>4806120</v>
      </c>
      <c r="H22" s="93">
        <f t="shared" si="3"/>
        <v>3678990</v>
      </c>
      <c r="I22" s="93">
        <f t="shared" si="3"/>
        <v>42563313</v>
      </c>
      <c r="J22" s="93">
        <f t="shared" si="3"/>
        <v>7203742</v>
      </c>
      <c r="K22" s="93">
        <f t="shared" si="3"/>
        <v>-6683332</v>
      </c>
      <c r="L22" s="93">
        <f t="shared" si="3"/>
        <v>14563686</v>
      </c>
      <c r="M22" s="93">
        <f t="shared" si="3"/>
        <v>15084096</v>
      </c>
      <c r="N22" s="93">
        <f t="shared" si="3"/>
        <v>948425</v>
      </c>
      <c r="O22" s="93">
        <f t="shared" si="3"/>
        <v>4746791</v>
      </c>
      <c r="P22" s="93">
        <f t="shared" si="3"/>
        <v>6240182</v>
      </c>
      <c r="Q22" s="93">
        <f t="shared" si="3"/>
        <v>11935398</v>
      </c>
      <c r="R22" s="93">
        <f t="shared" si="3"/>
        <v>-2687639</v>
      </c>
      <c r="S22" s="93">
        <f t="shared" si="3"/>
        <v>1536609</v>
      </c>
      <c r="T22" s="93">
        <f t="shared" si="3"/>
        <v>2851132</v>
      </c>
      <c r="U22" s="93">
        <f t="shared" si="3"/>
        <v>1700102</v>
      </c>
      <c r="V22" s="93">
        <f t="shared" si="3"/>
        <v>71282909</v>
      </c>
      <c r="W22" s="93">
        <f t="shared" si="3"/>
        <v>-37190682</v>
      </c>
      <c r="X22" s="93">
        <f t="shared" si="3"/>
        <v>108473591</v>
      </c>
      <c r="Y22" s="94">
        <f>+IF(W22&lt;&gt;0,(X22/W22)*100,0)</f>
        <v>-291.668733044476</v>
      </c>
      <c r="Z22" s="95">
        <f t="shared" si="3"/>
        <v>-37190682</v>
      </c>
    </row>
    <row r="23" spans="1:26" ht="13.5">
      <c r="A23" s="96" t="s">
        <v>48</v>
      </c>
      <c r="B23" s="19">
        <v>0</v>
      </c>
      <c r="C23" s="19"/>
      <c r="D23" s="64">
        <v>0</v>
      </c>
      <c r="E23" s="65">
        <v>0</v>
      </c>
      <c r="F23" s="65">
        <v>69</v>
      </c>
      <c r="G23" s="65">
        <v>69</v>
      </c>
      <c r="H23" s="65">
        <v>69</v>
      </c>
      <c r="I23" s="65">
        <v>207</v>
      </c>
      <c r="J23" s="65">
        <v>69</v>
      </c>
      <c r="K23" s="65">
        <v>69</v>
      </c>
      <c r="L23" s="65">
        <v>69</v>
      </c>
      <c r="M23" s="65">
        <v>207</v>
      </c>
      <c r="N23" s="65">
        <v>69</v>
      </c>
      <c r="O23" s="65">
        <v>69</v>
      </c>
      <c r="P23" s="65">
        <v>69</v>
      </c>
      <c r="Q23" s="65">
        <v>207</v>
      </c>
      <c r="R23" s="65">
        <v>69</v>
      </c>
      <c r="S23" s="65">
        <v>69</v>
      </c>
      <c r="T23" s="65">
        <v>69</v>
      </c>
      <c r="U23" s="65">
        <v>207</v>
      </c>
      <c r="V23" s="65">
        <v>828</v>
      </c>
      <c r="W23" s="65">
        <v>0</v>
      </c>
      <c r="X23" s="65">
        <v>828</v>
      </c>
      <c r="Y23" s="66">
        <v>0</v>
      </c>
      <c r="Z23" s="67">
        <v>0</v>
      </c>
    </row>
    <row r="24" spans="1:26" ht="13.5">
      <c r="A24" s="97" t="s">
        <v>49</v>
      </c>
      <c r="B24" s="80">
        <f>SUM(B22:B23)</f>
        <v>47778073</v>
      </c>
      <c r="C24" s="80">
        <f>SUM(C22:C23)</f>
        <v>0</v>
      </c>
      <c r="D24" s="81">
        <f aca="true" t="shared" si="4" ref="D24:Z24">SUM(D22:D23)</f>
        <v>-37190682</v>
      </c>
      <c r="E24" s="82">
        <f t="shared" si="4"/>
        <v>-37190682</v>
      </c>
      <c r="F24" s="82">
        <f t="shared" si="4"/>
        <v>34078272</v>
      </c>
      <c r="G24" s="82">
        <f t="shared" si="4"/>
        <v>4806189</v>
      </c>
      <c r="H24" s="82">
        <f t="shared" si="4"/>
        <v>3679059</v>
      </c>
      <c r="I24" s="82">
        <f t="shared" si="4"/>
        <v>42563520</v>
      </c>
      <c r="J24" s="82">
        <f t="shared" si="4"/>
        <v>7203811</v>
      </c>
      <c r="K24" s="82">
        <f t="shared" si="4"/>
        <v>-6683263</v>
      </c>
      <c r="L24" s="82">
        <f t="shared" si="4"/>
        <v>14563755</v>
      </c>
      <c r="M24" s="82">
        <f t="shared" si="4"/>
        <v>15084303</v>
      </c>
      <c r="N24" s="82">
        <f t="shared" si="4"/>
        <v>948494</v>
      </c>
      <c r="O24" s="82">
        <f t="shared" si="4"/>
        <v>4746860</v>
      </c>
      <c r="P24" s="82">
        <f t="shared" si="4"/>
        <v>6240251</v>
      </c>
      <c r="Q24" s="82">
        <f t="shared" si="4"/>
        <v>11935605</v>
      </c>
      <c r="R24" s="82">
        <f t="shared" si="4"/>
        <v>-2687570</v>
      </c>
      <c r="S24" s="82">
        <f t="shared" si="4"/>
        <v>1536678</v>
      </c>
      <c r="T24" s="82">
        <f t="shared" si="4"/>
        <v>2851201</v>
      </c>
      <c r="U24" s="82">
        <f t="shared" si="4"/>
        <v>1700309</v>
      </c>
      <c r="V24" s="82">
        <f t="shared" si="4"/>
        <v>71283737</v>
      </c>
      <c r="W24" s="82">
        <f t="shared" si="4"/>
        <v>-37190682</v>
      </c>
      <c r="X24" s="82">
        <f t="shared" si="4"/>
        <v>108474419</v>
      </c>
      <c r="Y24" s="83">
        <f>+IF(W24&lt;&gt;0,(X24/W24)*100,0)</f>
        <v>-291.67095940859593</v>
      </c>
      <c r="Z24" s="84">
        <f t="shared" si="4"/>
        <v>-37190682</v>
      </c>
    </row>
    <row r="25" spans="1:26" ht="4.5" customHeight="1">
      <c r="A25" s="98"/>
      <c r="B25" s="57"/>
      <c r="C25" s="57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99"/>
      <c r="Z25" s="100"/>
    </row>
    <row r="26" spans="1:26" ht="13.5">
      <c r="A26" s="101" t="s">
        <v>217</v>
      </c>
      <c r="B26" s="102"/>
      <c r="C26" s="102"/>
      <c r="D26" s="103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62"/>
    </row>
    <row r="27" spans="1:26" ht="13.5">
      <c r="A27" s="75" t="s">
        <v>50</v>
      </c>
      <c r="B27" s="22">
        <v>61913793</v>
      </c>
      <c r="C27" s="22"/>
      <c r="D27" s="104">
        <v>50274800</v>
      </c>
      <c r="E27" s="105">
        <v>50274800</v>
      </c>
      <c r="F27" s="105">
        <v>0</v>
      </c>
      <c r="G27" s="105">
        <v>395543</v>
      </c>
      <c r="H27" s="105">
        <v>4708091</v>
      </c>
      <c r="I27" s="105">
        <v>5103634</v>
      </c>
      <c r="J27" s="105">
        <v>2028873</v>
      </c>
      <c r="K27" s="105">
        <v>933350</v>
      </c>
      <c r="L27" s="105">
        <v>7383003</v>
      </c>
      <c r="M27" s="105">
        <v>10345226</v>
      </c>
      <c r="N27" s="105">
        <v>5764329</v>
      </c>
      <c r="O27" s="105">
        <v>2124598</v>
      </c>
      <c r="P27" s="105">
        <v>4099782</v>
      </c>
      <c r="Q27" s="105">
        <v>11988709</v>
      </c>
      <c r="R27" s="105">
        <v>4205236</v>
      </c>
      <c r="S27" s="105">
        <v>4838518</v>
      </c>
      <c r="T27" s="105">
        <v>917895</v>
      </c>
      <c r="U27" s="105">
        <v>9961649</v>
      </c>
      <c r="V27" s="105">
        <v>37399218</v>
      </c>
      <c r="W27" s="105">
        <v>50274800</v>
      </c>
      <c r="X27" s="105">
        <v>-12875582</v>
      </c>
      <c r="Y27" s="106">
        <v>-25.61</v>
      </c>
      <c r="Z27" s="107">
        <v>50274800</v>
      </c>
    </row>
    <row r="28" spans="1:26" ht="13.5">
      <c r="A28" s="108" t="s">
        <v>46</v>
      </c>
      <c r="B28" s="19">
        <v>31027857</v>
      </c>
      <c r="C28" s="19"/>
      <c r="D28" s="64">
        <v>46932000</v>
      </c>
      <c r="E28" s="65">
        <v>46932000</v>
      </c>
      <c r="F28" s="65">
        <v>0</v>
      </c>
      <c r="G28" s="65">
        <v>0</v>
      </c>
      <c r="H28" s="65">
        <v>4674130</v>
      </c>
      <c r="I28" s="65">
        <v>4674130</v>
      </c>
      <c r="J28" s="65">
        <v>2028873</v>
      </c>
      <c r="K28" s="65">
        <v>776403</v>
      </c>
      <c r="L28" s="65">
        <v>7194951</v>
      </c>
      <c r="M28" s="65">
        <v>10000227</v>
      </c>
      <c r="N28" s="65">
        <v>5764329</v>
      </c>
      <c r="O28" s="65">
        <v>2066815</v>
      </c>
      <c r="P28" s="65">
        <v>3974355</v>
      </c>
      <c r="Q28" s="65">
        <v>11805499</v>
      </c>
      <c r="R28" s="65">
        <v>4197680</v>
      </c>
      <c r="S28" s="65">
        <v>4680711</v>
      </c>
      <c r="T28" s="65">
        <v>-3698354</v>
      </c>
      <c r="U28" s="65">
        <v>5180037</v>
      </c>
      <c r="V28" s="65">
        <v>31659893</v>
      </c>
      <c r="W28" s="65">
        <v>46932000</v>
      </c>
      <c r="X28" s="65">
        <v>-15272107</v>
      </c>
      <c r="Y28" s="66">
        <v>-32.54</v>
      </c>
      <c r="Z28" s="67">
        <v>46932000</v>
      </c>
    </row>
    <row r="29" spans="1:26" ht="13.5">
      <c r="A29" s="63" t="s">
        <v>218</v>
      </c>
      <c r="B29" s="19">
        <v>27861213</v>
      </c>
      <c r="C29" s="19"/>
      <c r="D29" s="64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6">
        <v>0</v>
      </c>
      <c r="Z29" s="67">
        <v>0</v>
      </c>
    </row>
    <row r="30" spans="1:26" ht="13.5">
      <c r="A30" s="63" t="s">
        <v>52</v>
      </c>
      <c r="B30" s="19">
        <v>0</v>
      </c>
      <c r="C30" s="19"/>
      <c r="D30" s="64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6">
        <v>0</v>
      </c>
      <c r="Z30" s="67">
        <v>0</v>
      </c>
    </row>
    <row r="31" spans="1:26" ht="13.5">
      <c r="A31" s="63" t="s">
        <v>53</v>
      </c>
      <c r="B31" s="19">
        <v>3024723</v>
      </c>
      <c r="C31" s="19"/>
      <c r="D31" s="64">
        <v>3342800</v>
      </c>
      <c r="E31" s="65">
        <v>3342800</v>
      </c>
      <c r="F31" s="65">
        <v>0</v>
      </c>
      <c r="G31" s="65">
        <v>0</v>
      </c>
      <c r="H31" s="65">
        <v>33961</v>
      </c>
      <c r="I31" s="65">
        <v>33961</v>
      </c>
      <c r="J31" s="65">
        <v>0</v>
      </c>
      <c r="K31" s="65">
        <v>156947</v>
      </c>
      <c r="L31" s="65">
        <v>188052</v>
      </c>
      <c r="M31" s="65">
        <v>344999</v>
      </c>
      <c r="N31" s="65">
        <v>0</v>
      </c>
      <c r="O31" s="65">
        <v>57783</v>
      </c>
      <c r="P31" s="65">
        <v>125427</v>
      </c>
      <c r="Q31" s="65">
        <v>183210</v>
      </c>
      <c r="R31" s="65">
        <v>7555</v>
      </c>
      <c r="S31" s="65">
        <v>157807</v>
      </c>
      <c r="T31" s="65">
        <v>4616250</v>
      </c>
      <c r="U31" s="65">
        <v>4781612</v>
      </c>
      <c r="V31" s="65">
        <v>5343782</v>
      </c>
      <c r="W31" s="65">
        <v>3342800</v>
      </c>
      <c r="X31" s="65">
        <v>2000982</v>
      </c>
      <c r="Y31" s="66">
        <v>59.86</v>
      </c>
      <c r="Z31" s="67">
        <v>3342800</v>
      </c>
    </row>
    <row r="32" spans="1:26" ht="13.5">
      <c r="A32" s="75" t="s">
        <v>54</v>
      </c>
      <c r="B32" s="22">
        <f>SUM(B28:B31)</f>
        <v>61913793</v>
      </c>
      <c r="C32" s="22">
        <f>SUM(C28:C31)</f>
        <v>0</v>
      </c>
      <c r="D32" s="104">
        <f aca="true" t="shared" si="5" ref="D32:Z32">SUM(D28:D31)</f>
        <v>50274800</v>
      </c>
      <c r="E32" s="105">
        <f t="shared" si="5"/>
        <v>50274800</v>
      </c>
      <c r="F32" s="105">
        <f t="shared" si="5"/>
        <v>0</v>
      </c>
      <c r="G32" s="105">
        <f t="shared" si="5"/>
        <v>0</v>
      </c>
      <c r="H32" s="105">
        <f t="shared" si="5"/>
        <v>4708091</v>
      </c>
      <c r="I32" s="105">
        <f t="shared" si="5"/>
        <v>4708091</v>
      </c>
      <c r="J32" s="105">
        <f t="shared" si="5"/>
        <v>2028873</v>
      </c>
      <c r="K32" s="105">
        <f t="shared" si="5"/>
        <v>933350</v>
      </c>
      <c r="L32" s="105">
        <f t="shared" si="5"/>
        <v>7383003</v>
      </c>
      <c r="M32" s="105">
        <f t="shared" si="5"/>
        <v>10345226</v>
      </c>
      <c r="N32" s="105">
        <f t="shared" si="5"/>
        <v>5764329</v>
      </c>
      <c r="O32" s="105">
        <f t="shared" si="5"/>
        <v>2124598</v>
      </c>
      <c r="P32" s="105">
        <f t="shared" si="5"/>
        <v>4099782</v>
      </c>
      <c r="Q32" s="105">
        <f t="shared" si="5"/>
        <v>11988709</v>
      </c>
      <c r="R32" s="105">
        <f t="shared" si="5"/>
        <v>4205235</v>
      </c>
      <c r="S32" s="105">
        <f t="shared" si="5"/>
        <v>4838518</v>
      </c>
      <c r="T32" s="105">
        <f t="shared" si="5"/>
        <v>917896</v>
      </c>
      <c r="U32" s="105">
        <f t="shared" si="5"/>
        <v>9961649</v>
      </c>
      <c r="V32" s="105">
        <f t="shared" si="5"/>
        <v>37003675</v>
      </c>
      <c r="W32" s="105">
        <f t="shared" si="5"/>
        <v>50274800</v>
      </c>
      <c r="X32" s="105">
        <f t="shared" si="5"/>
        <v>-13271125</v>
      </c>
      <c r="Y32" s="106">
        <f>+IF(W32&lt;&gt;0,(X32/W32)*100,0)</f>
        <v>-26.39717114737403</v>
      </c>
      <c r="Z32" s="107">
        <f t="shared" si="5"/>
        <v>50274800</v>
      </c>
    </row>
    <row r="33" spans="1:26" ht="4.5" customHeight="1">
      <c r="A33" s="75"/>
      <c r="B33" s="109"/>
      <c r="C33" s="109"/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</row>
    <row r="34" spans="1:26" ht="13.5">
      <c r="A34" s="101" t="s">
        <v>55</v>
      </c>
      <c r="B34" s="102"/>
      <c r="C34" s="102"/>
      <c r="D34" s="10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  <c r="Z34" s="62"/>
    </row>
    <row r="35" spans="1:26" ht="13.5">
      <c r="A35" s="63" t="s">
        <v>56</v>
      </c>
      <c r="B35" s="19">
        <v>36318819</v>
      </c>
      <c r="C35" s="19"/>
      <c r="D35" s="64">
        <v>99125000</v>
      </c>
      <c r="E35" s="65">
        <v>99125000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99125000</v>
      </c>
      <c r="X35" s="65">
        <v>-99125000</v>
      </c>
      <c r="Y35" s="66">
        <v>-100</v>
      </c>
      <c r="Z35" s="67">
        <v>99125000</v>
      </c>
    </row>
    <row r="36" spans="1:26" ht="13.5">
      <c r="A36" s="63" t="s">
        <v>57</v>
      </c>
      <c r="B36" s="19">
        <v>478532251</v>
      </c>
      <c r="C36" s="19"/>
      <c r="D36" s="64">
        <v>0</v>
      </c>
      <c r="E36" s="65">
        <v>0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65">
        <v>0</v>
      </c>
      <c r="V36" s="65">
        <v>0</v>
      </c>
      <c r="W36" s="65">
        <v>0</v>
      </c>
      <c r="X36" s="65">
        <v>0</v>
      </c>
      <c r="Y36" s="66">
        <v>0</v>
      </c>
      <c r="Z36" s="67">
        <v>0</v>
      </c>
    </row>
    <row r="37" spans="1:26" ht="13.5">
      <c r="A37" s="63" t="s">
        <v>58</v>
      </c>
      <c r="B37" s="19">
        <v>63397383</v>
      </c>
      <c r="C37" s="19"/>
      <c r="D37" s="64">
        <v>40000000</v>
      </c>
      <c r="E37" s="65">
        <v>40000000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  <c r="S37" s="65">
        <v>0</v>
      </c>
      <c r="T37" s="65">
        <v>0</v>
      </c>
      <c r="U37" s="65">
        <v>0</v>
      </c>
      <c r="V37" s="65">
        <v>0</v>
      </c>
      <c r="W37" s="65">
        <v>40000000</v>
      </c>
      <c r="X37" s="65">
        <v>-40000000</v>
      </c>
      <c r="Y37" s="66">
        <v>-100</v>
      </c>
      <c r="Z37" s="67">
        <v>40000000</v>
      </c>
    </row>
    <row r="38" spans="1:26" ht="13.5">
      <c r="A38" s="63" t="s">
        <v>59</v>
      </c>
      <c r="B38" s="19">
        <v>68353575</v>
      </c>
      <c r="C38" s="19"/>
      <c r="D38" s="64">
        <v>427000</v>
      </c>
      <c r="E38" s="65">
        <v>427000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  <c r="S38" s="65">
        <v>0</v>
      </c>
      <c r="T38" s="65">
        <v>0</v>
      </c>
      <c r="U38" s="65">
        <v>0</v>
      </c>
      <c r="V38" s="65">
        <v>0</v>
      </c>
      <c r="W38" s="65">
        <v>427000</v>
      </c>
      <c r="X38" s="65">
        <v>-427000</v>
      </c>
      <c r="Y38" s="66">
        <v>-100</v>
      </c>
      <c r="Z38" s="67">
        <v>427000</v>
      </c>
    </row>
    <row r="39" spans="1:26" ht="13.5">
      <c r="A39" s="63" t="s">
        <v>60</v>
      </c>
      <c r="B39" s="19">
        <v>383100112</v>
      </c>
      <c r="C39" s="19"/>
      <c r="D39" s="64">
        <v>0</v>
      </c>
      <c r="E39" s="65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  <c r="V39" s="65">
        <v>0</v>
      </c>
      <c r="W39" s="65">
        <v>0</v>
      </c>
      <c r="X39" s="65">
        <v>0</v>
      </c>
      <c r="Y39" s="66">
        <v>0</v>
      </c>
      <c r="Z39" s="67">
        <v>0</v>
      </c>
    </row>
    <row r="40" spans="1:26" ht="4.5" customHeight="1">
      <c r="A40" s="98"/>
      <c r="B40" s="57"/>
      <c r="C40" s="57"/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99"/>
      <c r="Z40" s="100"/>
    </row>
    <row r="41" spans="1:26" ht="13.5">
      <c r="A41" s="101" t="s">
        <v>61</v>
      </c>
      <c r="B41" s="102"/>
      <c r="C41" s="102"/>
      <c r="D41" s="10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1"/>
      <c r="Z41" s="62"/>
    </row>
    <row r="42" spans="1:26" ht="13.5">
      <c r="A42" s="63" t="s">
        <v>62</v>
      </c>
      <c r="B42" s="19">
        <v>-536426963</v>
      </c>
      <c r="C42" s="19">
        <v>55738220</v>
      </c>
      <c r="D42" s="64">
        <v>559392400</v>
      </c>
      <c r="E42" s="65">
        <v>559392400</v>
      </c>
      <c r="F42" s="65">
        <v>12564228</v>
      </c>
      <c r="G42" s="65">
        <v>-1247990</v>
      </c>
      <c r="H42" s="65">
        <v>7572591</v>
      </c>
      <c r="I42" s="65">
        <v>18888829</v>
      </c>
      <c r="J42" s="65">
        <v>3322859</v>
      </c>
      <c r="K42" s="65">
        <v>23743792</v>
      </c>
      <c r="L42" s="65">
        <v>-16604346</v>
      </c>
      <c r="M42" s="65">
        <v>10462305</v>
      </c>
      <c r="N42" s="65">
        <v>6240892</v>
      </c>
      <c r="O42" s="65">
        <v>1088001</v>
      </c>
      <c r="P42" s="65">
        <v>11169737</v>
      </c>
      <c r="Q42" s="65">
        <v>18498630</v>
      </c>
      <c r="R42" s="65">
        <v>2367395</v>
      </c>
      <c r="S42" s="65">
        <v>2944279</v>
      </c>
      <c r="T42" s="65">
        <v>2576782</v>
      </c>
      <c r="U42" s="65">
        <v>7888456</v>
      </c>
      <c r="V42" s="65">
        <v>55738220</v>
      </c>
      <c r="W42" s="65">
        <v>559392400</v>
      </c>
      <c r="X42" s="65">
        <v>-503654180</v>
      </c>
      <c r="Y42" s="66">
        <v>-90.04</v>
      </c>
      <c r="Z42" s="67">
        <v>559392400</v>
      </c>
    </row>
    <row r="43" spans="1:26" ht="13.5">
      <c r="A43" s="63" t="s">
        <v>63</v>
      </c>
      <c r="B43" s="19">
        <v>84886801</v>
      </c>
      <c r="C43" s="19">
        <v>-48636201</v>
      </c>
      <c r="D43" s="64">
        <v>50274800</v>
      </c>
      <c r="E43" s="65">
        <v>50274800</v>
      </c>
      <c r="F43" s="65">
        <v>-6957615</v>
      </c>
      <c r="G43" s="65">
        <v>-2067531</v>
      </c>
      <c r="H43" s="65">
        <v>-6118238</v>
      </c>
      <c r="I43" s="65">
        <v>-15143384</v>
      </c>
      <c r="J43" s="65">
        <v>-3480423</v>
      </c>
      <c r="K43" s="65">
        <v>-1512592</v>
      </c>
      <c r="L43" s="65">
        <v>-6465175</v>
      </c>
      <c r="M43" s="65">
        <v>-11458190</v>
      </c>
      <c r="N43" s="65">
        <v>-6557426</v>
      </c>
      <c r="O43" s="65">
        <v>-945115</v>
      </c>
      <c r="P43" s="65">
        <v>-3931055</v>
      </c>
      <c r="Q43" s="65">
        <v>-11433596</v>
      </c>
      <c r="R43" s="65">
        <v>-4629004</v>
      </c>
      <c r="S43" s="65">
        <v>-3978983</v>
      </c>
      <c r="T43" s="65">
        <v>-1993044</v>
      </c>
      <c r="U43" s="65">
        <v>-10601031</v>
      </c>
      <c r="V43" s="65">
        <v>-48636201</v>
      </c>
      <c r="W43" s="65">
        <v>50274800</v>
      </c>
      <c r="X43" s="65">
        <v>-98911001</v>
      </c>
      <c r="Y43" s="66">
        <v>-196.74</v>
      </c>
      <c r="Z43" s="67">
        <v>50274800</v>
      </c>
    </row>
    <row r="44" spans="1:26" ht="13.5">
      <c r="A44" s="63" t="s">
        <v>64</v>
      </c>
      <c r="B44" s="19">
        <v>13297658</v>
      </c>
      <c r="C44" s="19">
        <v>-8176616</v>
      </c>
      <c r="D44" s="64">
        <v>10200000</v>
      </c>
      <c r="E44" s="65">
        <v>10200000</v>
      </c>
      <c r="F44" s="65">
        <v>-3999439</v>
      </c>
      <c r="G44" s="65">
        <v>16008</v>
      </c>
      <c r="H44" s="65">
        <v>0</v>
      </c>
      <c r="I44" s="65">
        <v>-3983431</v>
      </c>
      <c r="J44" s="65">
        <v>13334</v>
      </c>
      <c r="K44" s="65">
        <v>5514</v>
      </c>
      <c r="L44" s="65">
        <v>-112423</v>
      </c>
      <c r="M44" s="65">
        <v>-93575</v>
      </c>
      <c r="N44" s="65">
        <v>3551</v>
      </c>
      <c r="O44" s="65">
        <v>2133</v>
      </c>
      <c r="P44" s="65">
        <v>-4106552</v>
      </c>
      <c r="Q44" s="65">
        <v>-4100868</v>
      </c>
      <c r="R44" s="65">
        <v>0</v>
      </c>
      <c r="S44" s="65">
        <v>298</v>
      </c>
      <c r="T44" s="65">
        <v>960</v>
      </c>
      <c r="U44" s="65">
        <v>1258</v>
      </c>
      <c r="V44" s="65">
        <v>-8176616</v>
      </c>
      <c r="W44" s="65">
        <v>10200000</v>
      </c>
      <c r="X44" s="65">
        <v>-18376616</v>
      </c>
      <c r="Y44" s="66">
        <v>-180.16</v>
      </c>
      <c r="Z44" s="67">
        <v>10200000</v>
      </c>
    </row>
    <row r="45" spans="1:26" ht="13.5">
      <c r="A45" s="75" t="s">
        <v>65</v>
      </c>
      <c r="B45" s="22">
        <v>-441060337</v>
      </c>
      <c r="C45" s="22">
        <v>871129</v>
      </c>
      <c r="D45" s="104">
        <v>619867200</v>
      </c>
      <c r="E45" s="105">
        <v>619867200</v>
      </c>
      <c r="F45" s="105">
        <v>3552900</v>
      </c>
      <c r="G45" s="105">
        <v>253387</v>
      </c>
      <c r="H45" s="105">
        <v>1707740</v>
      </c>
      <c r="I45" s="105">
        <v>1707740</v>
      </c>
      <c r="J45" s="105">
        <v>1563510</v>
      </c>
      <c r="K45" s="105">
        <v>23800224</v>
      </c>
      <c r="L45" s="105">
        <v>618280</v>
      </c>
      <c r="M45" s="105">
        <v>618280</v>
      </c>
      <c r="N45" s="105">
        <v>305297</v>
      </c>
      <c r="O45" s="105">
        <v>450316</v>
      </c>
      <c r="P45" s="105">
        <v>3582446</v>
      </c>
      <c r="Q45" s="105">
        <v>3582446</v>
      </c>
      <c r="R45" s="105">
        <v>1320837</v>
      </c>
      <c r="S45" s="105">
        <v>286431</v>
      </c>
      <c r="T45" s="105">
        <v>871129</v>
      </c>
      <c r="U45" s="105">
        <v>871129</v>
      </c>
      <c r="V45" s="105">
        <v>871129</v>
      </c>
      <c r="W45" s="105">
        <v>619867200</v>
      </c>
      <c r="X45" s="105">
        <v>-618996071</v>
      </c>
      <c r="Y45" s="106">
        <v>-99.86</v>
      </c>
      <c r="Z45" s="107">
        <v>619867200</v>
      </c>
    </row>
    <row r="46" spans="1:26" ht="4.5" customHeight="1">
      <c r="A46" s="114"/>
      <c r="B46" s="115"/>
      <c r="C46" s="115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8"/>
      <c r="Z46" s="119"/>
    </row>
    <row r="47" spans="1:26" ht="13.5" hidden="1">
      <c r="A47" s="120" t="s">
        <v>219</v>
      </c>
      <c r="B47" s="120" t="s">
        <v>204</v>
      </c>
      <c r="C47" s="120"/>
      <c r="D47" s="121" t="s">
        <v>205</v>
      </c>
      <c r="E47" s="122" t="s">
        <v>206</v>
      </c>
      <c r="F47" s="123"/>
      <c r="G47" s="123"/>
      <c r="H47" s="123"/>
      <c r="I47" s="124" t="s">
        <v>207</v>
      </c>
      <c r="J47" s="123"/>
      <c r="K47" s="123"/>
      <c r="L47" s="123"/>
      <c r="M47" s="124" t="s">
        <v>208</v>
      </c>
      <c r="N47" s="125"/>
      <c r="O47" s="125"/>
      <c r="P47" s="125"/>
      <c r="Q47" s="124" t="s">
        <v>209</v>
      </c>
      <c r="R47" s="125"/>
      <c r="S47" s="125"/>
      <c r="T47" s="125"/>
      <c r="U47" s="124" t="s">
        <v>210</v>
      </c>
      <c r="V47" s="124" t="s">
        <v>211</v>
      </c>
      <c r="W47" s="124" t="s">
        <v>212</v>
      </c>
      <c r="X47" s="124"/>
      <c r="Y47" s="124"/>
      <c r="Z47" s="126"/>
    </row>
    <row r="48" spans="1:26" ht="13.5" hidden="1">
      <c r="A48" s="127" t="s">
        <v>66</v>
      </c>
      <c r="B48" s="128"/>
      <c r="C48" s="128"/>
      <c r="D48" s="129"/>
      <c r="E48" s="130"/>
      <c r="F48" s="130"/>
      <c r="G48" s="130"/>
      <c r="H48" s="130"/>
      <c r="I48" s="130"/>
      <c r="J48" s="130"/>
      <c r="K48" s="130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</row>
    <row r="49" spans="1:26" ht="13.5" hidden="1">
      <c r="A49" s="133" t="s">
        <v>67</v>
      </c>
      <c r="B49" s="57">
        <v>13078151</v>
      </c>
      <c r="C49" s="57"/>
      <c r="D49" s="134">
        <v>6896692</v>
      </c>
      <c r="E49" s="59">
        <v>7500216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259842981</v>
      </c>
      <c r="X49" s="59">
        <v>0</v>
      </c>
      <c r="Y49" s="59">
        <v>0</v>
      </c>
      <c r="Z49" s="135">
        <v>0</v>
      </c>
    </row>
    <row r="50" spans="1:26" ht="13.5" hidden="1">
      <c r="A50" s="127" t="s">
        <v>68</v>
      </c>
      <c r="B50" s="57"/>
      <c r="C50" s="57"/>
      <c r="D50" s="134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135"/>
    </row>
    <row r="51" spans="1:26" ht="13.5" hidden="1">
      <c r="A51" s="133" t="s">
        <v>69</v>
      </c>
      <c r="B51" s="57">
        <v>7040477</v>
      </c>
      <c r="C51" s="57"/>
      <c r="D51" s="134">
        <v>6683286</v>
      </c>
      <c r="E51" s="59">
        <v>4611626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49477583</v>
      </c>
      <c r="X51" s="59">
        <v>0</v>
      </c>
      <c r="Y51" s="59">
        <v>0</v>
      </c>
      <c r="Z51" s="135">
        <v>0</v>
      </c>
    </row>
    <row r="52" spans="1:26" ht="4.5" customHeight="1" hidden="1">
      <c r="A52" s="136"/>
      <c r="B52" s="115"/>
      <c r="C52" s="115"/>
      <c r="D52" s="13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38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220</v>
      </c>
      <c r="B58" s="5">
        <f>IF(B67=0,0,+(B76/B67)*100)</f>
        <v>-47.441588797647235</v>
      </c>
      <c r="C58" s="5">
        <f>IF(C67=0,0,+(C76/C67)*100)</f>
        <v>0</v>
      </c>
      <c r="D58" s="6">
        <f aca="true" t="shared" si="6" ref="D58:Z58">IF(D67=0,0,+(D76/D67)*100)</f>
        <v>99.99970542648515</v>
      </c>
      <c r="E58" s="7">
        <f t="shared" si="6"/>
        <v>99.99970542648515</v>
      </c>
      <c r="F58" s="7">
        <f t="shared" si="6"/>
        <v>36.403196455415774</v>
      </c>
      <c r="G58" s="7">
        <f t="shared" si="6"/>
        <v>46.07241742142006</v>
      </c>
      <c r="H58" s="7">
        <f t="shared" si="6"/>
        <v>57.59097904702111</v>
      </c>
      <c r="I58" s="7">
        <f t="shared" si="6"/>
        <v>46.78644349290909</v>
      </c>
      <c r="J58" s="7">
        <f t="shared" si="6"/>
        <v>46.41100813580661</v>
      </c>
      <c r="K58" s="7">
        <f t="shared" si="6"/>
        <v>47.67980603057552</v>
      </c>
      <c r="L58" s="7">
        <f t="shared" si="6"/>
        <v>38.376431628073334</v>
      </c>
      <c r="M58" s="7">
        <f t="shared" si="6"/>
        <v>44.08778003107155</v>
      </c>
      <c r="N58" s="7">
        <f t="shared" si="6"/>
        <v>52.06992003062333</v>
      </c>
      <c r="O58" s="7">
        <f t="shared" si="6"/>
        <v>39.760826501747495</v>
      </c>
      <c r="P58" s="7">
        <f t="shared" si="6"/>
        <v>56.81093593618133</v>
      </c>
      <c r="Q58" s="7">
        <f t="shared" si="6"/>
        <v>48.00244218118691</v>
      </c>
      <c r="R58" s="7">
        <f t="shared" si="6"/>
        <v>37.76830873299265</v>
      </c>
      <c r="S58" s="7">
        <f t="shared" si="6"/>
        <v>44.4061705729547</v>
      </c>
      <c r="T58" s="7">
        <f t="shared" si="6"/>
        <v>42.04024047238153</v>
      </c>
      <c r="U58" s="7">
        <f t="shared" si="6"/>
        <v>41.39152123533302</v>
      </c>
      <c r="V58" s="7">
        <f t="shared" si="6"/>
        <v>44.98248609420601</v>
      </c>
      <c r="W58" s="7">
        <f t="shared" si="6"/>
        <v>99.99970542648515</v>
      </c>
      <c r="X58" s="7">
        <f t="shared" si="6"/>
        <v>0</v>
      </c>
      <c r="Y58" s="7">
        <f t="shared" si="6"/>
        <v>0</v>
      </c>
      <c r="Z58" s="8">
        <f t="shared" si="6"/>
        <v>99.99970542648515</v>
      </c>
    </row>
    <row r="59" spans="1:26" ht="13.5">
      <c r="A59" s="37" t="s">
        <v>31</v>
      </c>
      <c r="B59" s="9">
        <f aca="true" t="shared" si="7" ref="B59:Z66">IF(B68=0,0,+(B77/B68)*100)</f>
        <v>-45.75396624951679</v>
      </c>
      <c r="C59" s="9">
        <f t="shared" si="7"/>
        <v>0</v>
      </c>
      <c r="D59" s="2">
        <f t="shared" si="7"/>
        <v>99.99872497895537</v>
      </c>
      <c r="E59" s="10">
        <f t="shared" si="7"/>
        <v>99.99872497895537</v>
      </c>
      <c r="F59" s="10">
        <f t="shared" si="7"/>
        <v>39.25221396564645</v>
      </c>
      <c r="G59" s="10">
        <f t="shared" si="7"/>
        <v>43.27839672310447</v>
      </c>
      <c r="H59" s="10">
        <f t="shared" si="7"/>
        <v>61.64443142333626</v>
      </c>
      <c r="I59" s="10">
        <f t="shared" si="7"/>
        <v>47.373478586164794</v>
      </c>
      <c r="J59" s="10">
        <f t="shared" si="7"/>
        <v>46.05815803782093</v>
      </c>
      <c r="K59" s="10">
        <f t="shared" si="7"/>
        <v>55.79717099700646</v>
      </c>
      <c r="L59" s="10">
        <f t="shared" si="7"/>
        <v>44.512630936661374</v>
      </c>
      <c r="M59" s="10">
        <f t="shared" si="7"/>
        <v>48.3684425159459</v>
      </c>
      <c r="N59" s="10">
        <f t="shared" si="7"/>
        <v>52.68995678814249</v>
      </c>
      <c r="O59" s="10">
        <f t="shared" si="7"/>
        <v>52.44165928785643</v>
      </c>
      <c r="P59" s="10">
        <f t="shared" si="7"/>
        <v>45.75730762663189</v>
      </c>
      <c r="Q59" s="10">
        <f t="shared" si="7"/>
        <v>50.14577747104257</v>
      </c>
      <c r="R59" s="10">
        <f t="shared" si="7"/>
        <v>42.68947242413645</v>
      </c>
      <c r="S59" s="10">
        <f t="shared" si="7"/>
        <v>49.33428788502287</v>
      </c>
      <c r="T59" s="10">
        <f t="shared" si="7"/>
        <v>47.90643410432399</v>
      </c>
      <c r="U59" s="10">
        <f t="shared" si="7"/>
        <v>46.64632760729187</v>
      </c>
      <c r="V59" s="10">
        <f t="shared" si="7"/>
        <v>48.10235387818738</v>
      </c>
      <c r="W59" s="10">
        <f t="shared" si="7"/>
        <v>99.99872497895537</v>
      </c>
      <c r="X59" s="10">
        <f t="shared" si="7"/>
        <v>0</v>
      </c>
      <c r="Y59" s="10">
        <f t="shared" si="7"/>
        <v>0</v>
      </c>
      <c r="Z59" s="11">
        <f t="shared" si="7"/>
        <v>99.99872497895537</v>
      </c>
    </row>
    <row r="60" spans="1:26" ht="13.5">
      <c r="A60" s="38" t="s">
        <v>32</v>
      </c>
      <c r="B60" s="12">
        <f t="shared" si="7"/>
        <v>-54.68584954077805</v>
      </c>
      <c r="C60" s="12">
        <f t="shared" si="7"/>
        <v>0</v>
      </c>
      <c r="D60" s="3">
        <f t="shared" si="7"/>
        <v>99.9994863885437</v>
      </c>
      <c r="E60" s="13">
        <f t="shared" si="7"/>
        <v>99.9994863885437</v>
      </c>
      <c r="F60" s="13">
        <f t="shared" si="7"/>
        <v>40.53734350837556</v>
      </c>
      <c r="G60" s="13">
        <f t="shared" si="7"/>
        <v>53.53756237912606</v>
      </c>
      <c r="H60" s="13">
        <f t="shared" si="7"/>
        <v>64.35920081492075</v>
      </c>
      <c r="I60" s="13">
        <f t="shared" si="7"/>
        <v>53.02945230886801</v>
      </c>
      <c r="J60" s="13">
        <f t="shared" si="7"/>
        <v>52.78311980484993</v>
      </c>
      <c r="K60" s="13">
        <f t="shared" si="7"/>
        <v>52.75494685807688</v>
      </c>
      <c r="L60" s="13">
        <f t="shared" si="7"/>
        <v>42.598046827820625</v>
      </c>
      <c r="M60" s="13">
        <f t="shared" si="7"/>
        <v>49.33276699688062</v>
      </c>
      <c r="N60" s="13">
        <f t="shared" si="7"/>
        <v>60.38964600877739</v>
      </c>
      <c r="O60" s="13">
        <f t="shared" si="7"/>
        <v>42.46965969551136</v>
      </c>
      <c r="P60" s="13">
        <f t="shared" si="7"/>
        <v>75.20142694316895</v>
      </c>
      <c r="Q60" s="13">
        <f t="shared" si="7"/>
        <v>55.370437271905374</v>
      </c>
      <c r="R60" s="13">
        <f t="shared" si="7"/>
        <v>42.665191976154425</v>
      </c>
      <c r="S60" s="13">
        <f t="shared" si="7"/>
        <v>50.62124032465294</v>
      </c>
      <c r="T60" s="13">
        <f t="shared" si="7"/>
        <v>47.22926613124433</v>
      </c>
      <c r="U60" s="13">
        <f t="shared" si="7"/>
        <v>46.80719447420835</v>
      </c>
      <c r="V60" s="13">
        <f t="shared" si="7"/>
        <v>51.012393053082064</v>
      </c>
      <c r="W60" s="13">
        <f t="shared" si="7"/>
        <v>99.9994863885437</v>
      </c>
      <c r="X60" s="13">
        <f t="shared" si="7"/>
        <v>0</v>
      </c>
      <c r="Y60" s="13">
        <f t="shared" si="7"/>
        <v>0</v>
      </c>
      <c r="Z60" s="14">
        <f t="shared" si="7"/>
        <v>99.9994863885437</v>
      </c>
    </row>
    <row r="61" spans="1:26" ht="13.5">
      <c r="A61" s="39" t="s">
        <v>103</v>
      </c>
      <c r="B61" s="12">
        <f t="shared" si="7"/>
        <v>-106.90350851310859</v>
      </c>
      <c r="C61" s="12">
        <f t="shared" si="7"/>
        <v>0</v>
      </c>
      <c r="D61" s="3">
        <f t="shared" si="7"/>
        <v>99.99998859033732</v>
      </c>
      <c r="E61" s="13">
        <f t="shared" si="7"/>
        <v>99.99998859033732</v>
      </c>
      <c r="F61" s="13">
        <f t="shared" si="7"/>
        <v>68.66116279499113</v>
      </c>
      <c r="G61" s="13">
        <f t="shared" si="7"/>
        <v>78.65601063826566</v>
      </c>
      <c r="H61" s="13">
        <f t="shared" si="7"/>
        <v>97.44025450076596</v>
      </c>
      <c r="I61" s="13">
        <f t="shared" si="7"/>
        <v>82.18684000909569</v>
      </c>
      <c r="J61" s="13">
        <f t="shared" si="7"/>
        <v>97.30402797654072</v>
      </c>
      <c r="K61" s="13">
        <f t="shared" si="7"/>
        <v>97.58794499129016</v>
      </c>
      <c r="L61" s="13">
        <f t="shared" si="7"/>
        <v>80.65010843710891</v>
      </c>
      <c r="M61" s="13">
        <f t="shared" si="7"/>
        <v>91.78326274246518</v>
      </c>
      <c r="N61" s="13">
        <f t="shared" si="7"/>
        <v>105.29920433012778</v>
      </c>
      <c r="O61" s="13">
        <f t="shared" si="7"/>
        <v>86.59928090431421</v>
      </c>
      <c r="P61" s="13">
        <f t="shared" si="7"/>
        <v>159.32847085281279</v>
      </c>
      <c r="Q61" s="13">
        <f t="shared" si="7"/>
        <v>109.17883479819419</v>
      </c>
      <c r="R61" s="13">
        <f t="shared" si="7"/>
        <v>86.43627886152441</v>
      </c>
      <c r="S61" s="13">
        <f t="shared" si="7"/>
        <v>107.30289459010547</v>
      </c>
      <c r="T61" s="13">
        <f t="shared" si="7"/>
        <v>69.1653670857109</v>
      </c>
      <c r="U61" s="13">
        <f t="shared" si="7"/>
        <v>85.08101090282562</v>
      </c>
      <c r="V61" s="13">
        <f t="shared" si="7"/>
        <v>90.7946713356358</v>
      </c>
      <c r="W61" s="13">
        <f t="shared" si="7"/>
        <v>99.99998859033732</v>
      </c>
      <c r="X61" s="13">
        <f t="shared" si="7"/>
        <v>0</v>
      </c>
      <c r="Y61" s="13">
        <f t="shared" si="7"/>
        <v>0</v>
      </c>
      <c r="Z61" s="14">
        <f t="shared" si="7"/>
        <v>99.99998859033732</v>
      </c>
    </row>
    <row r="62" spans="1:26" ht="13.5">
      <c r="A62" s="39" t="s">
        <v>104</v>
      </c>
      <c r="B62" s="12">
        <f t="shared" si="7"/>
        <v>-26.76778329842454</v>
      </c>
      <c r="C62" s="12">
        <f t="shared" si="7"/>
        <v>0</v>
      </c>
      <c r="D62" s="3">
        <f t="shared" si="7"/>
        <v>99.99949713586848</v>
      </c>
      <c r="E62" s="13">
        <f t="shared" si="7"/>
        <v>99.99949713586848</v>
      </c>
      <c r="F62" s="13">
        <f t="shared" si="7"/>
        <v>19.48825731806259</v>
      </c>
      <c r="G62" s="13">
        <f t="shared" si="7"/>
        <v>33.442875387505296</v>
      </c>
      <c r="H62" s="13">
        <f t="shared" si="7"/>
        <v>24.508173512157576</v>
      </c>
      <c r="I62" s="13">
        <f t="shared" si="7"/>
        <v>24.928147911822375</v>
      </c>
      <c r="J62" s="13">
        <f t="shared" si="7"/>
        <v>21.898606874425024</v>
      </c>
      <c r="K62" s="13">
        <f t="shared" si="7"/>
        <v>24.351555531283566</v>
      </c>
      <c r="L62" s="13">
        <f t="shared" si="7"/>
        <v>15.32954417632152</v>
      </c>
      <c r="M62" s="13">
        <f t="shared" si="7"/>
        <v>20.504658869205336</v>
      </c>
      <c r="N62" s="13">
        <f t="shared" si="7"/>
        <v>38.755107350868215</v>
      </c>
      <c r="O62" s="13">
        <f t="shared" si="7"/>
        <v>14.684483828233871</v>
      </c>
      <c r="P62" s="13">
        <f t="shared" si="7"/>
        <v>74.67905229099259</v>
      </c>
      <c r="Q62" s="13">
        <f t="shared" si="7"/>
        <v>27.39525677775323</v>
      </c>
      <c r="R62" s="13">
        <f t="shared" si="7"/>
        <v>17.32823919769739</v>
      </c>
      <c r="S62" s="13">
        <f t="shared" si="7"/>
        <v>24.42482596386613</v>
      </c>
      <c r="T62" s="13">
        <f t="shared" si="7"/>
        <v>29.476576819061535</v>
      </c>
      <c r="U62" s="13">
        <f t="shared" si="7"/>
        <v>23.010952397450154</v>
      </c>
      <c r="V62" s="13">
        <f t="shared" si="7"/>
        <v>23.881290070827713</v>
      </c>
      <c r="W62" s="13">
        <f t="shared" si="7"/>
        <v>99.99949713586848</v>
      </c>
      <c r="X62" s="13">
        <f t="shared" si="7"/>
        <v>0</v>
      </c>
      <c r="Y62" s="13">
        <f t="shared" si="7"/>
        <v>0</v>
      </c>
      <c r="Z62" s="14">
        <f t="shared" si="7"/>
        <v>99.99949713586848</v>
      </c>
    </row>
    <row r="63" spans="1:26" ht="13.5">
      <c r="A63" s="39" t="s">
        <v>105</v>
      </c>
      <c r="B63" s="12">
        <f t="shared" si="7"/>
        <v>-27.360678564439894</v>
      </c>
      <c r="C63" s="12">
        <f t="shared" si="7"/>
        <v>0</v>
      </c>
      <c r="D63" s="3">
        <f t="shared" si="7"/>
        <v>99.99984163207647</v>
      </c>
      <c r="E63" s="13">
        <f t="shared" si="7"/>
        <v>99.99984163207647</v>
      </c>
      <c r="F63" s="13">
        <f t="shared" si="7"/>
        <v>22.696496891475167</v>
      </c>
      <c r="G63" s="13">
        <f t="shared" si="7"/>
        <v>23.346097940429456</v>
      </c>
      <c r="H63" s="13">
        <f t="shared" si="7"/>
        <v>27.738555078683834</v>
      </c>
      <c r="I63" s="13">
        <f t="shared" si="7"/>
        <v>24.59296247946273</v>
      </c>
      <c r="J63" s="13">
        <f t="shared" si="7"/>
        <v>21.896654905989013</v>
      </c>
      <c r="K63" s="13">
        <f t="shared" si="7"/>
        <v>26.644950559199675</v>
      </c>
      <c r="L63" s="13">
        <f t="shared" si="7"/>
        <v>21.43529168861365</v>
      </c>
      <c r="M63" s="13">
        <f t="shared" si="7"/>
        <v>23.31806179643328</v>
      </c>
      <c r="N63" s="13">
        <f t="shared" si="7"/>
        <v>23.816845480533054</v>
      </c>
      <c r="O63" s="13">
        <f t="shared" si="7"/>
        <v>24.932957618180357</v>
      </c>
      <c r="P63" s="13">
        <f t="shared" si="7"/>
        <v>20.992522603967696</v>
      </c>
      <c r="Q63" s="13">
        <f t="shared" si="7"/>
        <v>23.24670235618894</v>
      </c>
      <c r="R63" s="13">
        <f t="shared" si="7"/>
        <v>21.792962068427485</v>
      </c>
      <c r="S63" s="13">
        <f t="shared" si="7"/>
        <v>27.00394676586256</v>
      </c>
      <c r="T63" s="13">
        <f t="shared" si="7"/>
        <v>28.387213876307783</v>
      </c>
      <c r="U63" s="13">
        <f t="shared" si="7"/>
        <v>25.753209908362802</v>
      </c>
      <c r="V63" s="13">
        <f t="shared" si="7"/>
        <v>24.233371894839458</v>
      </c>
      <c r="W63" s="13">
        <f t="shared" si="7"/>
        <v>99.99984163207647</v>
      </c>
      <c r="X63" s="13">
        <f t="shared" si="7"/>
        <v>0</v>
      </c>
      <c r="Y63" s="13">
        <f t="shared" si="7"/>
        <v>0</v>
      </c>
      <c r="Z63" s="14">
        <f t="shared" si="7"/>
        <v>99.99984163207647</v>
      </c>
    </row>
    <row r="64" spans="1:26" ht="13.5">
      <c r="A64" s="39" t="s">
        <v>106</v>
      </c>
      <c r="B64" s="12">
        <f t="shared" si="7"/>
        <v>-21.571276669078443</v>
      </c>
      <c r="C64" s="12">
        <f t="shared" si="7"/>
        <v>0</v>
      </c>
      <c r="D64" s="3">
        <f t="shared" si="7"/>
        <v>99.99664067743277</v>
      </c>
      <c r="E64" s="13">
        <f t="shared" si="7"/>
        <v>99.99664067743277</v>
      </c>
      <c r="F64" s="13">
        <f t="shared" si="7"/>
        <v>16.725848390793445</v>
      </c>
      <c r="G64" s="13">
        <f t="shared" si="7"/>
        <v>17.047513195389694</v>
      </c>
      <c r="H64" s="13">
        <f t="shared" si="7"/>
        <v>21.921424425305712</v>
      </c>
      <c r="I64" s="13">
        <f t="shared" si="7"/>
        <v>18.428883908995832</v>
      </c>
      <c r="J64" s="13">
        <f t="shared" si="7"/>
        <v>18.84050048515404</v>
      </c>
      <c r="K64" s="13">
        <f t="shared" si="7"/>
        <v>20.386300521459688</v>
      </c>
      <c r="L64" s="13">
        <f t="shared" si="7"/>
        <v>16.68599501081976</v>
      </c>
      <c r="M64" s="13">
        <f t="shared" si="7"/>
        <v>18.632451926852273</v>
      </c>
      <c r="N64" s="13">
        <f t="shared" si="7"/>
        <v>18.010776629853936</v>
      </c>
      <c r="O64" s="13">
        <f t="shared" si="7"/>
        <v>18.630321253362876</v>
      </c>
      <c r="P64" s="13">
        <f t="shared" si="7"/>
        <v>17.020146366291282</v>
      </c>
      <c r="Q64" s="13">
        <f t="shared" si="7"/>
        <v>17.88683014632072</v>
      </c>
      <c r="R64" s="13">
        <f t="shared" si="7"/>
        <v>16.86347502380746</v>
      </c>
      <c r="S64" s="13">
        <f t="shared" si="7"/>
        <v>17.35423318246131</v>
      </c>
      <c r="T64" s="13">
        <f t="shared" si="7"/>
        <v>18.50245593284379</v>
      </c>
      <c r="U64" s="13">
        <f t="shared" si="7"/>
        <v>17.589679247192148</v>
      </c>
      <c r="V64" s="13">
        <f t="shared" si="7"/>
        <v>18.1293117295593</v>
      </c>
      <c r="W64" s="13">
        <f t="shared" si="7"/>
        <v>99.99664067743277</v>
      </c>
      <c r="X64" s="13">
        <f t="shared" si="7"/>
        <v>0</v>
      </c>
      <c r="Y64" s="13">
        <f t="shared" si="7"/>
        <v>0</v>
      </c>
      <c r="Z64" s="14">
        <f t="shared" si="7"/>
        <v>99.99664067743277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100.00800000000001</v>
      </c>
      <c r="E66" s="16">
        <f t="shared" si="7"/>
        <v>100.00800000000001</v>
      </c>
      <c r="F66" s="16">
        <f t="shared" si="7"/>
        <v>2.007456402262174</v>
      </c>
      <c r="G66" s="16">
        <f t="shared" si="7"/>
        <v>1.6613028163344894</v>
      </c>
      <c r="H66" s="16">
        <f t="shared" si="7"/>
        <v>2.8884552385922193</v>
      </c>
      <c r="I66" s="16">
        <f t="shared" si="7"/>
        <v>2.1862173136833003</v>
      </c>
      <c r="J66" s="16">
        <f t="shared" si="7"/>
        <v>1.9631401394874373</v>
      </c>
      <c r="K66" s="16">
        <f t="shared" si="7"/>
        <v>2.090750558223144</v>
      </c>
      <c r="L66" s="16">
        <f t="shared" si="7"/>
        <v>1.4368962771017597</v>
      </c>
      <c r="M66" s="16">
        <f t="shared" si="7"/>
        <v>1.8226242994833763</v>
      </c>
      <c r="N66" s="16">
        <f t="shared" si="7"/>
        <v>1.0705127144582498</v>
      </c>
      <c r="O66" s="16">
        <f t="shared" si="7"/>
        <v>1.4884946135891348</v>
      </c>
      <c r="P66" s="16">
        <f t="shared" si="7"/>
        <v>0.8875442536769804</v>
      </c>
      <c r="Q66" s="16">
        <f t="shared" si="7"/>
        <v>1.1493621402335457</v>
      </c>
      <c r="R66" s="16">
        <f t="shared" si="7"/>
        <v>1.307762618138938</v>
      </c>
      <c r="S66" s="16">
        <f t="shared" si="7"/>
        <v>1.7640885109718334</v>
      </c>
      <c r="T66" s="16">
        <f t="shared" si="7"/>
        <v>2.702141811495804</v>
      </c>
      <c r="U66" s="16">
        <f t="shared" si="7"/>
        <v>1.9279655935983626</v>
      </c>
      <c r="V66" s="16">
        <f t="shared" si="7"/>
        <v>1.7611016798177177</v>
      </c>
      <c r="W66" s="16">
        <f t="shared" si="7"/>
        <v>100.00800000000001</v>
      </c>
      <c r="X66" s="16">
        <f t="shared" si="7"/>
        <v>0</v>
      </c>
      <c r="Y66" s="16">
        <f t="shared" si="7"/>
        <v>0</v>
      </c>
      <c r="Z66" s="17">
        <f t="shared" si="7"/>
        <v>100.00800000000001</v>
      </c>
    </row>
    <row r="67" spans="1:26" ht="13.5" hidden="1">
      <c r="A67" s="41" t="s">
        <v>221</v>
      </c>
      <c r="B67" s="24">
        <v>115890655</v>
      </c>
      <c r="C67" s="24"/>
      <c r="D67" s="25">
        <v>117457946</v>
      </c>
      <c r="E67" s="26">
        <v>117457946</v>
      </c>
      <c r="F67" s="26">
        <v>10338702</v>
      </c>
      <c r="G67" s="26">
        <v>10075918</v>
      </c>
      <c r="H67" s="26">
        <v>10601452</v>
      </c>
      <c r="I67" s="26">
        <v>31016072</v>
      </c>
      <c r="J67" s="26">
        <v>10706990</v>
      </c>
      <c r="K67" s="26">
        <v>10358746</v>
      </c>
      <c r="L67" s="26">
        <v>10870229</v>
      </c>
      <c r="M67" s="26">
        <v>31935965</v>
      </c>
      <c r="N67" s="26">
        <v>9859149</v>
      </c>
      <c r="O67" s="26">
        <v>13040408</v>
      </c>
      <c r="P67" s="26">
        <v>7648545</v>
      </c>
      <c r="Q67" s="26">
        <v>30548102</v>
      </c>
      <c r="R67" s="26">
        <v>11107773</v>
      </c>
      <c r="S67" s="26">
        <v>10921579</v>
      </c>
      <c r="T67" s="26">
        <v>11285454</v>
      </c>
      <c r="U67" s="26">
        <v>33314806</v>
      </c>
      <c r="V67" s="26">
        <v>126814945</v>
      </c>
      <c r="W67" s="26">
        <v>117457946</v>
      </c>
      <c r="X67" s="26"/>
      <c r="Y67" s="25"/>
      <c r="Z67" s="27">
        <v>117457946</v>
      </c>
    </row>
    <row r="68" spans="1:26" ht="13.5" hidden="1">
      <c r="A68" s="37" t="s">
        <v>31</v>
      </c>
      <c r="B68" s="19">
        <v>19163696</v>
      </c>
      <c r="C68" s="19"/>
      <c r="D68" s="20">
        <v>22117282</v>
      </c>
      <c r="E68" s="21">
        <v>22117282</v>
      </c>
      <c r="F68" s="21">
        <v>1678662</v>
      </c>
      <c r="G68" s="21">
        <v>1678662</v>
      </c>
      <c r="H68" s="21">
        <v>1436983</v>
      </c>
      <c r="I68" s="21">
        <v>4794307</v>
      </c>
      <c r="J68" s="21">
        <v>1603768</v>
      </c>
      <c r="K68" s="21">
        <v>1312830</v>
      </c>
      <c r="L68" s="21">
        <v>1568411</v>
      </c>
      <c r="M68" s="21">
        <v>4485009</v>
      </c>
      <c r="N68" s="21">
        <v>1339910</v>
      </c>
      <c r="O68" s="21">
        <v>1593527</v>
      </c>
      <c r="P68" s="21">
        <v>1610475</v>
      </c>
      <c r="Q68" s="21">
        <v>4543912</v>
      </c>
      <c r="R68" s="21">
        <v>1595562</v>
      </c>
      <c r="S68" s="21">
        <v>1596561</v>
      </c>
      <c r="T68" s="21">
        <v>1604559</v>
      </c>
      <c r="U68" s="21">
        <v>4796682</v>
      </c>
      <c r="V68" s="21">
        <v>18619910</v>
      </c>
      <c r="W68" s="21">
        <v>22117282</v>
      </c>
      <c r="X68" s="21"/>
      <c r="Y68" s="20"/>
      <c r="Z68" s="23">
        <v>22117282</v>
      </c>
    </row>
    <row r="69" spans="1:26" ht="13.5" hidden="1">
      <c r="A69" s="38" t="s">
        <v>32</v>
      </c>
      <c r="B69" s="19">
        <v>84504890</v>
      </c>
      <c r="C69" s="19"/>
      <c r="D69" s="20">
        <v>90340664</v>
      </c>
      <c r="E69" s="21">
        <v>90340664</v>
      </c>
      <c r="F69" s="21">
        <v>7606717</v>
      </c>
      <c r="G69" s="21">
        <v>7279278</v>
      </c>
      <c r="H69" s="21">
        <v>8060661</v>
      </c>
      <c r="I69" s="21">
        <v>22946656</v>
      </c>
      <c r="J69" s="21">
        <v>7972941</v>
      </c>
      <c r="K69" s="21">
        <v>7929427</v>
      </c>
      <c r="L69" s="21">
        <v>8113980</v>
      </c>
      <c r="M69" s="21">
        <v>24016348</v>
      </c>
      <c r="N69" s="21">
        <v>7310379</v>
      </c>
      <c r="O69" s="21">
        <v>10197162</v>
      </c>
      <c r="P69" s="21">
        <v>4783372</v>
      </c>
      <c r="Q69" s="21">
        <v>22290913</v>
      </c>
      <c r="R69" s="21">
        <v>8196070</v>
      </c>
      <c r="S69" s="21">
        <v>7977750</v>
      </c>
      <c r="T69" s="21">
        <v>8341328</v>
      </c>
      <c r="U69" s="21">
        <v>24515148</v>
      </c>
      <c r="V69" s="21">
        <v>93769065</v>
      </c>
      <c r="W69" s="21">
        <v>90340664</v>
      </c>
      <c r="X69" s="21"/>
      <c r="Y69" s="20"/>
      <c r="Z69" s="23">
        <v>90340664</v>
      </c>
    </row>
    <row r="70" spans="1:26" ht="13.5" hidden="1">
      <c r="A70" s="39" t="s">
        <v>103</v>
      </c>
      <c r="B70" s="19">
        <v>28503043</v>
      </c>
      <c r="C70" s="19"/>
      <c r="D70" s="20">
        <v>35058004</v>
      </c>
      <c r="E70" s="21">
        <v>35058004</v>
      </c>
      <c r="F70" s="21">
        <v>2979115</v>
      </c>
      <c r="G70" s="21">
        <v>3302794</v>
      </c>
      <c r="H70" s="21">
        <v>3406198</v>
      </c>
      <c r="I70" s="21">
        <v>9688107</v>
      </c>
      <c r="J70" s="21">
        <v>2969059</v>
      </c>
      <c r="K70" s="21">
        <v>2696373</v>
      </c>
      <c r="L70" s="21">
        <v>2878166</v>
      </c>
      <c r="M70" s="21">
        <v>8543598</v>
      </c>
      <c r="N70" s="21">
        <v>2698858</v>
      </c>
      <c r="O70" s="21">
        <v>2744002</v>
      </c>
      <c r="P70" s="21">
        <v>1444256</v>
      </c>
      <c r="Q70" s="21">
        <v>6887116</v>
      </c>
      <c r="R70" s="21">
        <v>2729369</v>
      </c>
      <c r="S70" s="21">
        <v>2537665</v>
      </c>
      <c r="T70" s="21">
        <v>3775576</v>
      </c>
      <c r="U70" s="21">
        <v>9042610</v>
      </c>
      <c r="V70" s="21">
        <v>34161431</v>
      </c>
      <c r="W70" s="21">
        <v>35058004</v>
      </c>
      <c r="X70" s="21"/>
      <c r="Y70" s="20"/>
      <c r="Z70" s="23">
        <v>35058004</v>
      </c>
    </row>
    <row r="71" spans="1:26" ht="13.5" hidden="1">
      <c r="A71" s="39" t="s">
        <v>104</v>
      </c>
      <c r="B71" s="19">
        <v>27805317</v>
      </c>
      <c r="C71" s="19"/>
      <c r="D71" s="20">
        <v>31221157</v>
      </c>
      <c r="E71" s="21">
        <v>31221157</v>
      </c>
      <c r="F71" s="21">
        <v>2137246</v>
      </c>
      <c r="G71" s="21">
        <v>1476754</v>
      </c>
      <c r="H71" s="21">
        <v>2256741</v>
      </c>
      <c r="I71" s="21">
        <v>5870741</v>
      </c>
      <c r="J71" s="21">
        <v>2519658</v>
      </c>
      <c r="K71" s="21">
        <v>2746650</v>
      </c>
      <c r="L71" s="21">
        <v>2720394</v>
      </c>
      <c r="M71" s="21">
        <v>7986702</v>
      </c>
      <c r="N71" s="21">
        <v>2098446</v>
      </c>
      <c r="O71" s="21">
        <v>4940555</v>
      </c>
      <c r="P71" s="21">
        <v>823966</v>
      </c>
      <c r="Q71" s="21">
        <v>7862967</v>
      </c>
      <c r="R71" s="21">
        <v>2946918</v>
      </c>
      <c r="S71" s="21">
        <v>2924680</v>
      </c>
      <c r="T71" s="21">
        <v>1950525</v>
      </c>
      <c r="U71" s="21">
        <v>7822123</v>
      </c>
      <c r="V71" s="21">
        <v>29542533</v>
      </c>
      <c r="W71" s="21">
        <v>31221157</v>
      </c>
      <c r="X71" s="21"/>
      <c r="Y71" s="20"/>
      <c r="Z71" s="23">
        <v>31221157</v>
      </c>
    </row>
    <row r="72" spans="1:26" ht="13.5" hidden="1">
      <c r="A72" s="39" t="s">
        <v>105</v>
      </c>
      <c r="B72" s="19">
        <v>18984785</v>
      </c>
      <c r="C72" s="19"/>
      <c r="D72" s="20">
        <v>15786025</v>
      </c>
      <c r="E72" s="21">
        <v>15786025</v>
      </c>
      <c r="F72" s="21">
        <v>1676197</v>
      </c>
      <c r="G72" s="21">
        <v>1682778</v>
      </c>
      <c r="H72" s="21">
        <v>1677600</v>
      </c>
      <c r="I72" s="21">
        <v>5036575</v>
      </c>
      <c r="J72" s="21">
        <v>1679325</v>
      </c>
      <c r="K72" s="21">
        <v>1682315</v>
      </c>
      <c r="L72" s="21">
        <v>1704866</v>
      </c>
      <c r="M72" s="21">
        <v>5066506</v>
      </c>
      <c r="N72" s="21">
        <v>1704659</v>
      </c>
      <c r="O72" s="21">
        <v>1703773</v>
      </c>
      <c r="P72" s="21">
        <v>1705674</v>
      </c>
      <c r="Q72" s="21">
        <v>5114106</v>
      </c>
      <c r="R72" s="21">
        <v>1711213</v>
      </c>
      <c r="S72" s="21">
        <v>1705447</v>
      </c>
      <c r="T72" s="21">
        <v>1763005</v>
      </c>
      <c r="U72" s="21">
        <v>5179665</v>
      </c>
      <c r="V72" s="21">
        <v>20396852</v>
      </c>
      <c r="W72" s="21">
        <v>15786025</v>
      </c>
      <c r="X72" s="21"/>
      <c r="Y72" s="20"/>
      <c r="Z72" s="23">
        <v>15786025</v>
      </c>
    </row>
    <row r="73" spans="1:26" ht="13.5" hidden="1">
      <c r="A73" s="39" t="s">
        <v>106</v>
      </c>
      <c r="B73" s="19">
        <v>9211745</v>
      </c>
      <c r="C73" s="19"/>
      <c r="D73" s="20">
        <v>8275478</v>
      </c>
      <c r="E73" s="21">
        <v>8275478</v>
      </c>
      <c r="F73" s="21">
        <v>814159</v>
      </c>
      <c r="G73" s="21">
        <v>816952</v>
      </c>
      <c r="H73" s="21">
        <v>720122</v>
      </c>
      <c r="I73" s="21">
        <v>2351233</v>
      </c>
      <c r="J73" s="21">
        <v>804899</v>
      </c>
      <c r="K73" s="21">
        <v>804089</v>
      </c>
      <c r="L73" s="21">
        <v>810554</v>
      </c>
      <c r="M73" s="21">
        <v>2419542</v>
      </c>
      <c r="N73" s="21">
        <v>808416</v>
      </c>
      <c r="O73" s="21">
        <v>808832</v>
      </c>
      <c r="P73" s="21">
        <v>809476</v>
      </c>
      <c r="Q73" s="21">
        <v>2426724</v>
      </c>
      <c r="R73" s="21">
        <v>808570</v>
      </c>
      <c r="S73" s="21">
        <v>809958</v>
      </c>
      <c r="T73" s="21">
        <v>852222</v>
      </c>
      <c r="U73" s="21">
        <v>2470750</v>
      </c>
      <c r="V73" s="21">
        <v>9668249</v>
      </c>
      <c r="W73" s="21">
        <v>8275478</v>
      </c>
      <c r="X73" s="21"/>
      <c r="Y73" s="20"/>
      <c r="Z73" s="23">
        <v>8275478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12222069</v>
      </c>
      <c r="C75" s="28"/>
      <c r="D75" s="29">
        <v>5000000</v>
      </c>
      <c r="E75" s="30">
        <v>5000000</v>
      </c>
      <c r="F75" s="30">
        <v>1053323</v>
      </c>
      <c r="G75" s="30">
        <v>1117978</v>
      </c>
      <c r="H75" s="30">
        <v>1103808</v>
      </c>
      <c r="I75" s="30">
        <v>3275109</v>
      </c>
      <c r="J75" s="30">
        <v>1130281</v>
      </c>
      <c r="K75" s="30">
        <v>1116489</v>
      </c>
      <c r="L75" s="30">
        <v>1187838</v>
      </c>
      <c r="M75" s="30">
        <v>3434608</v>
      </c>
      <c r="N75" s="30">
        <v>1208860</v>
      </c>
      <c r="O75" s="30">
        <v>1249719</v>
      </c>
      <c r="P75" s="30">
        <v>1254698</v>
      </c>
      <c r="Q75" s="30">
        <v>3713277</v>
      </c>
      <c r="R75" s="30">
        <v>1316141</v>
      </c>
      <c r="S75" s="30">
        <v>1347268</v>
      </c>
      <c r="T75" s="30">
        <v>1339567</v>
      </c>
      <c r="U75" s="30">
        <v>4002976</v>
      </c>
      <c r="V75" s="30">
        <v>14425970</v>
      </c>
      <c r="W75" s="30">
        <v>5000000</v>
      </c>
      <c r="X75" s="30"/>
      <c r="Y75" s="29"/>
      <c r="Z75" s="31">
        <v>5000000</v>
      </c>
    </row>
    <row r="76" spans="1:26" ht="13.5" hidden="1">
      <c r="A76" s="42" t="s">
        <v>222</v>
      </c>
      <c r="B76" s="32">
        <v>-54980368</v>
      </c>
      <c r="C76" s="32">
        <v>57044515</v>
      </c>
      <c r="D76" s="33">
        <v>117457600</v>
      </c>
      <c r="E76" s="34">
        <v>117457600</v>
      </c>
      <c r="F76" s="34">
        <v>3763618</v>
      </c>
      <c r="G76" s="34">
        <v>4642219</v>
      </c>
      <c r="H76" s="34">
        <v>6105480</v>
      </c>
      <c r="I76" s="34">
        <v>14511317</v>
      </c>
      <c r="J76" s="34">
        <v>4969222</v>
      </c>
      <c r="K76" s="34">
        <v>4939030</v>
      </c>
      <c r="L76" s="34">
        <v>4171606</v>
      </c>
      <c r="M76" s="34">
        <v>14079858</v>
      </c>
      <c r="N76" s="34">
        <v>5133651</v>
      </c>
      <c r="O76" s="34">
        <v>5184974</v>
      </c>
      <c r="P76" s="34">
        <v>4345210</v>
      </c>
      <c r="Q76" s="34">
        <v>14663835</v>
      </c>
      <c r="R76" s="34">
        <v>4195218</v>
      </c>
      <c r="S76" s="34">
        <v>4849855</v>
      </c>
      <c r="T76" s="34">
        <v>4744432</v>
      </c>
      <c r="U76" s="34">
        <v>13789505</v>
      </c>
      <c r="V76" s="34">
        <v>57044515</v>
      </c>
      <c r="W76" s="34">
        <v>117457600</v>
      </c>
      <c r="X76" s="34"/>
      <c r="Y76" s="33"/>
      <c r="Z76" s="35">
        <v>117457600</v>
      </c>
    </row>
    <row r="77" spans="1:26" ht="13.5" hidden="1">
      <c r="A77" s="37" t="s">
        <v>31</v>
      </c>
      <c r="B77" s="19">
        <v>-8768151</v>
      </c>
      <c r="C77" s="19">
        <v>8956615</v>
      </c>
      <c r="D77" s="20">
        <v>22117000</v>
      </c>
      <c r="E77" s="21">
        <v>22117000</v>
      </c>
      <c r="F77" s="21">
        <v>658912</v>
      </c>
      <c r="G77" s="21">
        <v>726498</v>
      </c>
      <c r="H77" s="21">
        <v>885820</v>
      </c>
      <c r="I77" s="21">
        <v>2271230</v>
      </c>
      <c r="J77" s="21">
        <v>738666</v>
      </c>
      <c r="K77" s="21">
        <v>732522</v>
      </c>
      <c r="L77" s="21">
        <v>698141</v>
      </c>
      <c r="M77" s="21">
        <v>2169329</v>
      </c>
      <c r="N77" s="21">
        <v>705998</v>
      </c>
      <c r="O77" s="21">
        <v>835672</v>
      </c>
      <c r="P77" s="21">
        <v>736910</v>
      </c>
      <c r="Q77" s="21">
        <v>2278580</v>
      </c>
      <c r="R77" s="21">
        <v>681137</v>
      </c>
      <c r="S77" s="21">
        <v>787652</v>
      </c>
      <c r="T77" s="21">
        <v>768687</v>
      </c>
      <c r="U77" s="21">
        <v>2237476</v>
      </c>
      <c r="V77" s="21">
        <v>8956615</v>
      </c>
      <c r="W77" s="21">
        <v>22117000</v>
      </c>
      <c r="X77" s="21"/>
      <c r="Y77" s="20"/>
      <c r="Z77" s="23">
        <v>22117000</v>
      </c>
    </row>
    <row r="78" spans="1:26" ht="13.5" hidden="1">
      <c r="A78" s="38" t="s">
        <v>32</v>
      </c>
      <c r="B78" s="19">
        <v>-46212217</v>
      </c>
      <c r="C78" s="19">
        <v>47833844</v>
      </c>
      <c r="D78" s="20">
        <v>90340200</v>
      </c>
      <c r="E78" s="21">
        <v>90340200</v>
      </c>
      <c r="F78" s="21">
        <v>3083561</v>
      </c>
      <c r="G78" s="21">
        <v>3897148</v>
      </c>
      <c r="H78" s="21">
        <v>5187777</v>
      </c>
      <c r="I78" s="21">
        <v>12168486</v>
      </c>
      <c r="J78" s="21">
        <v>4208367</v>
      </c>
      <c r="K78" s="21">
        <v>4183165</v>
      </c>
      <c r="L78" s="21">
        <v>3456397</v>
      </c>
      <c r="M78" s="21">
        <v>11847929</v>
      </c>
      <c r="N78" s="21">
        <v>4414712</v>
      </c>
      <c r="O78" s="21">
        <v>4330700</v>
      </c>
      <c r="P78" s="21">
        <v>3597164</v>
      </c>
      <c r="Q78" s="21">
        <v>12342576</v>
      </c>
      <c r="R78" s="21">
        <v>3496869</v>
      </c>
      <c r="S78" s="21">
        <v>4038436</v>
      </c>
      <c r="T78" s="21">
        <v>3939548</v>
      </c>
      <c r="U78" s="21">
        <v>11474853</v>
      </c>
      <c r="V78" s="21">
        <v>47833844</v>
      </c>
      <c r="W78" s="21">
        <v>90340200</v>
      </c>
      <c r="X78" s="21"/>
      <c r="Y78" s="20"/>
      <c r="Z78" s="23">
        <v>90340200</v>
      </c>
    </row>
    <row r="79" spans="1:26" ht="13.5" hidden="1">
      <c r="A79" s="39" t="s">
        <v>103</v>
      </c>
      <c r="B79" s="19">
        <v>-30470753</v>
      </c>
      <c r="C79" s="19">
        <v>31016759</v>
      </c>
      <c r="D79" s="20">
        <v>35058000</v>
      </c>
      <c r="E79" s="21">
        <v>35058000</v>
      </c>
      <c r="F79" s="21">
        <v>2045495</v>
      </c>
      <c r="G79" s="21">
        <v>2597846</v>
      </c>
      <c r="H79" s="21">
        <v>3319008</v>
      </c>
      <c r="I79" s="21">
        <v>7962349</v>
      </c>
      <c r="J79" s="21">
        <v>2889014</v>
      </c>
      <c r="K79" s="21">
        <v>2631335</v>
      </c>
      <c r="L79" s="21">
        <v>2321244</v>
      </c>
      <c r="M79" s="21">
        <v>7841593</v>
      </c>
      <c r="N79" s="21">
        <v>2841876</v>
      </c>
      <c r="O79" s="21">
        <v>2376286</v>
      </c>
      <c r="P79" s="21">
        <v>2301111</v>
      </c>
      <c r="Q79" s="21">
        <v>7519273</v>
      </c>
      <c r="R79" s="21">
        <v>2359165</v>
      </c>
      <c r="S79" s="21">
        <v>2722988</v>
      </c>
      <c r="T79" s="21">
        <v>2611391</v>
      </c>
      <c r="U79" s="21">
        <v>7693544</v>
      </c>
      <c r="V79" s="21">
        <v>31016759</v>
      </c>
      <c r="W79" s="21">
        <v>35058000</v>
      </c>
      <c r="X79" s="21"/>
      <c r="Y79" s="20"/>
      <c r="Z79" s="23">
        <v>35058000</v>
      </c>
    </row>
    <row r="80" spans="1:26" ht="13.5" hidden="1">
      <c r="A80" s="39" t="s">
        <v>104</v>
      </c>
      <c r="B80" s="19">
        <v>-7442867</v>
      </c>
      <c r="C80" s="19">
        <v>7055138</v>
      </c>
      <c r="D80" s="20">
        <v>31221000</v>
      </c>
      <c r="E80" s="21">
        <v>31221000</v>
      </c>
      <c r="F80" s="21">
        <v>416512</v>
      </c>
      <c r="G80" s="21">
        <v>493869</v>
      </c>
      <c r="H80" s="21">
        <v>553086</v>
      </c>
      <c r="I80" s="21">
        <v>1463467</v>
      </c>
      <c r="J80" s="21">
        <v>551770</v>
      </c>
      <c r="K80" s="21">
        <v>668852</v>
      </c>
      <c r="L80" s="21">
        <v>417024</v>
      </c>
      <c r="M80" s="21">
        <v>1637646</v>
      </c>
      <c r="N80" s="21">
        <v>813255</v>
      </c>
      <c r="O80" s="21">
        <v>725495</v>
      </c>
      <c r="P80" s="21">
        <v>615330</v>
      </c>
      <c r="Q80" s="21">
        <v>2154080</v>
      </c>
      <c r="R80" s="21">
        <v>510649</v>
      </c>
      <c r="S80" s="21">
        <v>714348</v>
      </c>
      <c r="T80" s="21">
        <v>574948</v>
      </c>
      <c r="U80" s="21">
        <v>1799945</v>
      </c>
      <c r="V80" s="21">
        <v>7055138</v>
      </c>
      <c r="W80" s="21">
        <v>31221000</v>
      </c>
      <c r="X80" s="21"/>
      <c r="Y80" s="20"/>
      <c r="Z80" s="23">
        <v>31221000</v>
      </c>
    </row>
    <row r="81" spans="1:26" ht="13.5" hidden="1">
      <c r="A81" s="39" t="s">
        <v>105</v>
      </c>
      <c r="B81" s="19">
        <v>-5194366</v>
      </c>
      <c r="C81" s="19">
        <v>4942845</v>
      </c>
      <c r="D81" s="20">
        <v>15786000</v>
      </c>
      <c r="E81" s="21">
        <v>15786000</v>
      </c>
      <c r="F81" s="21">
        <v>380438</v>
      </c>
      <c r="G81" s="21">
        <v>392863</v>
      </c>
      <c r="H81" s="21">
        <v>465342</v>
      </c>
      <c r="I81" s="21">
        <v>1238643</v>
      </c>
      <c r="J81" s="21">
        <v>367716</v>
      </c>
      <c r="K81" s="21">
        <v>448252</v>
      </c>
      <c r="L81" s="21">
        <v>365443</v>
      </c>
      <c r="M81" s="21">
        <v>1181411</v>
      </c>
      <c r="N81" s="21">
        <v>405996</v>
      </c>
      <c r="O81" s="21">
        <v>424801</v>
      </c>
      <c r="P81" s="21">
        <v>358064</v>
      </c>
      <c r="Q81" s="21">
        <v>1188861</v>
      </c>
      <c r="R81" s="21">
        <v>372924</v>
      </c>
      <c r="S81" s="21">
        <v>460538</v>
      </c>
      <c r="T81" s="21">
        <v>500468</v>
      </c>
      <c r="U81" s="21">
        <v>1333930</v>
      </c>
      <c r="V81" s="21">
        <v>4942845</v>
      </c>
      <c r="W81" s="21">
        <v>15786000</v>
      </c>
      <c r="X81" s="21"/>
      <c r="Y81" s="20"/>
      <c r="Z81" s="23">
        <v>15786000</v>
      </c>
    </row>
    <row r="82" spans="1:26" ht="13.5" hidden="1">
      <c r="A82" s="39" t="s">
        <v>106</v>
      </c>
      <c r="B82" s="19">
        <v>-1987091</v>
      </c>
      <c r="C82" s="19">
        <v>1752787</v>
      </c>
      <c r="D82" s="20">
        <v>8275200</v>
      </c>
      <c r="E82" s="21">
        <v>8275200</v>
      </c>
      <c r="F82" s="21">
        <v>136175</v>
      </c>
      <c r="G82" s="21">
        <v>139270</v>
      </c>
      <c r="H82" s="21">
        <v>157861</v>
      </c>
      <c r="I82" s="21">
        <v>433306</v>
      </c>
      <c r="J82" s="21">
        <v>151647</v>
      </c>
      <c r="K82" s="21">
        <v>163924</v>
      </c>
      <c r="L82" s="21">
        <v>135249</v>
      </c>
      <c r="M82" s="21">
        <v>450820</v>
      </c>
      <c r="N82" s="21">
        <v>145602</v>
      </c>
      <c r="O82" s="21">
        <v>150688</v>
      </c>
      <c r="P82" s="21">
        <v>137774</v>
      </c>
      <c r="Q82" s="21">
        <v>434064</v>
      </c>
      <c r="R82" s="21">
        <v>136353</v>
      </c>
      <c r="S82" s="21">
        <v>140562</v>
      </c>
      <c r="T82" s="21">
        <v>157682</v>
      </c>
      <c r="U82" s="21">
        <v>434597</v>
      </c>
      <c r="V82" s="21">
        <v>1752787</v>
      </c>
      <c r="W82" s="21">
        <v>8275200</v>
      </c>
      <c r="X82" s="21"/>
      <c r="Y82" s="20"/>
      <c r="Z82" s="23">
        <v>8275200</v>
      </c>
    </row>
    <row r="83" spans="1:26" ht="13.5" hidden="1">
      <c r="A83" s="39" t="s">
        <v>107</v>
      </c>
      <c r="B83" s="19">
        <v>-1117140</v>
      </c>
      <c r="C83" s="19">
        <v>3066315</v>
      </c>
      <c r="D83" s="20"/>
      <c r="E83" s="21"/>
      <c r="F83" s="21">
        <v>104941</v>
      </c>
      <c r="G83" s="21">
        <v>273300</v>
      </c>
      <c r="H83" s="21">
        <v>692480</v>
      </c>
      <c r="I83" s="21">
        <v>1070721</v>
      </c>
      <c r="J83" s="21">
        <v>248220</v>
      </c>
      <c r="K83" s="21">
        <v>270802</v>
      </c>
      <c r="L83" s="21">
        <v>217437</v>
      </c>
      <c r="M83" s="21">
        <v>736459</v>
      </c>
      <c r="N83" s="21">
        <v>207983</v>
      </c>
      <c r="O83" s="21">
        <v>653430</v>
      </c>
      <c r="P83" s="21">
        <v>184885</v>
      </c>
      <c r="Q83" s="21">
        <v>1046298</v>
      </c>
      <c r="R83" s="21">
        <v>117778</v>
      </c>
      <c r="S83" s="21"/>
      <c r="T83" s="21">
        <v>95059</v>
      </c>
      <c r="U83" s="21">
        <v>212837</v>
      </c>
      <c r="V83" s="21">
        <v>3066315</v>
      </c>
      <c r="W83" s="21"/>
      <c r="X83" s="21"/>
      <c r="Y83" s="20"/>
      <c r="Z83" s="23"/>
    </row>
    <row r="84" spans="1:26" ht="13.5" hidden="1">
      <c r="A84" s="40" t="s">
        <v>110</v>
      </c>
      <c r="B84" s="28"/>
      <c r="C84" s="28">
        <v>254056</v>
      </c>
      <c r="D84" s="29">
        <v>5000400</v>
      </c>
      <c r="E84" s="30">
        <v>5000400</v>
      </c>
      <c r="F84" s="30">
        <v>21145</v>
      </c>
      <c r="G84" s="30">
        <v>18573</v>
      </c>
      <c r="H84" s="30">
        <v>31883</v>
      </c>
      <c r="I84" s="30">
        <v>71601</v>
      </c>
      <c r="J84" s="30">
        <v>22189</v>
      </c>
      <c r="K84" s="30">
        <v>23343</v>
      </c>
      <c r="L84" s="30">
        <v>17068</v>
      </c>
      <c r="M84" s="30">
        <v>62600</v>
      </c>
      <c r="N84" s="30">
        <v>12941</v>
      </c>
      <c r="O84" s="30">
        <v>18602</v>
      </c>
      <c r="P84" s="30">
        <v>11136</v>
      </c>
      <c r="Q84" s="30">
        <v>42679</v>
      </c>
      <c r="R84" s="30">
        <v>17212</v>
      </c>
      <c r="S84" s="30">
        <v>23767</v>
      </c>
      <c r="T84" s="30">
        <v>36197</v>
      </c>
      <c r="U84" s="30">
        <v>77176</v>
      </c>
      <c r="V84" s="30">
        <v>254056</v>
      </c>
      <c r="W84" s="30">
        <v>5000400</v>
      </c>
      <c r="X84" s="30"/>
      <c r="Y84" s="29"/>
      <c r="Z84" s="31">
        <v>5000400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71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73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6"/>
      <c r="AA4" s="173"/>
    </row>
    <row r="5" spans="1:27" ht="13.5">
      <c r="A5" s="140" t="s">
        <v>74</v>
      </c>
      <c r="B5" s="141"/>
      <c r="C5" s="158">
        <f aca="true" t="shared" si="0" ref="C5:Y5">SUM(C6:C8)</f>
        <v>96708334</v>
      </c>
      <c r="D5" s="158">
        <f>SUM(D6:D8)</f>
        <v>0</v>
      </c>
      <c r="E5" s="159">
        <f t="shared" si="0"/>
        <v>99991912</v>
      </c>
      <c r="F5" s="105">
        <f t="shared" si="0"/>
        <v>99991912</v>
      </c>
      <c r="G5" s="105">
        <f t="shared" si="0"/>
        <v>31664517</v>
      </c>
      <c r="H5" s="105">
        <f t="shared" si="0"/>
        <v>2885534</v>
      </c>
      <c r="I5" s="105">
        <f t="shared" si="0"/>
        <v>2802381</v>
      </c>
      <c r="J5" s="105">
        <f t="shared" si="0"/>
        <v>37352432</v>
      </c>
      <c r="K5" s="105">
        <f t="shared" si="0"/>
        <v>2799190</v>
      </c>
      <c r="L5" s="105">
        <f t="shared" si="0"/>
        <v>2492999</v>
      </c>
      <c r="M5" s="105">
        <f t="shared" si="0"/>
        <v>25865386</v>
      </c>
      <c r="N5" s="105">
        <f t="shared" si="0"/>
        <v>31157575</v>
      </c>
      <c r="O5" s="105">
        <f t="shared" si="0"/>
        <v>2643683</v>
      </c>
      <c r="P5" s="105">
        <f t="shared" si="0"/>
        <v>3686363</v>
      </c>
      <c r="Q5" s="105">
        <f t="shared" si="0"/>
        <v>20147439</v>
      </c>
      <c r="R5" s="105">
        <f t="shared" si="0"/>
        <v>26477485</v>
      </c>
      <c r="S5" s="105">
        <f t="shared" si="0"/>
        <v>3018783</v>
      </c>
      <c r="T5" s="105">
        <f t="shared" si="0"/>
        <v>3047026</v>
      </c>
      <c r="U5" s="105">
        <f t="shared" si="0"/>
        <v>3374434</v>
      </c>
      <c r="V5" s="105">
        <f t="shared" si="0"/>
        <v>9440243</v>
      </c>
      <c r="W5" s="105">
        <f t="shared" si="0"/>
        <v>104427735</v>
      </c>
      <c r="X5" s="105">
        <f t="shared" si="0"/>
        <v>99991912</v>
      </c>
      <c r="Y5" s="105">
        <f t="shared" si="0"/>
        <v>4435823</v>
      </c>
      <c r="Z5" s="142">
        <f>+IF(X5&lt;&gt;0,+(Y5/X5)*100,0)</f>
        <v>4.436181798383854</v>
      </c>
      <c r="AA5" s="158">
        <f>SUM(AA6:AA8)</f>
        <v>99991912</v>
      </c>
    </row>
    <row r="6" spans="1:27" ht="13.5">
      <c r="A6" s="143" t="s">
        <v>75</v>
      </c>
      <c r="B6" s="141"/>
      <c r="C6" s="160">
        <v>62806966</v>
      </c>
      <c r="D6" s="160"/>
      <c r="E6" s="161">
        <v>69442680</v>
      </c>
      <c r="F6" s="65">
        <v>69442680</v>
      </c>
      <c r="G6" s="65">
        <v>28873335</v>
      </c>
      <c r="H6" s="65">
        <v>13721</v>
      </c>
      <c r="I6" s="65">
        <v>235388</v>
      </c>
      <c r="J6" s="65">
        <v>29122444</v>
      </c>
      <c r="K6" s="65">
        <v>17055</v>
      </c>
      <c r="L6" s="65">
        <v>45760</v>
      </c>
      <c r="M6" s="65">
        <v>23079453</v>
      </c>
      <c r="N6" s="65">
        <v>23142268</v>
      </c>
      <c r="O6" s="65">
        <v>15003</v>
      </c>
      <c r="P6" s="65">
        <v>31800</v>
      </c>
      <c r="Q6" s="65">
        <v>17335277</v>
      </c>
      <c r="R6" s="65">
        <v>17382080</v>
      </c>
      <c r="S6" s="65">
        <v>14633</v>
      </c>
      <c r="T6" s="65">
        <v>11937</v>
      </c>
      <c r="U6" s="65">
        <v>321030</v>
      </c>
      <c r="V6" s="65">
        <v>347600</v>
      </c>
      <c r="W6" s="65">
        <v>69994392</v>
      </c>
      <c r="X6" s="65">
        <v>69442680</v>
      </c>
      <c r="Y6" s="65">
        <v>551712</v>
      </c>
      <c r="Z6" s="145">
        <v>0.79</v>
      </c>
      <c r="AA6" s="160">
        <v>69442680</v>
      </c>
    </row>
    <row r="7" spans="1:27" ht="13.5">
      <c r="A7" s="143" t="s">
        <v>76</v>
      </c>
      <c r="B7" s="141"/>
      <c r="C7" s="162">
        <v>33684068</v>
      </c>
      <c r="D7" s="162"/>
      <c r="E7" s="163">
        <v>30549232</v>
      </c>
      <c r="F7" s="164">
        <v>30549232</v>
      </c>
      <c r="G7" s="164">
        <v>2791182</v>
      </c>
      <c r="H7" s="164">
        <v>2871813</v>
      </c>
      <c r="I7" s="164">
        <v>2566993</v>
      </c>
      <c r="J7" s="164">
        <v>8229988</v>
      </c>
      <c r="K7" s="164">
        <v>2782135</v>
      </c>
      <c r="L7" s="164">
        <v>2447239</v>
      </c>
      <c r="M7" s="164">
        <v>2785933</v>
      </c>
      <c r="N7" s="164">
        <v>8015307</v>
      </c>
      <c r="O7" s="164">
        <v>2628680</v>
      </c>
      <c r="P7" s="164">
        <v>3654563</v>
      </c>
      <c r="Q7" s="164">
        <v>2812162</v>
      </c>
      <c r="R7" s="164">
        <v>9095405</v>
      </c>
      <c r="S7" s="164">
        <v>3004150</v>
      </c>
      <c r="T7" s="164">
        <v>3035089</v>
      </c>
      <c r="U7" s="164">
        <v>3053404</v>
      </c>
      <c r="V7" s="164">
        <v>9092643</v>
      </c>
      <c r="W7" s="164">
        <v>34433343</v>
      </c>
      <c r="X7" s="164">
        <v>30549232</v>
      </c>
      <c r="Y7" s="164">
        <v>3884111</v>
      </c>
      <c r="Z7" s="146">
        <v>12.71</v>
      </c>
      <c r="AA7" s="162">
        <v>30549232</v>
      </c>
    </row>
    <row r="8" spans="1:27" ht="13.5">
      <c r="A8" s="143" t="s">
        <v>77</v>
      </c>
      <c r="B8" s="141"/>
      <c r="C8" s="160">
        <v>217300</v>
      </c>
      <c r="D8" s="160"/>
      <c r="E8" s="161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145">
        <v>0</v>
      </c>
      <c r="AA8" s="160"/>
    </row>
    <row r="9" spans="1:27" ht="13.5">
      <c r="A9" s="140" t="s">
        <v>78</v>
      </c>
      <c r="B9" s="141"/>
      <c r="C9" s="158">
        <f aca="true" t="shared" si="1" ref="C9:Y9">SUM(C10:C14)</f>
        <v>19411967</v>
      </c>
      <c r="D9" s="158">
        <f>SUM(D10:D14)</f>
        <v>0</v>
      </c>
      <c r="E9" s="159">
        <f t="shared" si="1"/>
        <v>19819260</v>
      </c>
      <c r="F9" s="105">
        <f t="shared" si="1"/>
        <v>19819260</v>
      </c>
      <c r="G9" s="105">
        <f t="shared" si="1"/>
        <v>17440</v>
      </c>
      <c r="H9" s="105">
        <f t="shared" si="1"/>
        <v>715420</v>
      </c>
      <c r="I9" s="105">
        <f t="shared" si="1"/>
        <v>12153</v>
      </c>
      <c r="J9" s="105">
        <f t="shared" si="1"/>
        <v>745013</v>
      </c>
      <c r="K9" s="105">
        <f t="shared" si="1"/>
        <v>1729155</v>
      </c>
      <c r="L9" s="105">
        <f t="shared" si="1"/>
        <v>994009</v>
      </c>
      <c r="M9" s="105">
        <f t="shared" si="1"/>
        <v>662644</v>
      </c>
      <c r="N9" s="105">
        <f t="shared" si="1"/>
        <v>3385808</v>
      </c>
      <c r="O9" s="105">
        <f t="shared" si="1"/>
        <v>662579</v>
      </c>
      <c r="P9" s="105">
        <f t="shared" si="1"/>
        <v>2178543</v>
      </c>
      <c r="Q9" s="105">
        <f t="shared" si="1"/>
        <v>24809</v>
      </c>
      <c r="R9" s="105">
        <f t="shared" si="1"/>
        <v>2865931</v>
      </c>
      <c r="S9" s="105">
        <f t="shared" si="1"/>
        <v>7879</v>
      </c>
      <c r="T9" s="105">
        <f t="shared" si="1"/>
        <v>13646</v>
      </c>
      <c r="U9" s="105">
        <f t="shared" si="1"/>
        <v>1991442</v>
      </c>
      <c r="V9" s="105">
        <f t="shared" si="1"/>
        <v>2012967</v>
      </c>
      <c r="W9" s="105">
        <f t="shared" si="1"/>
        <v>9009719</v>
      </c>
      <c r="X9" s="105">
        <f t="shared" si="1"/>
        <v>19819260</v>
      </c>
      <c r="Y9" s="105">
        <f t="shared" si="1"/>
        <v>-10809541</v>
      </c>
      <c r="Z9" s="142">
        <f>+IF(X9&lt;&gt;0,+(Y9/X9)*100,0)</f>
        <v>-54.540588296434876</v>
      </c>
      <c r="AA9" s="158">
        <f>SUM(AA10:AA14)</f>
        <v>19819260</v>
      </c>
    </row>
    <row r="10" spans="1:27" ht="13.5">
      <c r="A10" s="143" t="s">
        <v>79</v>
      </c>
      <c r="B10" s="141"/>
      <c r="C10" s="160">
        <v>2660476</v>
      </c>
      <c r="D10" s="160"/>
      <c r="E10" s="161">
        <v>537260</v>
      </c>
      <c r="F10" s="65">
        <v>537260</v>
      </c>
      <c r="G10" s="65">
        <v>17440</v>
      </c>
      <c r="H10" s="65">
        <v>13597</v>
      </c>
      <c r="I10" s="65">
        <v>12153</v>
      </c>
      <c r="J10" s="65">
        <v>43190</v>
      </c>
      <c r="K10" s="65">
        <v>13415</v>
      </c>
      <c r="L10" s="65">
        <v>9481</v>
      </c>
      <c r="M10" s="65">
        <v>10760</v>
      </c>
      <c r="N10" s="65">
        <v>33656</v>
      </c>
      <c r="O10" s="65">
        <v>10286</v>
      </c>
      <c r="P10" s="65">
        <v>6973</v>
      </c>
      <c r="Q10" s="65">
        <v>13309</v>
      </c>
      <c r="R10" s="65">
        <v>30568</v>
      </c>
      <c r="S10" s="65">
        <v>7279</v>
      </c>
      <c r="T10" s="65">
        <v>11646</v>
      </c>
      <c r="U10" s="65">
        <v>7907</v>
      </c>
      <c r="V10" s="65">
        <v>26832</v>
      </c>
      <c r="W10" s="65">
        <v>134246</v>
      </c>
      <c r="X10" s="65">
        <v>537260</v>
      </c>
      <c r="Y10" s="65">
        <v>-403014</v>
      </c>
      <c r="Z10" s="145">
        <v>-75.01</v>
      </c>
      <c r="AA10" s="160">
        <v>537260</v>
      </c>
    </row>
    <row r="11" spans="1:27" ht="13.5">
      <c r="A11" s="143" t="s">
        <v>80</v>
      </c>
      <c r="B11" s="141"/>
      <c r="C11" s="160"/>
      <c r="D11" s="160"/>
      <c r="E11" s="161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>
        <v>0</v>
      </c>
      <c r="AA11" s="160"/>
    </row>
    <row r="12" spans="1:27" ht="13.5">
      <c r="A12" s="143" t="s">
        <v>81</v>
      </c>
      <c r="B12" s="141"/>
      <c r="C12" s="160">
        <v>16750661</v>
      </c>
      <c r="D12" s="160"/>
      <c r="E12" s="161">
        <v>19282000</v>
      </c>
      <c r="F12" s="65">
        <v>19282000</v>
      </c>
      <c r="G12" s="65"/>
      <c r="H12" s="65">
        <v>701823</v>
      </c>
      <c r="I12" s="65"/>
      <c r="J12" s="65">
        <v>701823</v>
      </c>
      <c r="K12" s="65">
        <v>1715740</v>
      </c>
      <c r="L12" s="65">
        <v>984528</v>
      </c>
      <c r="M12" s="65">
        <v>651884</v>
      </c>
      <c r="N12" s="65">
        <v>3352152</v>
      </c>
      <c r="O12" s="65">
        <v>652293</v>
      </c>
      <c r="P12" s="65">
        <v>2171570</v>
      </c>
      <c r="Q12" s="65">
        <v>11500</v>
      </c>
      <c r="R12" s="65">
        <v>2835363</v>
      </c>
      <c r="S12" s="65">
        <v>600</v>
      </c>
      <c r="T12" s="65">
        <v>2000</v>
      </c>
      <c r="U12" s="65">
        <v>1983535</v>
      </c>
      <c r="V12" s="65">
        <v>1986135</v>
      </c>
      <c r="W12" s="65">
        <v>8875473</v>
      </c>
      <c r="X12" s="65">
        <v>19282000</v>
      </c>
      <c r="Y12" s="65">
        <v>-10406527</v>
      </c>
      <c r="Z12" s="145">
        <v>-53.97</v>
      </c>
      <c r="AA12" s="160">
        <v>19282000</v>
      </c>
    </row>
    <row r="13" spans="1:27" ht="13.5">
      <c r="A13" s="143" t="s">
        <v>82</v>
      </c>
      <c r="B13" s="141"/>
      <c r="C13" s="160">
        <v>830</v>
      </c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>
        <v>0</v>
      </c>
      <c r="AA13" s="160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>
        <v>0</v>
      </c>
      <c r="AA14" s="162"/>
    </row>
    <row r="15" spans="1:27" ht="13.5">
      <c r="A15" s="140" t="s">
        <v>84</v>
      </c>
      <c r="B15" s="147"/>
      <c r="C15" s="158">
        <f aca="true" t="shared" si="2" ref="C15:Y15">SUM(C16:C18)</f>
        <v>48043244</v>
      </c>
      <c r="D15" s="158">
        <f>SUM(D16:D18)</f>
        <v>0</v>
      </c>
      <c r="E15" s="159">
        <f t="shared" si="2"/>
        <v>316380</v>
      </c>
      <c r="F15" s="105">
        <f t="shared" si="2"/>
        <v>316380</v>
      </c>
      <c r="G15" s="105">
        <f t="shared" si="2"/>
        <v>15878</v>
      </c>
      <c r="H15" s="105">
        <f t="shared" si="2"/>
        <v>12443</v>
      </c>
      <c r="I15" s="105">
        <f t="shared" si="2"/>
        <v>11289</v>
      </c>
      <c r="J15" s="105">
        <f t="shared" si="2"/>
        <v>39610</v>
      </c>
      <c r="K15" s="105">
        <f t="shared" si="2"/>
        <v>9028</v>
      </c>
      <c r="L15" s="105">
        <f t="shared" si="2"/>
        <v>6770</v>
      </c>
      <c r="M15" s="105">
        <f t="shared" si="2"/>
        <v>3682</v>
      </c>
      <c r="N15" s="105">
        <f t="shared" si="2"/>
        <v>19480</v>
      </c>
      <c r="O15" s="105">
        <f t="shared" si="2"/>
        <v>9854</v>
      </c>
      <c r="P15" s="105">
        <f t="shared" si="2"/>
        <v>6048</v>
      </c>
      <c r="Q15" s="105">
        <f t="shared" si="2"/>
        <v>7079</v>
      </c>
      <c r="R15" s="105">
        <f t="shared" si="2"/>
        <v>22981</v>
      </c>
      <c r="S15" s="105">
        <f t="shared" si="2"/>
        <v>7265</v>
      </c>
      <c r="T15" s="105">
        <f t="shared" si="2"/>
        <v>11713</v>
      </c>
      <c r="U15" s="105">
        <f t="shared" si="2"/>
        <v>7588</v>
      </c>
      <c r="V15" s="105">
        <f t="shared" si="2"/>
        <v>26566</v>
      </c>
      <c r="W15" s="105">
        <f t="shared" si="2"/>
        <v>108637</v>
      </c>
      <c r="X15" s="105">
        <f t="shared" si="2"/>
        <v>316380</v>
      </c>
      <c r="Y15" s="105">
        <f t="shared" si="2"/>
        <v>-207743</v>
      </c>
      <c r="Z15" s="142">
        <f>+IF(X15&lt;&gt;0,+(Y15/X15)*100,0)</f>
        <v>-65.66249446867691</v>
      </c>
      <c r="AA15" s="158">
        <f>SUM(AA16:AA18)</f>
        <v>316380</v>
      </c>
    </row>
    <row r="16" spans="1:27" ht="13.5">
      <c r="A16" s="143" t="s">
        <v>85</v>
      </c>
      <c r="B16" s="141"/>
      <c r="C16" s="160"/>
      <c r="D16" s="160"/>
      <c r="E16" s="161">
        <v>252480</v>
      </c>
      <c r="F16" s="65">
        <v>252480</v>
      </c>
      <c r="G16" s="65">
        <v>3404</v>
      </c>
      <c r="H16" s="65">
        <v>1712</v>
      </c>
      <c r="I16" s="65">
        <v>1712</v>
      </c>
      <c r="J16" s="65">
        <v>6828</v>
      </c>
      <c r="K16" s="65">
        <v>1712</v>
      </c>
      <c r="L16" s="65">
        <v>1712</v>
      </c>
      <c r="M16" s="65">
        <v>1712</v>
      </c>
      <c r="N16" s="65">
        <v>5136</v>
      </c>
      <c r="O16" s="65">
        <v>1712</v>
      </c>
      <c r="P16" s="65">
        <v>1712</v>
      </c>
      <c r="Q16" s="65">
        <v>1867</v>
      </c>
      <c r="R16" s="65">
        <v>5291</v>
      </c>
      <c r="S16" s="65">
        <v>1467</v>
      </c>
      <c r="T16" s="65">
        <v>1467</v>
      </c>
      <c r="U16" s="65">
        <v>1467</v>
      </c>
      <c r="V16" s="65">
        <v>4401</v>
      </c>
      <c r="W16" s="65">
        <v>21656</v>
      </c>
      <c r="X16" s="65">
        <v>252480</v>
      </c>
      <c r="Y16" s="65">
        <v>-230824</v>
      </c>
      <c r="Z16" s="145">
        <v>-91.42</v>
      </c>
      <c r="AA16" s="160">
        <v>252480</v>
      </c>
    </row>
    <row r="17" spans="1:27" ht="13.5">
      <c r="A17" s="143" t="s">
        <v>86</v>
      </c>
      <c r="B17" s="141"/>
      <c r="C17" s="160">
        <v>48043244</v>
      </c>
      <c r="D17" s="160"/>
      <c r="E17" s="161">
        <v>63900</v>
      </c>
      <c r="F17" s="65">
        <v>63900</v>
      </c>
      <c r="G17" s="65">
        <v>12474</v>
      </c>
      <c r="H17" s="65">
        <v>10731</v>
      </c>
      <c r="I17" s="65">
        <v>9577</v>
      </c>
      <c r="J17" s="65">
        <v>32782</v>
      </c>
      <c r="K17" s="65">
        <v>7316</v>
      </c>
      <c r="L17" s="65">
        <v>5058</v>
      </c>
      <c r="M17" s="65">
        <v>1970</v>
      </c>
      <c r="N17" s="65">
        <v>14344</v>
      </c>
      <c r="O17" s="65">
        <v>8142</v>
      </c>
      <c r="P17" s="65">
        <v>4336</v>
      </c>
      <c r="Q17" s="65">
        <v>5212</v>
      </c>
      <c r="R17" s="65">
        <v>17690</v>
      </c>
      <c r="S17" s="65">
        <v>5798</v>
      </c>
      <c r="T17" s="65">
        <v>10246</v>
      </c>
      <c r="U17" s="65">
        <v>6121</v>
      </c>
      <c r="V17" s="65">
        <v>22165</v>
      </c>
      <c r="W17" s="65">
        <v>86981</v>
      </c>
      <c r="X17" s="65">
        <v>63900</v>
      </c>
      <c r="Y17" s="65">
        <v>23081</v>
      </c>
      <c r="Z17" s="145">
        <v>36.12</v>
      </c>
      <c r="AA17" s="160">
        <v>63900</v>
      </c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>
        <v>0</v>
      </c>
      <c r="AA18" s="160"/>
    </row>
    <row r="19" spans="1:27" ht="13.5">
      <c r="A19" s="140" t="s">
        <v>88</v>
      </c>
      <c r="B19" s="147"/>
      <c r="C19" s="158">
        <f aca="true" t="shared" si="3" ref="C19:Y19">SUM(C20:C23)</f>
        <v>92166894</v>
      </c>
      <c r="D19" s="158">
        <f>SUM(D20:D23)</f>
        <v>0</v>
      </c>
      <c r="E19" s="159">
        <f t="shared" si="3"/>
        <v>90433624</v>
      </c>
      <c r="F19" s="105">
        <f t="shared" si="3"/>
        <v>90433624</v>
      </c>
      <c r="G19" s="105">
        <f t="shared" si="3"/>
        <v>7609633</v>
      </c>
      <c r="H19" s="105">
        <f t="shared" si="3"/>
        <v>7306341</v>
      </c>
      <c r="I19" s="105">
        <f t="shared" si="3"/>
        <v>8076334</v>
      </c>
      <c r="J19" s="105">
        <f t="shared" si="3"/>
        <v>22992308</v>
      </c>
      <c r="K19" s="105">
        <f t="shared" si="3"/>
        <v>7993191</v>
      </c>
      <c r="L19" s="105">
        <f t="shared" si="3"/>
        <v>7942150</v>
      </c>
      <c r="M19" s="105">
        <f t="shared" si="3"/>
        <v>8132977</v>
      </c>
      <c r="N19" s="105">
        <f t="shared" si="3"/>
        <v>24068318</v>
      </c>
      <c r="O19" s="105">
        <f t="shared" si="3"/>
        <v>7321836</v>
      </c>
      <c r="P19" s="105">
        <f t="shared" si="3"/>
        <v>10197211</v>
      </c>
      <c r="Q19" s="105">
        <f t="shared" si="3"/>
        <v>4787928</v>
      </c>
      <c r="R19" s="105">
        <f t="shared" si="3"/>
        <v>22306975</v>
      </c>
      <c r="S19" s="105">
        <f t="shared" si="3"/>
        <v>8203065</v>
      </c>
      <c r="T19" s="105">
        <f t="shared" si="3"/>
        <v>7981988</v>
      </c>
      <c r="U19" s="105">
        <f t="shared" si="3"/>
        <v>8343986</v>
      </c>
      <c r="V19" s="105">
        <f t="shared" si="3"/>
        <v>24529039</v>
      </c>
      <c r="W19" s="105">
        <f t="shared" si="3"/>
        <v>93896640</v>
      </c>
      <c r="X19" s="105">
        <f t="shared" si="3"/>
        <v>90433624</v>
      </c>
      <c r="Y19" s="105">
        <f t="shared" si="3"/>
        <v>3463016</v>
      </c>
      <c r="Z19" s="142">
        <f>+IF(X19&lt;&gt;0,+(Y19/X19)*100,0)</f>
        <v>3.829345598269953</v>
      </c>
      <c r="AA19" s="158">
        <f>SUM(AA20:AA23)</f>
        <v>90433624</v>
      </c>
    </row>
    <row r="20" spans="1:27" ht="13.5">
      <c r="A20" s="143" t="s">
        <v>89</v>
      </c>
      <c r="B20" s="141"/>
      <c r="C20" s="160">
        <v>28584664</v>
      </c>
      <c r="D20" s="160"/>
      <c r="E20" s="161">
        <v>35126004</v>
      </c>
      <c r="F20" s="65">
        <v>35126004</v>
      </c>
      <c r="G20" s="65">
        <v>2984101</v>
      </c>
      <c r="H20" s="65">
        <v>3323373</v>
      </c>
      <c r="I20" s="65">
        <v>3411897</v>
      </c>
      <c r="J20" s="65">
        <v>9719371</v>
      </c>
      <c r="K20" s="65">
        <v>2984725</v>
      </c>
      <c r="L20" s="65">
        <v>2707212</v>
      </c>
      <c r="M20" s="65">
        <v>2892034</v>
      </c>
      <c r="N20" s="65">
        <v>8583971</v>
      </c>
      <c r="O20" s="65">
        <v>2705840</v>
      </c>
      <c r="P20" s="65">
        <v>2742342</v>
      </c>
      <c r="Q20" s="65">
        <v>1448076</v>
      </c>
      <c r="R20" s="65">
        <v>6896258</v>
      </c>
      <c r="S20" s="65">
        <v>2732277</v>
      </c>
      <c r="T20" s="65">
        <v>2540630</v>
      </c>
      <c r="U20" s="65">
        <v>3778182</v>
      </c>
      <c r="V20" s="65">
        <v>9051089</v>
      </c>
      <c r="W20" s="65">
        <v>34250689</v>
      </c>
      <c r="X20" s="65">
        <v>35126004</v>
      </c>
      <c r="Y20" s="65">
        <v>-875315</v>
      </c>
      <c r="Z20" s="145">
        <v>-2.49</v>
      </c>
      <c r="AA20" s="160">
        <v>35126004</v>
      </c>
    </row>
    <row r="21" spans="1:27" ht="13.5">
      <c r="A21" s="143" t="s">
        <v>90</v>
      </c>
      <c r="B21" s="141"/>
      <c r="C21" s="160">
        <v>27928687</v>
      </c>
      <c r="D21" s="160"/>
      <c r="E21" s="161">
        <v>31233337</v>
      </c>
      <c r="F21" s="65">
        <v>31233337</v>
      </c>
      <c r="G21" s="65">
        <v>2137927</v>
      </c>
      <c r="H21" s="65">
        <v>1480580</v>
      </c>
      <c r="I21" s="65">
        <v>2266052</v>
      </c>
      <c r="J21" s="65">
        <v>5884559</v>
      </c>
      <c r="K21" s="65">
        <v>2523260</v>
      </c>
      <c r="L21" s="65">
        <v>2747871</v>
      </c>
      <c r="M21" s="65">
        <v>2724860</v>
      </c>
      <c r="N21" s="65">
        <v>7995991</v>
      </c>
      <c r="O21" s="65">
        <v>2099364</v>
      </c>
      <c r="P21" s="65">
        <v>4941601</v>
      </c>
      <c r="Q21" s="65">
        <v>824702</v>
      </c>
      <c r="R21" s="65">
        <v>7865667</v>
      </c>
      <c r="S21" s="65">
        <v>2947748</v>
      </c>
      <c r="T21" s="65">
        <v>2925131</v>
      </c>
      <c r="U21" s="65">
        <v>1950844</v>
      </c>
      <c r="V21" s="65">
        <v>7823723</v>
      </c>
      <c r="W21" s="65">
        <v>29569940</v>
      </c>
      <c r="X21" s="65">
        <v>31233337</v>
      </c>
      <c r="Y21" s="65">
        <v>-1663397</v>
      </c>
      <c r="Z21" s="145">
        <v>-5.33</v>
      </c>
      <c r="AA21" s="160">
        <v>31233337</v>
      </c>
    </row>
    <row r="22" spans="1:27" ht="13.5">
      <c r="A22" s="143" t="s">
        <v>91</v>
      </c>
      <c r="B22" s="141"/>
      <c r="C22" s="162">
        <v>26438735</v>
      </c>
      <c r="D22" s="162"/>
      <c r="E22" s="163">
        <v>15796825</v>
      </c>
      <c r="F22" s="164">
        <v>15796825</v>
      </c>
      <c r="G22" s="164">
        <v>1672894</v>
      </c>
      <c r="H22" s="164">
        <v>1685436</v>
      </c>
      <c r="I22" s="164">
        <v>1678263</v>
      </c>
      <c r="J22" s="164">
        <v>5036593</v>
      </c>
      <c r="K22" s="164">
        <v>1679988</v>
      </c>
      <c r="L22" s="164">
        <v>1682978</v>
      </c>
      <c r="M22" s="164">
        <v>1705529</v>
      </c>
      <c r="N22" s="164">
        <v>5068495</v>
      </c>
      <c r="O22" s="164">
        <v>1708216</v>
      </c>
      <c r="P22" s="164">
        <v>1704436</v>
      </c>
      <c r="Q22" s="164">
        <v>1705674</v>
      </c>
      <c r="R22" s="164">
        <v>5118326</v>
      </c>
      <c r="S22" s="164">
        <v>1714470</v>
      </c>
      <c r="T22" s="164">
        <v>1706110</v>
      </c>
      <c r="U22" s="164">
        <v>1763005</v>
      </c>
      <c r="V22" s="164">
        <v>5183585</v>
      </c>
      <c r="W22" s="164">
        <v>20406999</v>
      </c>
      <c r="X22" s="164">
        <v>15796825</v>
      </c>
      <c r="Y22" s="164">
        <v>4610174</v>
      </c>
      <c r="Z22" s="146">
        <v>29.18</v>
      </c>
      <c r="AA22" s="162">
        <v>15796825</v>
      </c>
    </row>
    <row r="23" spans="1:27" ht="13.5">
      <c r="A23" s="143" t="s">
        <v>92</v>
      </c>
      <c r="B23" s="141"/>
      <c r="C23" s="160">
        <v>9214808</v>
      </c>
      <c r="D23" s="160"/>
      <c r="E23" s="161">
        <v>8277458</v>
      </c>
      <c r="F23" s="65">
        <v>8277458</v>
      </c>
      <c r="G23" s="65">
        <v>814711</v>
      </c>
      <c r="H23" s="65">
        <v>816952</v>
      </c>
      <c r="I23" s="65">
        <v>720122</v>
      </c>
      <c r="J23" s="65">
        <v>2351785</v>
      </c>
      <c r="K23" s="65">
        <v>805218</v>
      </c>
      <c r="L23" s="65">
        <v>804089</v>
      </c>
      <c r="M23" s="65">
        <v>810554</v>
      </c>
      <c r="N23" s="65">
        <v>2419861</v>
      </c>
      <c r="O23" s="65">
        <v>808416</v>
      </c>
      <c r="P23" s="65">
        <v>808832</v>
      </c>
      <c r="Q23" s="65">
        <v>809476</v>
      </c>
      <c r="R23" s="65">
        <v>2426724</v>
      </c>
      <c r="S23" s="65">
        <v>808570</v>
      </c>
      <c r="T23" s="65">
        <v>810117</v>
      </c>
      <c r="U23" s="65">
        <v>851955</v>
      </c>
      <c r="V23" s="65">
        <v>2470642</v>
      </c>
      <c r="W23" s="65">
        <v>9669012</v>
      </c>
      <c r="X23" s="65">
        <v>8277458</v>
      </c>
      <c r="Y23" s="65">
        <v>1391554</v>
      </c>
      <c r="Z23" s="145">
        <v>16.81</v>
      </c>
      <c r="AA23" s="160">
        <v>8277458</v>
      </c>
    </row>
    <row r="24" spans="1:27" ht="13.5">
      <c r="A24" s="140" t="s">
        <v>93</v>
      </c>
      <c r="B24" s="147" t="s">
        <v>94</v>
      </c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>
        <v>0</v>
      </c>
      <c r="AA24" s="158"/>
    </row>
    <row r="25" spans="1:27" ht="13.5">
      <c r="A25" s="148" t="s">
        <v>95</v>
      </c>
      <c r="B25" s="149" t="s">
        <v>96</v>
      </c>
      <c r="C25" s="177">
        <f aca="true" t="shared" si="4" ref="C25:Y25">+C5+C9+C15+C19+C24</f>
        <v>256330439</v>
      </c>
      <c r="D25" s="177">
        <f>+D5+D9+D15+D19+D24</f>
        <v>0</v>
      </c>
      <c r="E25" s="178">
        <f t="shared" si="4"/>
        <v>210561176</v>
      </c>
      <c r="F25" s="78">
        <f t="shared" si="4"/>
        <v>210561176</v>
      </c>
      <c r="G25" s="78">
        <f t="shared" si="4"/>
        <v>39307468</v>
      </c>
      <c r="H25" s="78">
        <f t="shared" si="4"/>
        <v>10919738</v>
      </c>
      <c r="I25" s="78">
        <f t="shared" si="4"/>
        <v>10902157</v>
      </c>
      <c r="J25" s="78">
        <f t="shared" si="4"/>
        <v>61129363</v>
      </c>
      <c r="K25" s="78">
        <f t="shared" si="4"/>
        <v>12530564</v>
      </c>
      <c r="L25" s="78">
        <f t="shared" si="4"/>
        <v>11435928</v>
      </c>
      <c r="M25" s="78">
        <f t="shared" si="4"/>
        <v>34664689</v>
      </c>
      <c r="N25" s="78">
        <f t="shared" si="4"/>
        <v>58631181</v>
      </c>
      <c r="O25" s="78">
        <f t="shared" si="4"/>
        <v>10637952</v>
      </c>
      <c r="P25" s="78">
        <f t="shared" si="4"/>
        <v>16068165</v>
      </c>
      <c r="Q25" s="78">
        <f t="shared" si="4"/>
        <v>24967255</v>
      </c>
      <c r="R25" s="78">
        <f t="shared" si="4"/>
        <v>51673372</v>
      </c>
      <c r="S25" s="78">
        <f t="shared" si="4"/>
        <v>11236992</v>
      </c>
      <c r="T25" s="78">
        <f t="shared" si="4"/>
        <v>11054373</v>
      </c>
      <c r="U25" s="78">
        <f t="shared" si="4"/>
        <v>13717450</v>
      </c>
      <c r="V25" s="78">
        <f t="shared" si="4"/>
        <v>36008815</v>
      </c>
      <c r="W25" s="78">
        <f t="shared" si="4"/>
        <v>207442731</v>
      </c>
      <c r="X25" s="78">
        <f t="shared" si="4"/>
        <v>210561176</v>
      </c>
      <c r="Y25" s="78">
        <f t="shared" si="4"/>
        <v>-3118445</v>
      </c>
      <c r="Z25" s="179">
        <f>+IF(X25&lt;&gt;0,+(Y25/X25)*100,0)</f>
        <v>-1.481016139461531</v>
      </c>
      <c r="AA25" s="177">
        <f>+AA5+AA9+AA15+AA19+AA24</f>
        <v>210561176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160"/>
    </row>
    <row r="27" spans="1:27" ht="13.5">
      <c r="A27" s="151" t="s">
        <v>97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160"/>
    </row>
    <row r="28" spans="1:27" ht="13.5">
      <c r="A28" s="140" t="s">
        <v>74</v>
      </c>
      <c r="B28" s="141"/>
      <c r="C28" s="158">
        <f aca="true" t="shared" si="5" ref="C28:Y28">SUM(C29:C31)</f>
        <v>101124104</v>
      </c>
      <c r="D28" s="158">
        <f>SUM(D29:D31)</f>
        <v>0</v>
      </c>
      <c r="E28" s="159">
        <f t="shared" si="5"/>
        <v>116006161</v>
      </c>
      <c r="F28" s="105">
        <f t="shared" si="5"/>
        <v>116006161</v>
      </c>
      <c r="G28" s="105">
        <f t="shared" si="5"/>
        <v>2380088</v>
      </c>
      <c r="H28" s="105">
        <f t="shared" si="5"/>
        <v>3110683</v>
      </c>
      <c r="I28" s="105">
        <f t="shared" si="5"/>
        <v>3302192</v>
      </c>
      <c r="J28" s="105">
        <f t="shared" si="5"/>
        <v>8792963</v>
      </c>
      <c r="K28" s="105">
        <f t="shared" si="5"/>
        <v>3067463</v>
      </c>
      <c r="L28" s="105">
        <f t="shared" si="5"/>
        <v>14946451</v>
      </c>
      <c r="M28" s="105">
        <f t="shared" si="5"/>
        <v>8155198</v>
      </c>
      <c r="N28" s="105">
        <f t="shared" si="5"/>
        <v>26169112</v>
      </c>
      <c r="O28" s="105">
        <f t="shared" si="5"/>
        <v>5901982</v>
      </c>
      <c r="P28" s="105">
        <f t="shared" si="5"/>
        <v>6015086</v>
      </c>
      <c r="Q28" s="105">
        <f t="shared" si="5"/>
        <v>6157992</v>
      </c>
      <c r="R28" s="105">
        <f t="shared" si="5"/>
        <v>18075060</v>
      </c>
      <c r="S28" s="105">
        <f t="shared" si="5"/>
        <v>6278070</v>
      </c>
      <c r="T28" s="105">
        <f t="shared" si="5"/>
        <v>6113576</v>
      </c>
      <c r="U28" s="105">
        <f t="shared" si="5"/>
        <v>6874088</v>
      </c>
      <c r="V28" s="105">
        <f t="shared" si="5"/>
        <v>19265734</v>
      </c>
      <c r="W28" s="105">
        <f t="shared" si="5"/>
        <v>72302869</v>
      </c>
      <c r="X28" s="105">
        <f t="shared" si="5"/>
        <v>116006161</v>
      </c>
      <c r="Y28" s="105">
        <f t="shared" si="5"/>
        <v>-43703292</v>
      </c>
      <c r="Z28" s="142">
        <f>+IF(X28&lt;&gt;0,+(Y28/X28)*100,0)</f>
        <v>-37.67325081984223</v>
      </c>
      <c r="AA28" s="158">
        <f>SUM(AA29:AA31)</f>
        <v>116006161</v>
      </c>
    </row>
    <row r="29" spans="1:27" ht="13.5">
      <c r="A29" s="143" t="s">
        <v>75</v>
      </c>
      <c r="B29" s="141"/>
      <c r="C29" s="160">
        <v>75565662</v>
      </c>
      <c r="D29" s="160"/>
      <c r="E29" s="161">
        <v>90121348</v>
      </c>
      <c r="F29" s="65">
        <v>90121348</v>
      </c>
      <c r="G29" s="65">
        <v>1256122</v>
      </c>
      <c r="H29" s="65">
        <v>1876316</v>
      </c>
      <c r="I29" s="65">
        <v>2224929</v>
      </c>
      <c r="J29" s="65">
        <v>5357367</v>
      </c>
      <c r="K29" s="65">
        <v>1730792</v>
      </c>
      <c r="L29" s="65">
        <v>13508081</v>
      </c>
      <c r="M29" s="65">
        <v>5881169</v>
      </c>
      <c r="N29" s="65">
        <v>21120042</v>
      </c>
      <c r="O29" s="65">
        <v>4688055</v>
      </c>
      <c r="P29" s="65">
        <v>4458307</v>
      </c>
      <c r="Q29" s="65">
        <v>4071327</v>
      </c>
      <c r="R29" s="65">
        <v>13217689</v>
      </c>
      <c r="S29" s="65">
        <v>4113719</v>
      </c>
      <c r="T29" s="65">
        <v>4034014</v>
      </c>
      <c r="U29" s="65">
        <v>5554924</v>
      </c>
      <c r="V29" s="65">
        <v>13702657</v>
      </c>
      <c r="W29" s="65">
        <v>53397755</v>
      </c>
      <c r="X29" s="65">
        <v>90121348</v>
      </c>
      <c r="Y29" s="65">
        <v>-36723593</v>
      </c>
      <c r="Z29" s="145">
        <v>-40.75</v>
      </c>
      <c r="AA29" s="160">
        <v>90121348</v>
      </c>
    </row>
    <row r="30" spans="1:27" ht="13.5">
      <c r="A30" s="143" t="s">
        <v>76</v>
      </c>
      <c r="B30" s="141"/>
      <c r="C30" s="162">
        <v>19961124</v>
      </c>
      <c r="D30" s="162"/>
      <c r="E30" s="163">
        <v>25884813</v>
      </c>
      <c r="F30" s="164">
        <v>25884813</v>
      </c>
      <c r="G30" s="164">
        <v>1123966</v>
      </c>
      <c r="H30" s="164">
        <v>1234367</v>
      </c>
      <c r="I30" s="164">
        <v>1077263</v>
      </c>
      <c r="J30" s="164">
        <v>3435596</v>
      </c>
      <c r="K30" s="164">
        <v>1336671</v>
      </c>
      <c r="L30" s="164">
        <v>1438370</v>
      </c>
      <c r="M30" s="164">
        <v>2274029</v>
      </c>
      <c r="N30" s="164">
        <v>5049070</v>
      </c>
      <c r="O30" s="164">
        <v>1213927</v>
      </c>
      <c r="P30" s="164">
        <v>1556779</v>
      </c>
      <c r="Q30" s="164">
        <v>2086665</v>
      </c>
      <c r="R30" s="164">
        <v>4857371</v>
      </c>
      <c r="S30" s="164">
        <v>2164351</v>
      </c>
      <c r="T30" s="164">
        <v>2079562</v>
      </c>
      <c r="U30" s="164">
        <v>1319164</v>
      </c>
      <c r="V30" s="164">
        <v>5563077</v>
      </c>
      <c r="W30" s="164">
        <v>18905114</v>
      </c>
      <c r="X30" s="164">
        <v>25884813</v>
      </c>
      <c r="Y30" s="164">
        <v>-6979699</v>
      </c>
      <c r="Z30" s="146">
        <v>-26.96</v>
      </c>
      <c r="AA30" s="162">
        <v>25884813</v>
      </c>
    </row>
    <row r="31" spans="1:27" ht="13.5">
      <c r="A31" s="143" t="s">
        <v>77</v>
      </c>
      <c r="B31" s="141"/>
      <c r="C31" s="160">
        <v>5597318</v>
      </c>
      <c r="D31" s="160"/>
      <c r="E31" s="161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>
        <v>0</v>
      </c>
      <c r="AA31" s="160"/>
    </row>
    <row r="32" spans="1:27" ht="13.5">
      <c r="A32" s="140" t="s">
        <v>78</v>
      </c>
      <c r="B32" s="141"/>
      <c r="C32" s="158">
        <f aca="true" t="shared" si="6" ref="C32:Y32">SUM(C33:C37)</f>
        <v>24934125</v>
      </c>
      <c r="D32" s="158">
        <f>SUM(D33:D37)</f>
        <v>0</v>
      </c>
      <c r="E32" s="159">
        <f t="shared" si="6"/>
        <v>31852617</v>
      </c>
      <c r="F32" s="105">
        <f t="shared" si="6"/>
        <v>31852617</v>
      </c>
      <c r="G32" s="105">
        <f t="shared" si="6"/>
        <v>850823</v>
      </c>
      <c r="H32" s="105">
        <f t="shared" si="6"/>
        <v>841299</v>
      </c>
      <c r="I32" s="105">
        <f t="shared" si="6"/>
        <v>1591699</v>
      </c>
      <c r="J32" s="105">
        <f t="shared" si="6"/>
        <v>3283821</v>
      </c>
      <c r="K32" s="105">
        <f t="shared" si="6"/>
        <v>1079087</v>
      </c>
      <c r="L32" s="105">
        <f t="shared" si="6"/>
        <v>897562</v>
      </c>
      <c r="M32" s="105">
        <f t="shared" si="6"/>
        <v>1775053</v>
      </c>
      <c r="N32" s="105">
        <f t="shared" si="6"/>
        <v>3751702</v>
      </c>
      <c r="O32" s="105">
        <f t="shared" si="6"/>
        <v>1566870</v>
      </c>
      <c r="P32" s="105">
        <f t="shared" si="6"/>
        <v>1815785</v>
      </c>
      <c r="Q32" s="105">
        <f t="shared" si="6"/>
        <v>1982903</v>
      </c>
      <c r="R32" s="105">
        <f t="shared" si="6"/>
        <v>5365558</v>
      </c>
      <c r="S32" s="105">
        <f t="shared" si="6"/>
        <v>1285075</v>
      </c>
      <c r="T32" s="105">
        <f t="shared" si="6"/>
        <v>2619633</v>
      </c>
      <c r="U32" s="105">
        <f t="shared" si="6"/>
        <v>1530521</v>
      </c>
      <c r="V32" s="105">
        <f t="shared" si="6"/>
        <v>5435229</v>
      </c>
      <c r="W32" s="105">
        <f t="shared" si="6"/>
        <v>17836310</v>
      </c>
      <c r="X32" s="105">
        <f t="shared" si="6"/>
        <v>31852617</v>
      </c>
      <c r="Y32" s="105">
        <f t="shared" si="6"/>
        <v>-14016307</v>
      </c>
      <c r="Z32" s="142">
        <f>+IF(X32&lt;&gt;0,+(Y32/X32)*100,0)</f>
        <v>-44.00362770820369</v>
      </c>
      <c r="AA32" s="158">
        <f>SUM(AA33:AA37)</f>
        <v>31852617</v>
      </c>
    </row>
    <row r="33" spans="1:27" ht="13.5">
      <c r="A33" s="143" t="s">
        <v>79</v>
      </c>
      <c r="B33" s="141"/>
      <c r="C33" s="160">
        <v>2805092</v>
      </c>
      <c r="D33" s="160"/>
      <c r="E33" s="161">
        <v>3692962</v>
      </c>
      <c r="F33" s="65">
        <v>3692962</v>
      </c>
      <c r="G33" s="65">
        <v>212655</v>
      </c>
      <c r="H33" s="65">
        <v>219505</v>
      </c>
      <c r="I33" s="65">
        <v>245181</v>
      </c>
      <c r="J33" s="65">
        <v>677341</v>
      </c>
      <c r="K33" s="65">
        <v>200796</v>
      </c>
      <c r="L33" s="65">
        <v>196525</v>
      </c>
      <c r="M33" s="65">
        <v>231480</v>
      </c>
      <c r="N33" s="65">
        <v>628801</v>
      </c>
      <c r="O33" s="65">
        <v>203154</v>
      </c>
      <c r="P33" s="65">
        <v>197687</v>
      </c>
      <c r="Q33" s="65">
        <v>195646</v>
      </c>
      <c r="R33" s="65">
        <v>596487</v>
      </c>
      <c r="S33" s="65">
        <v>213395</v>
      </c>
      <c r="T33" s="65">
        <v>193379</v>
      </c>
      <c r="U33" s="65">
        <v>467919</v>
      </c>
      <c r="V33" s="65">
        <v>874693</v>
      </c>
      <c r="W33" s="65">
        <v>2777322</v>
      </c>
      <c r="X33" s="65">
        <v>3692962</v>
      </c>
      <c r="Y33" s="65">
        <v>-915640</v>
      </c>
      <c r="Z33" s="145">
        <v>-24.79</v>
      </c>
      <c r="AA33" s="160">
        <v>3692962</v>
      </c>
    </row>
    <row r="34" spans="1:27" ht="13.5">
      <c r="A34" s="143" t="s">
        <v>80</v>
      </c>
      <c r="B34" s="141"/>
      <c r="C34" s="160">
        <v>1898400</v>
      </c>
      <c r="D34" s="160"/>
      <c r="E34" s="161">
        <v>3277736</v>
      </c>
      <c r="F34" s="65">
        <v>3277736</v>
      </c>
      <c r="G34" s="65">
        <v>148231</v>
      </c>
      <c r="H34" s="65">
        <v>141748</v>
      </c>
      <c r="I34" s="65">
        <v>143711</v>
      </c>
      <c r="J34" s="65">
        <v>433690</v>
      </c>
      <c r="K34" s="65">
        <v>126524</v>
      </c>
      <c r="L34" s="65">
        <v>171570</v>
      </c>
      <c r="M34" s="65">
        <v>162583</v>
      </c>
      <c r="N34" s="65">
        <v>460677</v>
      </c>
      <c r="O34" s="65">
        <v>133554</v>
      </c>
      <c r="P34" s="65">
        <v>133941</v>
      </c>
      <c r="Q34" s="65">
        <v>116517</v>
      </c>
      <c r="R34" s="65">
        <v>384012</v>
      </c>
      <c r="S34" s="65">
        <v>121912</v>
      </c>
      <c r="T34" s="65">
        <v>126407</v>
      </c>
      <c r="U34" s="65">
        <v>151804</v>
      </c>
      <c r="V34" s="65">
        <v>400123</v>
      </c>
      <c r="W34" s="65">
        <v>1678502</v>
      </c>
      <c r="X34" s="65">
        <v>3277736</v>
      </c>
      <c r="Y34" s="65">
        <v>-1599234</v>
      </c>
      <c r="Z34" s="145">
        <v>-48.79</v>
      </c>
      <c r="AA34" s="160">
        <v>3277736</v>
      </c>
    </row>
    <row r="35" spans="1:27" ht="13.5">
      <c r="A35" s="143" t="s">
        <v>81</v>
      </c>
      <c r="B35" s="141"/>
      <c r="C35" s="160">
        <v>17578810</v>
      </c>
      <c r="D35" s="160"/>
      <c r="E35" s="161">
        <v>21591123</v>
      </c>
      <c r="F35" s="65">
        <v>21591123</v>
      </c>
      <c r="G35" s="65">
        <v>340129</v>
      </c>
      <c r="H35" s="65">
        <v>339710</v>
      </c>
      <c r="I35" s="65">
        <v>1057676</v>
      </c>
      <c r="J35" s="65">
        <v>1737515</v>
      </c>
      <c r="K35" s="65">
        <v>596984</v>
      </c>
      <c r="L35" s="65">
        <v>367826</v>
      </c>
      <c r="M35" s="65">
        <v>1213915</v>
      </c>
      <c r="N35" s="65">
        <v>2178725</v>
      </c>
      <c r="O35" s="65">
        <v>1075765</v>
      </c>
      <c r="P35" s="65">
        <v>1330011</v>
      </c>
      <c r="Q35" s="65">
        <v>1520316</v>
      </c>
      <c r="R35" s="65">
        <v>3926092</v>
      </c>
      <c r="S35" s="65">
        <v>790342</v>
      </c>
      <c r="T35" s="65">
        <v>2148207</v>
      </c>
      <c r="U35" s="65">
        <v>724576</v>
      </c>
      <c r="V35" s="65">
        <v>3663125</v>
      </c>
      <c r="W35" s="65">
        <v>11505457</v>
      </c>
      <c r="X35" s="65">
        <v>21591123</v>
      </c>
      <c r="Y35" s="65">
        <v>-10085666</v>
      </c>
      <c r="Z35" s="145">
        <v>-46.71</v>
      </c>
      <c r="AA35" s="160">
        <v>21591123</v>
      </c>
    </row>
    <row r="36" spans="1:27" ht="13.5">
      <c r="A36" s="143" t="s">
        <v>82</v>
      </c>
      <c r="B36" s="141"/>
      <c r="C36" s="160">
        <v>1966934</v>
      </c>
      <c r="D36" s="160"/>
      <c r="E36" s="161">
        <v>2839647</v>
      </c>
      <c r="F36" s="65">
        <v>2839647</v>
      </c>
      <c r="G36" s="65">
        <v>82268</v>
      </c>
      <c r="H36" s="65">
        <v>80995</v>
      </c>
      <c r="I36" s="65">
        <v>89612</v>
      </c>
      <c r="J36" s="65">
        <v>252875</v>
      </c>
      <c r="K36" s="65">
        <v>86874</v>
      </c>
      <c r="L36" s="65">
        <v>106122</v>
      </c>
      <c r="M36" s="65">
        <v>87541</v>
      </c>
      <c r="N36" s="65">
        <v>280537</v>
      </c>
      <c r="O36" s="65">
        <v>98266</v>
      </c>
      <c r="P36" s="65">
        <v>98015</v>
      </c>
      <c r="Q36" s="65">
        <v>88914</v>
      </c>
      <c r="R36" s="65">
        <v>285195</v>
      </c>
      <c r="S36" s="65">
        <v>90643</v>
      </c>
      <c r="T36" s="65">
        <v>103558</v>
      </c>
      <c r="U36" s="65">
        <v>154598</v>
      </c>
      <c r="V36" s="65">
        <v>348799</v>
      </c>
      <c r="W36" s="65">
        <v>1167406</v>
      </c>
      <c r="X36" s="65">
        <v>2839647</v>
      </c>
      <c r="Y36" s="65">
        <v>-1672241</v>
      </c>
      <c r="Z36" s="145">
        <v>-58.89</v>
      </c>
      <c r="AA36" s="160">
        <v>2839647</v>
      </c>
    </row>
    <row r="37" spans="1:27" ht="13.5">
      <c r="A37" s="143" t="s">
        <v>83</v>
      </c>
      <c r="B37" s="141"/>
      <c r="C37" s="162">
        <v>684889</v>
      </c>
      <c r="D37" s="162"/>
      <c r="E37" s="163">
        <v>451149</v>
      </c>
      <c r="F37" s="164">
        <v>451149</v>
      </c>
      <c r="G37" s="164">
        <v>67540</v>
      </c>
      <c r="H37" s="164">
        <v>59341</v>
      </c>
      <c r="I37" s="164">
        <v>55519</v>
      </c>
      <c r="J37" s="164">
        <v>182400</v>
      </c>
      <c r="K37" s="164">
        <v>67909</v>
      </c>
      <c r="L37" s="164">
        <v>55519</v>
      </c>
      <c r="M37" s="164">
        <v>79534</v>
      </c>
      <c r="N37" s="164">
        <v>202962</v>
      </c>
      <c r="O37" s="164">
        <v>56131</v>
      </c>
      <c r="P37" s="164">
        <v>56131</v>
      </c>
      <c r="Q37" s="164">
        <v>61510</v>
      </c>
      <c r="R37" s="164">
        <v>173772</v>
      </c>
      <c r="S37" s="164">
        <v>68783</v>
      </c>
      <c r="T37" s="164">
        <v>48082</v>
      </c>
      <c r="U37" s="164">
        <v>31624</v>
      </c>
      <c r="V37" s="164">
        <v>148489</v>
      </c>
      <c r="W37" s="164">
        <v>707623</v>
      </c>
      <c r="X37" s="164">
        <v>451149</v>
      </c>
      <c r="Y37" s="164">
        <v>256474</v>
      </c>
      <c r="Z37" s="146">
        <v>56.85</v>
      </c>
      <c r="AA37" s="162">
        <v>451149</v>
      </c>
    </row>
    <row r="38" spans="1:27" ht="13.5">
      <c r="A38" s="140" t="s">
        <v>84</v>
      </c>
      <c r="B38" s="147"/>
      <c r="C38" s="158">
        <f aca="true" t="shared" si="7" ref="C38:Y38">SUM(C39:C41)</f>
        <v>9739646</v>
      </c>
      <c r="D38" s="158">
        <f>SUM(D39:D41)</f>
        <v>0</v>
      </c>
      <c r="E38" s="159">
        <f t="shared" si="7"/>
        <v>15636392</v>
      </c>
      <c r="F38" s="105">
        <f t="shared" si="7"/>
        <v>15636392</v>
      </c>
      <c r="G38" s="105">
        <f t="shared" si="7"/>
        <v>520370</v>
      </c>
      <c r="H38" s="105">
        <f t="shared" si="7"/>
        <v>608453</v>
      </c>
      <c r="I38" s="105">
        <f t="shared" si="7"/>
        <v>684639</v>
      </c>
      <c r="J38" s="105">
        <f t="shared" si="7"/>
        <v>1813462</v>
      </c>
      <c r="K38" s="105">
        <f t="shared" si="7"/>
        <v>-297471</v>
      </c>
      <c r="L38" s="105">
        <f t="shared" si="7"/>
        <v>532845</v>
      </c>
      <c r="M38" s="105">
        <f t="shared" si="7"/>
        <v>596507</v>
      </c>
      <c r="N38" s="105">
        <f t="shared" si="7"/>
        <v>831881</v>
      </c>
      <c r="O38" s="105">
        <f t="shared" si="7"/>
        <v>566210</v>
      </c>
      <c r="P38" s="105">
        <f t="shared" si="7"/>
        <v>343239</v>
      </c>
      <c r="Q38" s="105">
        <f t="shared" si="7"/>
        <v>553816</v>
      </c>
      <c r="R38" s="105">
        <f t="shared" si="7"/>
        <v>1463265</v>
      </c>
      <c r="S38" s="105">
        <f t="shared" si="7"/>
        <v>542642</v>
      </c>
      <c r="T38" s="105">
        <f t="shared" si="7"/>
        <v>433330</v>
      </c>
      <c r="U38" s="105">
        <f t="shared" si="7"/>
        <v>666467</v>
      </c>
      <c r="V38" s="105">
        <f t="shared" si="7"/>
        <v>1642439</v>
      </c>
      <c r="W38" s="105">
        <f t="shared" si="7"/>
        <v>5751047</v>
      </c>
      <c r="X38" s="105">
        <f t="shared" si="7"/>
        <v>15636392</v>
      </c>
      <c r="Y38" s="105">
        <f t="shared" si="7"/>
        <v>-9885345</v>
      </c>
      <c r="Z38" s="142">
        <f>+IF(X38&lt;&gt;0,+(Y38/X38)*100,0)</f>
        <v>-63.2201149728147</v>
      </c>
      <c r="AA38" s="158">
        <f>SUM(AA39:AA41)</f>
        <v>15636392</v>
      </c>
    </row>
    <row r="39" spans="1:27" ht="13.5">
      <c r="A39" s="143" t="s">
        <v>85</v>
      </c>
      <c r="B39" s="141"/>
      <c r="C39" s="160"/>
      <c r="D39" s="160"/>
      <c r="E39" s="161">
        <v>2446781</v>
      </c>
      <c r="F39" s="65">
        <v>2446781</v>
      </c>
      <c r="G39" s="65">
        <v>92621</v>
      </c>
      <c r="H39" s="65">
        <v>107078</v>
      </c>
      <c r="I39" s="65">
        <v>70893</v>
      </c>
      <c r="J39" s="65">
        <v>270592</v>
      </c>
      <c r="K39" s="65">
        <v>-720887</v>
      </c>
      <c r="L39" s="65">
        <v>78218</v>
      </c>
      <c r="M39" s="65">
        <v>142899</v>
      </c>
      <c r="N39" s="65">
        <v>-499770</v>
      </c>
      <c r="O39" s="65">
        <v>73680</v>
      </c>
      <c r="P39" s="65">
        <v>77929</v>
      </c>
      <c r="Q39" s="65">
        <v>110271</v>
      </c>
      <c r="R39" s="65">
        <v>261880</v>
      </c>
      <c r="S39" s="65">
        <v>83640</v>
      </c>
      <c r="T39" s="65">
        <v>73006</v>
      </c>
      <c r="U39" s="65">
        <v>222936</v>
      </c>
      <c r="V39" s="65">
        <v>379582</v>
      </c>
      <c r="W39" s="65">
        <v>412284</v>
      </c>
      <c r="X39" s="65">
        <v>2446781</v>
      </c>
      <c r="Y39" s="65">
        <v>-2034497</v>
      </c>
      <c r="Z39" s="145">
        <v>-83.15</v>
      </c>
      <c r="AA39" s="160">
        <v>2446781</v>
      </c>
    </row>
    <row r="40" spans="1:27" ht="13.5">
      <c r="A40" s="143" t="s">
        <v>86</v>
      </c>
      <c r="B40" s="141"/>
      <c r="C40" s="160">
        <v>9739646</v>
      </c>
      <c r="D40" s="160"/>
      <c r="E40" s="161">
        <v>13189611</v>
      </c>
      <c r="F40" s="65">
        <v>13189611</v>
      </c>
      <c r="G40" s="65">
        <v>427749</v>
      </c>
      <c r="H40" s="65">
        <v>501375</v>
      </c>
      <c r="I40" s="65">
        <v>613746</v>
      </c>
      <c r="J40" s="65">
        <v>1542870</v>
      </c>
      <c r="K40" s="65">
        <v>423416</v>
      </c>
      <c r="L40" s="65">
        <v>454627</v>
      </c>
      <c r="M40" s="65">
        <v>453608</v>
      </c>
      <c r="N40" s="65">
        <v>1331651</v>
      </c>
      <c r="O40" s="65">
        <v>492530</v>
      </c>
      <c r="P40" s="65">
        <v>265310</v>
      </c>
      <c r="Q40" s="65">
        <v>443545</v>
      </c>
      <c r="R40" s="65">
        <v>1201385</v>
      </c>
      <c r="S40" s="65">
        <v>459002</v>
      </c>
      <c r="T40" s="65">
        <v>360324</v>
      </c>
      <c r="U40" s="65">
        <v>443531</v>
      </c>
      <c r="V40" s="65">
        <v>1262857</v>
      </c>
      <c r="W40" s="65">
        <v>5338763</v>
      </c>
      <c r="X40" s="65">
        <v>13189611</v>
      </c>
      <c r="Y40" s="65">
        <v>-7850848</v>
      </c>
      <c r="Z40" s="145">
        <v>-59.52</v>
      </c>
      <c r="AA40" s="160">
        <v>13189611</v>
      </c>
    </row>
    <row r="41" spans="1:27" ht="13.5">
      <c r="A41" s="143" t="s">
        <v>87</v>
      </c>
      <c r="B41" s="141"/>
      <c r="C41" s="160"/>
      <c r="D41" s="160"/>
      <c r="E41" s="161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>
        <v>0</v>
      </c>
      <c r="AA41" s="160"/>
    </row>
    <row r="42" spans="1:27" ht="13.5">
      <c r="A42" s="140" t="s">
        <v>88</v>
      </c>
      <c r="B42" s="147"/>
      <c r="C42" s="158">
        <f aca="true" t="shared" si="8" ref="C42:Y42">SUM(C43:C46)</f>
        <v>72754491</v>
      </c>
      <c r="D42" s="158">
        <f>SUM(D43:D46)</f>
        <v>0</v>
      </c>
      <c r="E42" s="159">
        <f t="shared" si="8"/>
        <v>84256688</v>
      </c>
      <c r="F42" s="105">
        <f t="shared" si="8"/>
        <v>84256688</v>
      </c>
      <c r="G42" s="105">
        <f t="shared" si="8"/>
        <v>1477984</v>
      </c>
      <c r="H42" s="105">
        <f t="shared" si="8"/>
        <v>1553183</v>
      </c>
      <c r="I42" s="105">
        <f t="shared" si="8"/>
        <v>1644637</v>
      </c>
      <c r="J42" s="105">
        <f t="shared" si="8"/>
        <v>4675804</v>
      </c>
      <c r="K42" s="105">
        <f t="shared" si="8"/>
        <v>1477743</v>
      </c>
      <c r="L42" s="105">
        <f t="shared" si="8"/>
        <v>1742402</v>
      </c>
      <c r="M42" s="105">
        <f t="shared" si="8"/>
        <v>9574245</v>
      </c>
      <c r="N42" s="105">
        <f t="shared" si="8"/>
        <v>12794390</v>
      </c>
      <c r="O42" s="105">
        <f t="shared" si="8"/>
        <v>1654465</v>
      </c>
      <c r="P42" s="105">
        <f t="shared" si="8"/>
        <v>3147264</v>
      </c>
      <c r="Q42" s="105">
        <f t="shared" si="8"/>
        <v>10032362</v>
      </c>
      <c r="R42" s="105">
        <f t="shared" si="8"/>
        <v>14834091</v>
      </c>
      <c r="S42" s="105">
        <f t="shared" si="8"/>
        <v>5818844</v>
      </c>
      <c r="T42" s="105">
        <f t="shared" si="8"/>
        <v>351225</v>
      </c>
      <c r="U42" s="105">
        <f t="shared" si="8"/>
        <v>1795242</v>
      </c>
      <c r="V42" s="105">
        <f t="shared" si="8"/>
        <v>7965311</v>
      </c>
      <c r="W42" s="105">
        <f t="shared" si="8"/>
        <v>40269596</v>
      </c>
      <c r="X42" s="105">
        <f t="shared" si="8"/>
        <v>84256688</v>
      </c>
      <c r="Y42" s="105">
        <f t="shared" si="8"/>
        <v>-43987092</v>
      </c>
      <c r="Z42" s="142">
        <f>+IF(X42&lt;&gt;0,+(Y42/X42)*100,0)</f>
        <v>-52.20605395740216</v>
      </c>
      <c r="AA42" s="158">
        <f>SUM(AA43:AA46)</f>
        <v>84256688</v>
      </c>
    </row>
    <row r="43" spans="1:27" ht="13.5">
      <c r="A43" s="143" t="s">
        <v>89</v>
      </c>
      <c r="B43" s="141"/>
      <c r="C43" s="160">
        <v>22236171</v>
      </c>
      <c r="D43" s="160"/>
      <c r="E43" s="161">
        <v>22575421</v>
      </c>
      <c r="F43" s="65">
        <v>22575421</v>
      </c>
      <c r="G43" s="65">
        <v>222651</v>
      </c>
      <c r="H43" s="65">
        <v>207418</v>
      </c>
      <c r="I43" s="65">
        <v>219396</v>
      </c>
      <c r="J43" s="65">
        <v>649465</v>
      </c>
      <c r="K43" s="65">
        <v>218088</v>
      </c>
      <c r="L43" s="65">
        <v>211284</v>
      </c>
      <c r="M43" s="65">
        <v>3719680</v>
      </c>
      <c r="N43" s="65">
        <v>4149052</v>
      </c>
      <c r="O43" s="65">
        <v>261023</v>
      </c>
      <c r="P43" s="65">
        <v>227668</v>
      </c>
      <c r="Q43" s="65">
        <v>3665306</v>
      </c>
      <c r="R43" s="65">
        <v>4153997</v>
      </c>
      <c r="S43" s="65">
        <v>1949943</v>
      </c>
      <c r="T43" s="65">
        <v>255638</v>
      </c>
      <c r="U43" s="65">
        <v>449699</v>
      </c>
      <c r="V43" s="65">
        <v>2655280</v>
      </c>
      <c r="W43" s="65">
        <v>11607794</v>
      </c>
      <c r="X43" s="65">
        <v>22575421</v>
      </c>
      <c r="Y43" s="65">
        <v>-10967627</v>
      </c>
      <c r="Z43" s="145">
        <v>-48.58</v>
      </c>
      <c r="AA43" s="160">
        <v>22575421</v>
      </c>
    </row>
    <row r="44" spans="1:27" ht="13.5">
      <c r="A44" s="143" t="s">
        <v>90</v>
      </c>
      <c r="B44" s="141"/>
      <c r="C44" s="160">
        <v>34886898</v>
      </c>
      <c r="D44" s="160"/>
      <c r="E44" s="161">
        <v>46536902</v>
      </c>
      <c r="F44" s="65">
        <v>46536902</v>
      </c>
      <c r="G44" s="65">
        <v>310988</v>
      </c>
      <c r="H44" s="65">
        <v>311718</v>
      </c>
      <c r="I44" s="65">
        <v>478986</v>
      </c>
      <c r="J44" s="65">
        <v>1101692</v>
      </c>
      <c r="K44" s="65">
        <v>384637</v>
      </c>
      <c r="L44" s="65">
        <v>484706</v>
      </c>
      <c r="M44" s="65">
        <v>4851718</v>
      </c>
      <c r="N44" s="65">
        <v>5721061</v>
      </c>
      <c r="O44" s="65">
        <v>487388</v>
      </c>
      <c r="P44" s="65">
        <v>1731968</v>
      </c>
      <c r="Q44" s="65">
        <v>5238110</v>
      </c>
      <c r="R44" s="65">
        <v>7457466</v>
      </c>
      <c r="S44" s="65">
        <v>3019564</v>
      </c>
      <c r="T44" s="65">
        <v>-524194</v>
      </c>
      <c r="U44" s="65">
        <v>424480</v>
      </c>
      <c r="V44" s="65">
        <v>2919850</v>
      </c>
      <c r="W44" s="65">
        <v>17200069</v>
      </c>
      <c r="X44" s="65">
        <v>46536902</v>
      </c>
      <c r="Y44" s="65">
        <v>-29336833</v>
      </c>
      <c r="Z44" s="145">
        <v>-63.04</v>
      </c>
      <c r="AA44" s="160">
        <v>46536902</v>
      </c>
    </row>
    <row r="45" spans="1:27" ht="13.5">
      <c r="A45" s="143" t="s">
        <v>91</v>
      </c>
      <c r="B45" s="141"/>
      <c r="C45" s="162">
        <v>8972349</v>
      </c>
      <c r="D45" s="162"/>
      <c r="E45" s="163">
        <v>9859028</v>
      </c>
      <c r="F45" s="164">
        <v>9859028</v>
      </c>
      <c r="G45" s="164">
        <v>405743</v>
      </c>
      <c r="H45" s="164">
        <v>414373</v>
      </c>
      <c r="I45" s="164">
        <v>485815</v>
      </c>
      <c r="J45" s="164">
        <v>1305931</v>
      </c>
      <c r="K45" s="164">
        <v>402519</v>
      </c>
      <c r="L45" s="164">
        <v>502114</v>
      </c>
      <c r="M45" s="164">
        <v>476177</v>
      </c>
      <c r="N45" s="164">
        <v>1380810</v>
      </c>
      <c r="O45" s="164">
        <v>410990</v>
      </c>
      <c r="P45" s="164">
        <v>663147</v>
      </c>
      <c r="Q45" s="164">
        <v>667946</v>
      </c>
      <c r="R45" s="164">
        <v>1742083</v>
      </c>
      <c r="S45" s="164">
        <v>408333</v>
      </c>
      <c r="T45" s="164">
        <v>114794</v>
      </c>
      <c r="U45" s="164">
        <v>456624</v>
      </c>
      <c r="V45" s="164">
        <v>979751</v>
      </c>
      <c r="W45" s="164">
        <v>5408575</v>
      </c>
      <c r="X45" s="164">
        <v>9859028</v>
      </c>
      <c r="Y45" s="164">
        <v>-4450453</v>
      </c>
      <c r="Z45" s="146">
        <v>-45.14</v>
      </c>
      <c r="AA45" s="162">
        <v>9859028</v>
      </c>
    </row>
    <row r="46" spans="1:27" ht="13.5">
      <c r="A46" s="143" t="s">
        <v>92</v>
      </c>
      <c r="B46" s="141"/>
      <c r="C46" s="160">
        <v>6659073</v>
      </c>
      <c r="D46" s="160"/>
      <c r="E46" s="161">
        <v>5285337</v>
      </c>
      <c r="F46" s="65">
        <v>5285337</v>
      </c>
      <c r="G46" s="65">
        <v>538602</v>
      </c>
      <c r="H46" s="65">
        <v>619674</v>
      </c>
      <c r="I46" s="65">
        <v>460440</v>
      </c>
      <c r="J46" s="65">
        <v>1618716</v>
      </c>
      <c r="K46" s="65">
        <v>472499</v>
      </c>
      <c r="L46" s="65">
        <v>544298</v>
      </c>
      <c r="M46" s="65">
        <v>526670</v>
      </c>
      <c r="N46" s="65">
        <v>1543467</v>
      </c>
      <c r="O46" s="65">
        <v>495064</v>
      </c>
      <c r="P46" s="65">
        <v>524481</v>
      </c>
      <c r="Q46" s="65">
        <v>461000</v>
      </c>
      <c r="R46" s="65">
        <v>1480545</v>
      </c>
      <c r="S46" s="65">
        <v>441004</v>
      </c>
      <c r="T46" s="65">
        <v>504987</v>
      </c>
      <c r="U46" s="65">
        <v>464439</v>
      </c>
      <c r="V46" s="65">
        <v>1410430</v>
      </c>
      <c r="W46" s="65">
        <v>6053158</v>
      </c>
      <c r="X46" s="65">
        <v>5285337</v>
      </c>
      <c r="Y46" s="65">
        <v>767821</v>
      </c>
      <c r="Z46" s="145">
        <v>14.53</v>
      </c>
      <c r="AA46" s="160">
        <v>5285337</v>
      </c>
    </row>
    <row r="47" spans="1:27" ht="13.5">
      <c r="A47" s="140" t="s">
        <v>93</v>
      </c>
      <c r="B47" s="147" t="s">
        <v>94</v>
      </c>
      <c r="C47" s="158"/>
      <c r="D47" s="158"/>
      <c r="E47" s="159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42">
        <v>0</v>
      </c>
      <c r="AA47" s="158"/>
    </row>
    <row r="48" spans="1:27" ht="13.5">
      <c r="A48" s="148" t="s">
        <v>98</v>
      </c>
      <c r="B48" s="149" t="s">
        <v>99</v>
      </c>
      <c r="C48" s="177">
        <f aca="true" t="shared" si="9" ref="C48:Y48">+C28+C32+C38+C42+C47</f>
        <v>208552366</v>
      </c>
      <c r="D48" s="177">
        <f>+D28+D32+D38+D42+D47</f>
        <v>0</v>
      </c>
      <c r="E48" s="178">
        <f t="shared" si="9"/>
        <v>247751858</v>
      </c>
      <c r="F48" s="78">
        <f t="shared" si="9"/>
        <v>247751858</v>
      </c>
      <c r="G48" s="78">
        <f t="shared" si="9"/>
        <v>5229265</v>
      </c>
      <c r="H48" s="78">
        <f t="shared" si="9"/>
        <v>6113618</v>
      </c>
      <c r="I48" s="78">
        <f t="shared" si="9"/>
        <v>7223167</v>
      </c>
      <c r="J48" s="78">
        <f t="shared" si="9"/>
        <v>18566050</v>
      </c>
      <c r="K48" s="78">
        <f t="shared" si="9"/>
        <v>5326822</v>
      </c>
      <c r="L48" s="78">
        <f t="shared" si="9"/>
        <v>18119260</v>
      </c>
      <c r="M48" s="78">
        <f t="shared" si="9"/>
        <v>20101003</v>
      </c>
      <c r="N48" s="78">
        <f t="shared" si="9"/>
        <v>43547085</v>
      </c>
      <c r="O48" s="78">
        <f t="shared" si="9"/>
        <v>9689527</v>
      </c>
      <c r="P48" s="78">
        <f t="shared" si="9"/>
        <v>11321374</v>
      </c>
      <c r="Q48" s="78">
        <f t="shared" si="9"/>
        <v>18727073</v>
      </c>
      <c r="R48" s="78">
        <f t="shared" si="9"/>
        <v>39737974</v>
      </c>
      <c r="S48" s="78">
        <f t="shared" si="9"/>
        <v>13924631</v>
      </c>
      <c r="T48" s="78">
        <f t="shared" si="9"/>
        <v>9517764</v>
      </c>
      <c r="U48" s="78">
        <f t="shared" si="9"/>
        <v>10866318</v>
      </c>
      <c r="V48" s="78">
        <f t="shared" si="9"/>
        <v>34308713</v>
      </c>
      <c r="W48" s="78">
        <f t="shared" si="9"/>
        <v>136159822</v>
      </c>
      <c r="X48" s="78">
        <f t="shared" si="9"/>
        <v>247751858</v>
      </c>
      <c r="Y48" s="78">
        <f t="shared" si="9"/>
        <v>-111592036</v>
      </c>
      <c r="Z48" s="179">
        <f>+IF(X48&lt;&gt;0,+(Y48/X48)*100,0)</f>
        <v>-45.04185635612872</v>
      </c>
      <c r="AA48" s="177">
        <f>+AA28+AA32+AA38+AA42+AA47</f>
        <v>247751858</v>
      </c>
    </row>
    <row r="49" spans="1:27" ht="13.5">
      <c r="A49" s="153" t="s">
        <v>49</v>
      </c>
      <c r="B49" s="154"/>
      <c r="C49" s="180">
        <f aca="true" t="shared" si="10" ref="C49:Y49">+C25-C48</f>
        <v>47778073</v>
      </c>
      <c r="D49" s="180">
        <f>+D25-D48</f>
        <v>0</v>
      </c>
      <c r="E49" s="181">
        <f t="shared" si="10"/>
        <v>-37190682</v>
      </c>
      <c r="F49" s="182">
        <f t="shared" si="10"/>
        <v>-37190682</v>
      </c>
      <c r="G49" s="182">
        <f t="shared" si="10"/>
        <v>34078203</v>
      </c>
      <c r="H49" s="182">
        <f t="shared" si="10"/>
        <v>4806120</v>
      </c>
      <c r="I49" s="182">
        <f t="shared" si="10"/>
        <v>3678990</v>
      </c>
      <c r="J49" s="182">
        <f t="shared" si="10"/>
        <v>42563313</v>
      </c>
      <c r="K49" s="182">
        <f t="shared" si="10"/>
        <v>7203742</v>
      </c>
      <c r="L49" s="182">
        <f t="shared" si="10"/>
        <v>-6683332</v>
      </c>
      <c r="M49" s="182">
        <f t="shared" si="10"/>
        <v>14563686</v>
      </c>
      <c r="N49" s="182">
        <f t="shared" si="10"/>
        <v>15084096</v>
      </c>
      <c r="O49" s="182">
        <f t="shared" si="10"/>
        <v>948425</v>
      </c>
      <c r="P49" s="182">
        <f t="shared" si="10"/>
        <v>4746791</v>
      </c>
      <c r="Q49" s="182">
        <f t="shared" si="10"/>
        <v>6240182</v>
      </c>
      <c r="R49" s="182">
        <f t="shared" si="10"/>
        <v>11935398</v>
      </c>
      <c r="S49" s="182">
        <f t="shared" si="10"/>
        <v>-2687639</v>
      </c>
      <c r="T49" s="182">
        <f t="shared" si="10"/>
        <v>1536609</v>
      </c>
      <c r="U49" s="182">
        <f t="shared" si="10"/>
        <v>2851132</v>
      </c>
      <c r="V49" s="182">
        <f t="shared" si="10"/>
        <v>1700102</v>
      </c>
      <c r="W49" s="182">
        <f t="shared" si="10"/>
        <v>71282909</v>
      </c>
      <c r="X49" s="182">
        <f>IF(F25=F48,0,X25-X48)</f>
        <v>-37190682</v>
      </c>
      <c r="Y49" s="182">
        <f t="shared" si="10"/>
        <v>108473591</v>
      </c>
      <c r="Z49" s="183">
        <f>+IF(X49&lt;&gt;0,+(Y49/X49)*100,0)</f>
        <v>-291.668733044476</v>
      </c>
      <c r="AA49" s="180">
        <f>+AA25-AA48</f>
        <v>-37190682</v>
      </c>
    </row>
    <row r="50" spans="1:27" ht="13.5">
      <c r="A50" s="155" t="s">
        <v>223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</row>
    <row r="51" spans="1:27" ht="13.5">
      <c r="A51" s="156" t="s">
        <v>224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</row>
    <row r="52" spans="1:27" ht="13.5">
      <c r="A52" s="157" t="s">
        <v>225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</row>
    <row r="53" spans="1:27" ht="13.5">
      <c r="A53" s="156" t="s">
        <v>226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</row>
    <row r="54" spans="1:27" ht="24.75" customHeight="1">
      <c r="A54" s="186" t="s">
        <v>227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</row>
    <row r="55" spans="1:27" ht="13.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7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</row>
    <row r="59" spans="1:27" ht="13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spans="1:27" ht="13.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</row>
  </sheetData>
  <sheetProtection/>
  <mergeCells count="6">
    <mergeCell ref="A1:AA1"/>
    <mergeCell ref="E2:AA2"/>
    <mergeCell ref="A51:AA51"/>
    <mergeCell ref="A52:AA52"/>
    <mergeCell ref="A53:AA53"/>
    <mergeCell ref="A54:AA54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101</v>
      </c>
      <c r="B4" s="194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173"/>
    </row>
    <row r="5" spans="1:27" ht="13.5">
      <c r="A5" s="196" t="s">
        <v>31</v>
      </c>
      <c r="B5" s="197" t="s">
        <v>96</v>
      </c>
      <c r="C5" s="160">
        <v>19163696</v>
      </c>
      <c r="D5" s="160"/>
      <c r="E5" s="161">
        <v>22117282</v>
      </c>
      <c r="F5" s="65">
        <v>22117282</v>
      </c>
      <c r="G5" s="65">
        <v>1678662</v>
      </c>
      <c r="H5" s="65">
        <v>1678662</v>
      </c>
      <c r="I5" s="65">
        <v>1436983</v>
      </c>
      <c r="J5" s="65">
        <v>4794307</v>
      </c>
      <c r="K5" s="65">
        <v>1603768</v>
      </c>
      <c r="L5" s="65">
        <v>1312830</v>
      </c>
      <c r="M5" s="65">
        <v>1568411</v>
      </c>
      <c r="N5" s="65">
        <v>4485009</v>
      </c>
      <c r="O5" s="65">
        <v>1339910</v>
      </c>
      <c r="P5" s="65">
        <v>1593527</v>
      </c>
      <c r="Q5" s="65">
        <v>1610475</v>
      </c>
      <c r="R5" s="65">
        <v>4543912</v>
      </c>
      <c r="S5" s="65">
        <v>1595562</v>
      </c>
      <c r="T5" s="65">
        <v>1596561</v>
      </c>
      <c r="U5" s="65">
        <v>1604559</v>
      </c>
      <c r="V5" s="65">
        <v>4796682</v>
      </c>
      <c r="W5" s="65">
        <v>18619910</v>
      </c>
      <c r="X5" s="65">
        <v>22117282</v>
      </c>
      <c r="Y5" s="65">
        <v>-3497372</v>
      </c>
      <c r="Z5" s="145">
        <v>-15.81</v>
      </c>
      <c r="AA5" s="160">
        <v>22117282</v>
      </c>
    </row>
    <row r="6" spans="1:27" ht="13.5">
      <c r="A6" s="196" t="s">
        <v>102</v>
      </c>
      <c r="B6" s="197"/>
      <c r="C6" s="160">
        <v>0</v>
      </c>
      <c r="D6" s="160"/>
      <c r="E6" s="161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0</v>
      </c>
      <c r="X6" s="65">
        <v>0</v>
      </c>
      <c r="Y6" s="65">
        <v>0</v>
      </c>
      <c r="Z6" s="145">
        <v>0</v>
      </c>
      <c r="AA6" s="160">
        <v>0</v>
      </c>
    </row>
    <row r="7" spans="1:27" ht="13.5">
      <c r="A7" s="198" t="s">
        <v>103</v>
      </c>
      <c r="B7" s="197" t="s">
        <v>96</v>
      </c>
      <c r="C7" s="160">
        <v>28503043</v>
      </c>
      <c r="D7" s="160"/>
      <c r="E7" s="161">
        <v>35058004</v>
      </c>
      <c r="F7" s="65">
        <v>35058004</v>
      </c>
      <c r="G7" s="65">
        <v>2979115</v>
      </c>
      <c r="H7" s="65">
        <v>3302794</v>
      </c>
      <c r="I7" s="65">
        <v>3406198</v>
      </c>
      <c r="J7" s="65">
        <v>9688107</v>
      </c>
      <c r="K7" s="65">
        <v>2969059</v>
      </c>
      <c r="L7" s="65">
        <v>2696373</v>
      </c>
      <c r="M7" s="65">
        <v>2878166</v>
      </c>
      <c r="N7" s="65">
        <v>8543598</v>
      </c>
      <c r="O7" s="65">
        <v>2698858</v>
      </c>
      <c r="P7" s="65">
        <v>2744002</v>
      </c>
      <c r="Q7" s="65">
        <v>1444256</v>
      </c>
      <c r="R7" s="65">
        <v>6887116</v>
      </c>
      <c r="S7" s="65">
        <v>2729369</v>
      </c>
      <c r="T7" s="65">
        <v>2537665</v>
      </c>
      <c r="U7" s="65">
        <v>3775576</v>
      </c>
      <c r="V7" s="65">
        <v>9042610</v>
      </c>
      <c r="W7" s="65">
        <v>34161431</v>
      </c>
      <c r="X7" s="65">
        <v>35058004</v>
      </c>
      <c r="Y7" s="65">
        <v>-896573</v>
      </c>
      <c r="Z7" s="145">
        <v>-2.56</v>
      </c>
      <c r="AA7" s="160">
        <v>35058004</v>
      </c>
    </row>
    <row r="8" spans="1:27" ht="13.5">
      <c r="A8" s="198" t="s">
        <v>104</v>
      </c>
      <c r="B8" s="197" t="s">
        <v>96</v>
      </c>
      <c r="C8" s="160">
        <v>27805317</v>
      </c>
      <c r="D8" s="160"/>
      <c r="E8" s="161">
        <v>31221157</v>
      </c>
      <c r="F8" s="65">
        <v>31221157</v>
      </c>
      <c r="G8" s="65">
        <v>2137246</v>
      </c>
      <c r="H8" s="65">
        <v>1476754</v>
      </c>
      <c r="I8" s="65">
        <v>2256741</v>
      </c>
      <c r="J8" s="65">
        <v>5870741</v>
      </c>
      <c r="K8" s="65">
        <v>2519658</v>
      </c>
      <c r="L8" s="65">
        <v>2746650</v>
      </c>
      <c r="M8" s="65">
        <v>2720394</v>
      </c>
      <c r="N8" s="65">
        <v>7986702</v>
      </c>
      <c r="O8" s="65">
        <v>2098446</v>
      </c>
      <c r="P8" s="65">
        <v>4940555</v>
      </c>
      <c r="Q8" s="65">
        <v>823966</v>
      </c>
      <c r="R8" s="65">
        <v>7862967</v>
      </c>
      <c r="S8" s="65">
        <v>2946918</v>
      </c>
      <c r="T8" s="65">
        <v>2924680</v>
      </c>
      <c r="U8" s="65">
        <v>1950525</v>
      </c>
      <c r="V8" s="65">
        <v>7822123</v>
      </c>
      <c r="W8" s="65">
        <v>29542533</v>
      </c>
      <c r="X8" s="65">
        <v>31221157</v>
      </c>
      <c r="Y8" s="65">
        <v>-1678624</v>
      </c>
      <c r="Z8" s="145">
        <v>-5.38</v>
      </c>
      <c r="AA8" s="160">
        <v>31221157</v>
      </c>
    </row>
    <row r="9" spans="1:27" ht="13.5">
      <c r="A9" s="198" t="s">
        <v>105</v>
      </c>
      <c r="B9" s="197" t="s">
        <v>96</v>
      </c>
      <c r="C9" s="160">
        <v>18984785</v>
      </c>
      <c r="D9" s="160"/>
      <c r="E9" s="161">
        <v>15786025</v>
      </c>
      <c r="F9" s="65">
        <v>15786025</v>
      </c>
      <c r="G9" s="65">
        <v>1676197</v>
      </c>
      <c r="H9" s="65">
        <v>1682778</v>
      </c>
      <c r="I9" s="65">
        <v>1677600</v>
      </c>
      <c r="J9" s="65">
        <v>5036575</v>
      </c>
      <c r="K9" s="65">
        <v>1679325</v>
      </c>
      <c r="L9" s="65">
        <v>1682315</v>
      </c>
      <c r="M9" s="65">
        <v>1704866</v>
      </c>
      <c r="N9" s="65">
        <v>5066506</v>
      </c>
      <c r="O9" s="65">
        <v>1704659</v>
      </c>
      <c r="P9" s="65">
        <v>1703773</v>
      </c>
      <c r="Q9" s="65">
        <v>1705674</v>
      </c>
      <c r="R9" s="65">
        <v>5114106</v>
      </c>
      <c r="S9" s="65">
        <v>1711213</v>
      </c>
      <c r="T9" s="65">
        <v>1705447</v>
      </c>
      <c r="U9" s="65">
        <v>1763005</v>
      </c>
      <c r="V9" s="65">
        <v>5179665</v>
      </c>
      <c r="W9" s="65">
        <v>20396852</v>
      </c>
      <c r="X9" s="65">
        <v>15786025</v>
      </c>
      <c r="Y9" s="65">
        <v>4610827</v>
      </c>
      <c r="Z9" s="145">
        <v>29.21</v>
      </c>
      <c r="AA9" s="160">
        <v>15786025</v>
      </c>
    </row>
    <row r="10" spans="1:27" ht="13.5">
      <c r="A10" s="198" t="s">
        <v>106</v>
      </c>
      <c r="B10" s="197" t="s">
        <v>96</v>
      </c>
      <c r="C10" s="160">
        <v>9211745</v>
      </c>
      <c r="D10" s="160"/>
      <c r="E10" s="161">
        <v>8275478</v>
      </c>
      <c r="F10" s="59">
        <v>8275478</v>
      </c>
      <c r="G10" s="59">
        <v>814159</v>
      </c>
      <c r="H10" s="59">
        <v>816952</v>
      </c>
      <c r="I10" s="59">
        <v>720122</v>
      </c>
      <c r="J10" s="59">
        <v>2351233</v>
      </c>
      <c r="K10" s="59">
        <v>804899</v>
      </c>
      <c r="L10" s="59">
        <v>804089</v>
      </c>
      <c r="M10" s="59">
        <v>810554</v>
      </c>
      <c r="N10" s="59">
        <v>2419542</v>
      </c>
      <c r="O10" s="59">
        <v>808416</v>
      </c>
      <c r="P10" s="59">
        <v>808832</v>
      </c>
      <c r="Q10" s="59">
        <v>809476</v>
      </c>
      <c r="R10" s="59">
        <v>2426724</v>
      </c>
      <c r="S10" s="59">
        <v>808570</v>
      </c>
      <c r="T10" s="59">
        <v>809958</v>
      </c>
      <c r="U10" s="59">
        <v>852222</v>
      </c>
      <c r="V10" s="59">
        <v>2470750</v>
      </c>
      <c r="W10" s="59">
        <v>9668249</v>
      </c>
      <c r="X10" s="59">
        <v>8275478</v>
      </c>
      <c r="Y10" s="59">
        <v>1392771</v>
      </c>
      <c r="Z10" s="199">
        <v>16.83</v>
      </c>
      <c r="AA10" s="135">
        <v>8275478</v>
      </c>
    </row>
    <row r="11" spans="1:27" ht="13.5">
      <c r="A11" s="198" t="s">
        <v>107</v>
      </c>
      <c r="B11" s="200"/>
      <c r="C11" s="160">
        <v>0</v>
      </c>
      <c r="D11" s="160"/>
      <c r="E11" s="161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0</v>
      </c>
      <c r="W11" s="65">
        <v>0</v>
      </c>
      <c r="X11" s="65">
        <v>0</v>
      </c>
      <c r="Y11" s="65">
        <v>0</v>
      </c>
      <c r="Z11" s="145">
        <v>0</v>
      </c>
      <c r="AA11" s="160">
        <v>0</v>
      </c>
    </row>
    <row r="12" spans="1:27" ht="13.5">
      <c r="A12" s="198" t="s">
        <v>108</v>
      </c>
      <c r="B12" s="200"/>
      <c r="C12" s="160">
        <v>332697</v>
      </c>
      <c r="D12" s="160"/>
      <c r="E12" s="161">
        <v>541330</v>
      </c>
      <c r="F12" s="65">
        <v>541330</v>
      </c>
      <c r="G12" s="65">
        <v>44905</v>
      </c>
      <c r="H12" s="65">
        <v>38787</v>
      </c>
      <c r="I12" s="65">
        <v>14480</v>
      </c>
      <c r="J12" s="65">
        <v>98172</v>
      </c>
      <c r="K12" s="65">
        <v>15480</v>
      </c>
      <c r="L12" s="65">
        <v>5483</v>
      </c>
      <c r="M12" s="65">
        <v>12555</v>
      </c>
      <c r="N12" s="65">
        <v>33518</v>
      </c>
      <c r="O12" s="65">
        <v>54180</v>
      </c>
      <c r="P12" s="65">
        <v>10264</v>
      </c>
      <c r="Q12" s="65">
        <v>-102310</v>
      </c>
      <c r="R12" s="65">
        <v>-37866</v>
      </c>
      <c r="S12" s="65">
        <v>56225</v>
      </c>
      <c r="T12" s="65">
        <v>32041</v>
      </c>
      <c r="U12" s="65">
        <v>31199</v>
      </c>
      <c r="V12" s="65">
        <v>119465</v>
      </c>
      <c r="W12" s="65">
        <v>213289</v>
      </c>
      <c r="X12" s="65">
        <v>541330</v>
      </c>
      <c r="Y12" s="65">
        <v>-328041</v>
      </c>
      <c r="Z12" s="145">
        <v>-60.6</v>
      </c>
      <c r="AA12" s="160">
        <v>541330</v>
      </c>
    </row>
    <row r="13" spans="1:27" ht="13.5">
      <c r="A13" s="196" t="s">
        <v>109</v>
      </c>
      <c r="B13" s="200"/>
      <c r="C13" s="160">
        <v>681038</v>
      </c>
      <c r="D13" s="160"/>
      <c r="E13" s="161">
        <v>1600000</v>
      </c>
      <c r="F13" s="65">
        <v>1600000</v>
      </c>
      <c r="G13" s="65">
        <v>7503</v>
      </c>
      <c r="H13" s="65">
        <v>25140</v>
      </c>
      <c r="I13" s="65">
        <v>4645</v>
      </c>
      <c r="J13" s="65">
        <v>37288</v>
      </c>
      <c r="K13" s="65">
        <v>4311</v>
      </c>
      <c r="L13" s="65">
        <v>6342</v>
      </c>
      <c r="M13" s="65">
        <v>6822</v>
      </c>
      <c r="N13" s="65">
        <v>17475</v>
      </c>
      <c r="O13" s="65">
        <v>21203</v>
      </c>
      <c r="P13" s="65">
        <v>0</v>
      </c>
      <c r="Q13" s="65">
        <v>2719</v>
      </c>
      <c r="R13" s="65">
        <v>23922</v>
      </c>
      <c r="S13" s="65">
        <v>14956</v>
      </c>
      <c r="T13" s="65">
        <v>10113</v>
      </c>
      <c r="U13" s="65">
        <v>67205</v>
      </c>
      <c r="V13" s="65">
        <v>92274</v>
      </c>
      <c r="W13" s="65">
        <v>170959</v>
      </c>
      <c r="X13" s="65">
        <v>1600000</v>
      </c>
      <c r="Y13" s="65">
        <v>-1429041</v>
      </c>
      <c r="Z13" s="145">
        <v>-89.32</v>
      </c>
      <c r="AA13" s="160">
        <v>1600000</v>
      </c>
    </row>
    <row r="14" spans="1:27" ht="13.5">
      <c r="A14" s="196" t="s">
        <v>110</v>
      </c>
      <c r="B14" s="200"/>
      <c r="C14" s="160">
        <v>12222069</v>
      </c>
      <c r="D14" s="160"/>
      <c r="E14" s="161">
        <v>5000000</v>
      </c>
      <c r="F14" s="65">
        <v>5000000</v>
      </c>
      <c r="G14" s="65">
        <v>1053323</v>
      </c>
      <c r="H14" s="65">
        <v>1117978</v>
      </c>
      <c r="I14" s="65">
        <v>1103808</v>
      </c>
      <c r="J14" s="65">
        <v>3275109</v>
      </c>
      <c r="K14" s="65">
        <v>1130281</v>
      </c>
      <c r="L14" s="65">
        <v>1116489</v>
      </c>
      <c r="M14" s="65">
        <v>1187838</v>
      </c>
      <c r="N14" s="65">
        <v>3434608</v>
      </c>
      <c r="O14" s="65">
        <v>1208860</v>
      </c>
      <c r="P14" s="65">
        <v>1249719</v>
      </c>
      <c r="Q14" s="65">
        <v>1254698</v>
      </c>
      <c r="R14" s="65">
        <v>3713277</v>
      </c>
      <c r="S14" s="65">
        <v>1316141</v>
      </c>
      <c r="T14" s="65">
        <v>1347268</v>
      </c>
      <c r="U14" s="65">
        <v>1339567</v>
      </c>
      <c r="V14" s="65">
        <v>4002976</v>
      </c>
      <c r="W14" s="65">
        <v>14425970</v>
      </c>
      <c r="X14" s="65">
        <v>5000000</v>
      </c>
      <c r="Y14" s="65">
        <v>9425970</v>
      </c>
      <c r="Z14" s="145">
        <v>188.52</v>
      </c>
      <c r="AA14" s="160">
        <v>5000000</v>
      </c>
    </row>
    <row r="15" spans="1:27" ht="13.5">
      <c r="A15" s="196" t="s">
        <v>111</v>
      </c>
      <c r="B15" s="200"/>
      <c r="C15" s="160">
        <v>10940</v>
      </c>
      <c r="D15" s="160"/>
      <c r="E15" s="161">
        <v>600</v>
      </c>
      <c r="F15" s="65">
        <v>600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1699</v>
      </c>
      <c r="U15" s="65">
        <v>0</v>
      </c>
      <c r="V15" s="65">
        <v>1699</v>
      </c>
      <c r="W15" s="65">
        <v>1699</v>
      </c>
      <c r="X15" s="65">
        <v>600</v>
      </c>
      <c r="Y15" s="65">
        <v>1099</v>
      </c>
      <c r="Z15" s="145">
        <v>183.17</v>
      </c>
      <c r="AA15" s="160">
        <v>600</v>
      </c>
    </row>
    <row r="16" spans="1:27" ht="13.5">
      <c r="A16" s="196" t="s">
        <v>112</v>
      </c>
      <c r="B16" s="200"/>
      <c r="C16" s="160">
        <v>6771041</v>
      </c>
      <c r="D16" s="160"/>
      <c r="E16" s="161">
        <v>7586600</v>
      </c>
      <c r="F16" s="65">
        <v>7586600</v>
      </c>
      <c r="G16" s="65">
        <v>775</v>
      </c>
      <c r="H16" s="65">
        <v>2720</v>
      </c>
      <c r="I16" s="65">
        <v>796</v>
      </c>
      <c r="J16" s="65">
        <v>4291</v>
      </c>
      <c r="K16" s="65">
        <v>8910</v>
      </c>
      <c r="L16" s="65">
        <v>8360</v>
      </c>
      <c r="M16" s="65">
        <v>840</v>
      </c>
      <c r="N16" s="65">
        <v>18110</v>
      </c>
      <c r="O16" s="65">
        <v>1311</v>
      </c>
      <c r="P16" s="65">
        <v>290096</v>
      </c>
      <c r="Q16" s="65">
        <v>12280</v>
      </c>
      <c r="R16" s="65">
        <v>303687</v>
      </c>
      <c r="S16" s="65">
        <v>1370</v>
      </c>
      <c r="T16" s="65">
        <v>2795</v>
      </c>
      <c r="U16" s="65">
        <v>828</v>
      </c>
      <c r="V16" s="65">
        <v>4993</v>
      </c>
      <c r="W16" s="65">
        <v>331081</v>
      </c>
      <c r="X16" s="65">
        <v>7586600</v>
      </c>
      <c r="Y16" s="65">
        <v>-7255519</v>
      </c>
      <c r="Z16" s="145">
        <v>-95.64</v>
      </c>
      <c r="AA16" s="160">
        <v>7586600</v>
      </c>
    </row>
    <row r="17" spans="1:27" ht="13.5">
      <c r="A17" s="196" t="s">
        <v>113</v>
      </c>
      <c r="B17" s="200"/>
      <c r="C17" s="160">
        <v>8854784</v>
      </c>
      <c r="D17" s="160"/>
      <c r="E17" s="161">
        <v>11680000</v>
      </c>
      <c r="F17" s="65">
        <v>11680000</v>
      </c>
      <c r="G17" s="65">
        <v>0</v>
      </c>
      <c r="H17" s="65">
        <v>699873</v>
      </c>
      <c r="I17" s="65">
        <v>0</v>
      </c>
      <c r="J17" s="65">
        <v>699873</v>
      </c>
      <c r="K17" s="65">
        <v>1707740</v>
      </c>
      <c r="L17" s="65">
        <v>976928</v>
      </c>
      <c r="M17" s="65">
        <v>651884</v>
      </c>
      <c r="N17" s="65">
        <v>3336552</v>
      </c>
      <c r="O17" s="65">
        <v>651793</v>
      </c>
      <c r="P17" s="65">
        <v>1882234</v>
      </c>
      <c r="Q17" s="65">
        <v>0</v>
      </c>
      <c r="R17" s="65">
        <v>2534027</v>
      </c>
      <c r="S17" s="65">
        <v>0</v>
      </c>
      <c r="T17" s="65">
        <v>0</v>
      </c>
      <c r="U17" s="65">
        <v>1983535</v>
      </c>
      <c r="V17" s="65">
        <v>1983535</v>
      </c>
      <c r="W17" s="65">
        <v>8553987</v>
      </c>
      <c r="X17" s="65">
        <v>11680000</v>
      </c>
      <c r="Y17" s="65">
        <v>-3126013</v>
      </c>
      <c r="Z17" s="145">
        <v>-26.76</v>
      </c>
      <c r="AA17" s="160">
        <v>11680000</v>
      </c>
    </row>
    <row r="18" spans="1:27" ht="13.5">
      <c r="A18" s="198" t="s">
        <v>114</v>
      </c>
      <c r="B18" s="197"/>
      <c r="C18" s="160">
        <v>0</v>
      </c>
      <c r="D18" s="160"/>
      <c r="E18" s="161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145">
        <v>0</v>
      </c>
      <c r="AA18" s="160">
        <v>0</v>
      </c>
    </row>
    <row r="19" spans="1:27" ht="13.5">
      <c r="A19" s="196" t="s">
        <v>34</v>
      </c>
      <c r="B19" s="200"/>
      <c r="C19" s="160">
        <v>63635516</v>
      </c>
      <c r="D19" s="160"/>
      <c r="E19" s="161">
        <v>71079000</v>
      </c>
      <c r="F19" s="65">
        <v>71079000</v>
      </c>
      <c r="G19" s="65">
        <v>28858000</v>
      </c>
      <c r="H19" s="65">
        <v>0</v>
      </c>
      <c r="I19" s="65">
        <v>220000</v>
      </c>
      <c r="J19" s="65">
        <v>29078000</v>
      </c>
      <c r="K19" s="65">
        <v>0</v>
      </c>
      <c r="L19" s="65">
        <v>0</v>
      </c>
      <c r="M19" s="65">
        <v>23065000</v>
      </c>
      <c r="N19" s="65">
        <v>23065000</v>
      </c>
      <c r="O19" s="65">
        <v>0</v>
      </c>
      <c r="P19" s="65">
        <v>760001</v>
      </c>
      <c r="Q19" s="65">
        <v>17315000</v>
      </c>
      <c r="R19" s="65">
        <v>18075001</v>
      </c>
      <c r="S19" s="65">
        <v>0</v>
      </c>
      <c r="T19" s="65">
        <v>0</v>
      </c>
      <c r="U19" s="65">
        <v>293071</v>
      </c>
      <c r="V19" s="65">
        <v>293071</v>
      </c>
      <c r="W19" s="65">
        <v>70511072</v>
      </c>
      <c r="X19" s="65">
        <v>71079000</v>
      </c>
      <c r="Y19" s="65">
        <v>-567928</v>
      </c>
      <c r="Z19" s="145">
        <v>-0.8</v>
      </c>
      <c r="AA19" s="160">
        <v>71079000</v>
      </c>
    </row>
    <row r="20" spans="1:27" ht="13.5">
      <c r="A20" s="196" t="s">
        <v>35</v>
      </c>
      <c r="B20" s="200" t="s">
        <v>96</v>
      </c>
      <c r="C20" s="160">
        <v>1282655</v>
      </c>
      <c r="D20" s="160"/>
      <c r="E20" s="161">
        <v>615700</v>
      </c>
      <c r="F20" s="59">
        <v>615700</v>
      </c>
      <c r="G20" s="59">
        <v>57583</v>
      </c>
      <c r="H20" s="59">
        <v>77300</v>
      </c>
      <c r="I20" s="59">
        <v>60784</v>
      </c>
      <c r="J20" s="59">
        <v>195667</v>
      </c>
      <c r="K20" s="59">
        <v>87133</v>
      </c>
      <c r="L20" s="59">
        <v>80069</v>
      </c>
      <c r="M20" s="59">
        <v>57359</v>
      </c>
      <c r="N20" s="59">
        <v>224561</v>
      </c>
      <c r="O20" s="59">
        <v>50316</v>
      </c>
      <c r="P20" s="59">
        <v>85162</v>
      </c>
      <c r="Q20" s="59">
        <v>91021</v>
      </c>
      <c r="R20" s="59">
        <v>226499</v>
      </c>
      <c r="S20" s="59">
        <v>56668</v>
      </c>
      <c r="T20" s="59">
        <v>86146</v>
      </c>
      <c r="U20" s="59">
        <v>56158</v>
      </c>
      <c r="V20" s="59">
        <v>198972</v>
      </c>
      <c r="W20" s="59">
        <v>845699</v>
      </c>
      <c r="X20" s="59">
        <v>615700</v>
      </c>
      <c r="Y20" s="59">
        <v>229999</v>
      </c>
      <c r="Z20" s="199">
        <v>37.36</v>
      </c>
      <c r="AA20" s="135">
        <v>615700</v>
      </c>
    </row>
    <row r="21" spans="1:27" ht="13.5">
      <c r="A21" s="196" t="s">
        <v>115</v>
      </c>
      <c r="B21" s="200"/>
      <c r="C21" s="160">
        <v>830</v>
      </c>
      <c r="D21" s="160"/>
      <c r="E21" s="161">
        <v>0</v>
      </c>
      <c r="F21" s="65">
        <v>0</v>
      </c>
      <c r="G21" s="65">
        <v>0</v>
      </c>
      <c r="H21" s="65">
        <v>0</v>
      </c>
      <c r="I21" s="87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87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87">
        <v>0</v>
      </c>
      <c r="X21" s="65">
        <v>0</v>
      </c>
      <c r="Y21" s="65">
        <v>0</v>
      </c>
      <c r="Z21" s="145">
        <v>0</v>
      </c>
      <c r="AA21" s="160">
        <v>0</v>
      </c>
    </row>
    <row r="22" spans="1:27" ht="24.75" customHeight="1">
      <c r="A22" s="201" t="s">
        <v>36</v>
      </c>
      <c r="B22" s="202"/>
      <c r="C22" s="203">
        <f aca="true" t="shared" si="0" ref="C22:Y22">SUM(C5:C21)</f>
        <v>197460156</v>
      </c>
      <c r="D22" s="203">
        <f>SUM(D5:D21)</f>
        <v>0</v>
      </c>
      <c r="E22" s="204">
        <f t="shared" si="0"/>
        <v>210561176</v>
      </c>
      <c r="F22" s="205">
        <f t="shared" si="0"/>
        <v>210561176</v>
      </c>
      <c r="G22" s="205">
        <f t="shared" si="0"/>
        <v>39307468</v>
      </c>
      <c r="H22" s="205">
        <f t="shared" si="0"/>
        <v>10919738</v>
      </c>
      <c r="I22" s="205">
        <f t="shared" si="0"/>
        <v>10902157</v>
      </c>
      <c r="J22" s="205">
        <f t="shared" si="0"/>
        <v>61129363</v>
      </c>
      <c r="K22" s="205">
        <f t="shared" si="0"/>
        <v>12530564</v>
      </c>
      <c r="L22" s="205">
        <f t="shared" si="0"/>
        <v>11435928</v>
      </c>
      <c r="M22" s="205">
        <f t="shared" si="0"/>
        <v>34664689</v>
      </c>
      <c r="N22" s="205">
        <f t="shared" si="0"/>
        <v>58631181</v>
      </c>
      <c r="O22" s="205">
        <f t="shared" si="0"/>
        <v>10637952</v>
      </c>
      <c r="P22" s="205">
        <f t="shared" si="0"/>
        <v>16068165</v>
      </c>
      <c r="Q22" s="205">
        <f t="shared" si="0"/>
        <v>24967255</v>
      </c>
      <c r="R22" s="205">
        <f t="shared" si="0"/>
        <v>51673372</v>
      </c>
      <c r="S22" s="205">
        <f t="shared" si="0"/>
        <v>11236992</v>
      </c>
      <c r="T22" s="205">
        <f t="shared" si="0"/>
        <v>11054373</v>
      </c>
      <c r="U22" s="205">
        <f t="shared" si="0"/>
        <v>13717450</v>
      </c>
      <c r="V22" s="205">
        <f t="shared" si="0"/>
        <v>36008815</v>
      </c>
      <c r="W22" s="205">
        <f t="shared" si="0"/>
        <v>207442731</v>
      </c>
      <c r="X22" s="205">
        <f t="shared" si="0"/>
        <v>210561176</v>
      </c>
      <c r="Y22" s="205">
        <f t="shared" si="0"/>
        <v>-3118445</v>
      </c>
      <c r="Z22" s="206">
        <f>+IF(X22&lt;&gt;0,+(Y22/X22)*100,0)</f>
        <v>-1.481016139461531</v>
      </c>
      <c r="AA22" s="203">
        <f>SUM(AA5:AA21)</f>
        <v>210561176</v>
      </c>
    </row>
    <row r="23" spans="1:27" ht="4.5" customHeight="1">
      <c r="A23" s="150"/>
      <c r="B23" s="200"/>
      <c r="C23" s="135"/>
      <c r="D23" s="135"/>
      <c r="E23" s="134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199"/>
      <c r="AA23" s="135"/>
    </row>
    <row r="24" spans="1:27" ht="13.5">
      <c r="A24" s="151" t="s">
        <v>116</v>
      </c>
      <c r="B24" s="207"/>
      <c r="C24" s="135"/>
      <c r="D24" s="135"/>
      <c r="E24" s="134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199"/>
      <c r="AA24" s="135"/>
    </row>
    <row r="25" spans="1:27" ht="13.5">
      <c r="A25" s="198" t="s">
        <v>117</v>
      </c>
      <c r="B25" s="197" t="s">
        <v>96</v>
      </c>
      <c r="C25" s="160">
        <v>47760140</v>
      </c>
      <c r="D25" s="160"/>
      <c r="E25" s="161">
        <v>64269366</v>
      </c>
      <c r="F25" s="65">
        <v>64269366</v>
      </c>
      <c r="G25" s="65">
        <v>3942595</v>
      </c>
      <c r="H25" s="65">
        <v>3788275</v>
      </c>
      <c r="I25" s="65">
        <v>3688555</v>
      </c>
      <c r="J25" s="65">
        <v>11419425</v>
      </c>
      <c r="K25" s="65">
        <v>2744171</v>
      </c>
      <c r="L25" s="65">
        <v>3739963</v>
      </c>
      <c r="M25" s="65">
        <v>4628305</v>
      </c>
      <c r="N25" s="65">
        <v>11112439</v>
      </c>
      <c r="O25" s="65">
        <v>3736441</v>
      </c>
      <c r="P25" s="65">
        <v>3721385</v>
      </c>
      <c r="Q25" s="65">
        <v>3681573</v>
      </c>
      <c r="R25" s="65">
        <v>11139399</v>
      </c>
      <c r="S25" s="65">
        <v>3824372</v>
      </c>
      <c r="T25" s="65">
        <v>3875259</v>
      </c>
      <c r="U25" s="65">
        <v>3802655</v>
      </c>
      <c r="V25" s="65">
        <v>11502286</v>
      </c>
      <c r="W25" s="65">
        <v>45173549</v>
      </c>
      <c r="X25" s="65">
        <v>64269366</v>
      </c>
      <c r="Y25" s="65">
        <v>-19095817</v>
      </c>
      <c r="Z25" s="145">
        <v>-29.71</v>
      </c>
      <c r="AA25" s="160">
        <v>64269366</v>
      </c>
    </row>
    <row r="26" spans="1:27" ht="13.5">
      <c r="A26" s="198" t="s">
        <v>38</v>
      </c>
      <c r="B26" s="197"/>
      <c r="C26" s="160">
        <v>4409588</v>
      </c>
      <c r="D26" s="160"/>
      <c r="E26" s="161">
        <v>6879738</v>
      </c>
      <c r="F26" s="65">
        <v>6879738</v>
      </c>
      <c r="G26" s="65">
        <v>426903</v>
      </c>
      <c r="H26" s="65">
        <v>425463</v>
      </c>
      <c r="I26" s="65">
        <v>425463</v>
      </c>
      <c r="J26" s="65">
        <v>1277829</v>
      </c>
      <c r="K26" s="65">
        <v>425463</v>
      </c>
      <c r="L26" s="65">
        <v>540007</v>
      </c>
      <c r="M26" s="65">
        <v>729796</v>
      </c>
      <c r="N26" s="65">
        <v>1695266</v>
      </c>
      <c r="O26" s="65">
        <v>644363</v>
      </c>
      <c r="P26" s="65">
        <v>616285</v>
      </c>
      <c r="Q26" s="65">
        <v>582363</v>
      </c>
      <c r="R26" s="65">
        <v>1843011</v>
      </c>
      <c r="S26" s="65">
        <v>579363</v>
      </c>
      <c r="T26" s="65">
        <v>578363</v>
      </c>
      <c r="U26" s="65">
        <v>528363</v>
      </c>
      <c r="V26" s="65">
        <v>1686089</v>
      </c>
      <c r="W26" s="65">
        <v>6502195</v>
      </c>
      <c r="X26" s="65">
        <v>6879738</v>
      </c>
      <c r="Y26" s="65">
        <v>-377543</v>
      </c>
      <c r="Z26" s="145">
        <v>-5.49</v>
      </c>
      <c r="AA26" s="160">
        <v>6879738</v>
      </c>
    </row>
    <row r="27" spans="1:27" ht="13.5">
      <c r="A27" s="198" t="s">
        <v>118</v>
      </c>
      <c r="B27" s="197" t="s">
        <v>99</v>
      </c>
      <c r="C27" s="160">
        <v>50554103</v>
      </c>
      <c r="D27" s="160"/>
      <c r="E27" s="161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65">
        <v>0</v>
      </c>
      <c r="Z27" s="145">
        <v>0</v>
      </c>
      <c r="AA27" s="160">
        <v>0</v>
      </c>
    </row>
    <row r="28" spans="1:27" ht="13.5">
      <c r="A28" s="198" t="s">
        <v>39</v>
      </c>
      <c r="B28" s="197" t="s">
        <v>96</v>
      </c>
      <c r="C28" s="160">
        <v>23823725</v>
      </c>
      <c r="D28" s="160"/>
      <c r="E28" s="161">
        <v>28762172</v>
      </c>
      <c r="F28" s="65">
        <v>28762172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28762172</v>
      </c>
      <c r="Y28" s="65">
        <v>-28762172</v>
      </c>
      <c r="Z28" s="145">
        <v>-100</v>
      </c>
      <c r="AA28" s="160">
        <v>28762172</v>
      </c>
    </row>
    <row r="29" spans="1:27" ht="13.5">
      <c r="A29" s="198" t="s">
        <v>40</v>
      </c>
      <c r="B29" s="197"/>
      <c r="C29" s="160">
        <v>2937201</v>
      </c>
      <c r="D29" s="160"/>
      <c r="E29" s="161">
        <v>3114960</v>
      </c>
      <c r="F29" s="65">
        <v>3114960</v>
      </c>
      <c r="G29" s="65">
        <v>0</v>
      </c>
      <c r="H29" s="65">
        <v>0</v>
      </c>
      <c r="I29" s="65">
        <v>1258</v>
      </c>
      <c r="J29" s="65">
        <v>1258</v>
      </c>
      <c r="K29" s="65">
        <v>0</v>
      </c>
      <c r="L29" s="65">
        <v>0</v>
      </c>
      <c r="M29" s="65">
        <v>51672</v>
      </c>
      <c r="N29" s="65">
        <v>51672</v>
      </c>
      <c r="O29" s="65">
        <v>0</v>
      </c>
      <c r="P29" s="65">
        <v>1333858</v>
      </c>
      <c r="Q29" s="65">
        <v>310938</v>
      </c>
      <c r="R29" s="65">
        <v>1644796</v>
      </c>
      <c r="S29" s="65">
        <v>2573598</v>
      </c>
      <c r="T29" s="65">
        <v>0</v>
      </c>
      <c r="U29" s="65">
        <v>70211</v>
      </c>
      <c r="V29" s="65">
        <v>2643809</v>
      </c>
      <c r="W29" s="65">
        <v>4341535</v>
      </c>
      <c r="X29" s="65">
        <v>3114960</v>
      </c>
      <c r="Y29" s="65">
        <v>1226575</v>
      </c>
      <c r="Z29" s="145">
        <v>39.38</v>
      </c>
      <c r="AA29" s="160">
        <v>3114960</v>
      </c>
    </row>
    <row r="30" spans="1:27" ht="13.5">
      <c r="A30" s="198" t="s">
        <v>119</v>
      </c>
      <c r="B30" s="197" t="s">
        <v>96</v>
      </c>
      <c r="C30" s="160">
        <v>32443821</v>
      </c>
      <c r="D30" s="160"/>
      <c r="E30" s="161">
        <v>41922932</v>
      </c>
      <c r="F30" s="65">
        <v>41922932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7957284</v>
      </c>
      <c r="N30" s="65">
        <v>7957284</v>
      </c>
      <c r="O30" s="65">
        <v>0</v>
      </c>
      <c r="P30" s="65">
        <v>0</v>
      </c>
      <c r="Q30" s="65">
        <v>8308348</v>
      </c>
      <c r="R30" s="65">
        <v>8308348</v>
      </c>
      <c r="S30" s="65">
        <v>1716477</v>
      </c>
      <c r="T30" s="65">
        <v>-983056</v>
      </c>
      <c r="U30" s="65">
        <v>0</v>
      </c>
      <c r="V30" s="65">
        <v>733421</v>
      </c>
      <c r="W30" s="65">
        <v>16999053</v>
      </c>
      <c r="X30" s="65">
        <v>41922932</v>
      </c>
      <c r="Y30" s="65">
        <v>-24923879</v>
      </c>
      <c r="Z30" s="145">
        <v>-59.45</v>
      </c>
      <c r="AA30" s="160">
        <v>41922932</v>
      </c>
    </row>
    <row r="31" spans="1:27" ht="13.5">
      <c r="A31" s="198" t="s">
        <v>120</v>
      </c>
      <c r="B31" s="197" t="s">
        <v>121</v>
      </c>
      <c r="C31" s="160">
        <v>0</v>
      </c>
      <c r="D31" s="160"/>
      <c r="E31" s="161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145">
        <v>0</v>
      </c>
      <c r="AA31" s="160">
        <v>0</v>
      </c>
    </row>
    <row r="32" spans="1:27" ht="13.5">
      <c r="A32" s="198" t="s">
        <v>122</v>
      </c>
      <c r="B32" s="197"/>
      <c r="C32" s="160">
        <v>9417638</v>
      </c>
      <c r="D32" s="160"/>
      <c r="E32" s="161">
        <v>15219158</v>
      </c>
      <c r="F32" s="65">
        <v>15219158</v>
      </c>
      <c r="G32" s="65">
        <v>4364</v>
      </c>
      <c r="H32" s="65">
        <v>177276</v>
      </c>
      <c r="I32" s="65">
        <v>861923</v>
      </c>
      <c r="J32" s="65">
        <v>1043563</v>
      </c>
      <c r="K32" s="65">
        <v>605736</v>
      </c>
      <c r="L32" s="65">
        <v>551359</v>
      </c>
      <c r="M32" s="65">
        <v>441790</v>
      </c>
      <c r="N32" s="65">
        <v>1598885</v>
      </c>
      <c r="O32" s="65">
        <v>729363</v>
      </c>
      <c r="P32" s="65">
        <v>943837</v>
      </c>
      <c r="Q32" s="65">
        <v>1532602</v>
      </c>
      <c r="R32" s="65">
        <v>3205802</v>
      </c>
      <c r="S32" s="65">
        <v>139256</v>
      </c>
      <c r="T32" s="65">
        <v>964491</v>
      </c>
      <c r="U32" s="65">
        <v>633766</v>
      </c>
      <c r="V32" s="65">
        <v>1737513</v>
      </c>
      <c r="W32" s="65">
        <v>7585763</v>
      </c>
      <c r="X32" s="65">
        <v>15219158</v>
      </c>
      <c r="Y32" s="65">
        <v>-7633395</v>
      </c>
      <c r="Z32" s="145">
        <v>-50.16</v>
      </c>
      <c r="AA32" s="160">
        <v>15219158</v>
      </c>
    </row>
    <row r="33" spans="1:27" ht="13.5">
      <c r="A33" s="198" t="s">
        <v>42</v>
      </c>
      <c r="B33" s="197"/>
      <c r="C33" s="160">
        <v>0</v>
      </c>
      <c r="D33" s="160"/>
      <c r="E33" s="161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  <c r="V33" s="65">
        <v>0</v>
      </c>
      <c r="W33" s="65">
        <v>0</v>
      </c>
      <c r="X33" s="65">
        <v>0</v>
      </c>
      <c r="Y33" s="65">
        <v>0</v>
      </c>
      <c r="Z33" s="145">
        <v>0</v>
      </c>
      <c r="AA33" s="160">
        <v>0</v>
      </c>
    </row>
    <row r="34" spans="1:27" ht="13.5">
      <c r="A34" s="198" t="s">
        <v>43</v>
      </c>
      <c r="B34" s="197" t="s">
        <v>123</v>
      </c>
      <c r="C34" s="160">
        <v>36414225</v>
      </c>
      <c r="D34" s="160"/>
      <c r="E34" s="161">
        <v>87583532</v>
      </c>
      <c r="F34" s="65">
        <v>87583532</v>
      </c>
      <c r="G34" s="65">
        <v>855403</v>
      </c>
      <c r="H34" s="65">
        <v>1722604</v>
      </c>
      <c r="I34" s="65">
        <v>2245968</v>
      </c>
      <c r="J34" s="65">
        <v>4823975</v>
      </c>
      <c r="K34" s="65">
        <v>1551452</v>
      </c>
      <c r="L34" s="65">
        <v>13287931</v>
      </c>
      <c r="M34" s="65">
        <v>6292156</v>
      </c>
      <c r="N34" s="65">
        <v>21131539</v>
      </c>
      <c r="O34" s="65">
        <v>4579360</v>
      </c>
      <c r="P34" s="65">
        <v>4706009</v>
      </c>
      <c r="Q34" s="65">
        <v>4311249</v>
      </c>
      <c r="R34" s="65">
        <v>13596618</v>
      </c>
      <c r="S34" s="65">
        <v>5091565</v>
      </c>
      <c r="T34" s="65">
        <v>5082707</v>
      </c>
      <c r="U34" s="65">
        <v>5831323</v>
      </c>
      <c r="V34" s="65">
        <v>16005595</v>
      </c>
      <c r="W34" s="65">
        <v>55557727</v>
      </c>
      <c r="X34" s="65">
        <v>87583532</v>
      </c>
      <c r="Y34" s="65">
        <v>-32025805</v>
      </c>
      <c r="Z34" s="145">
        <v>-36.57</v>
      </c>
      <c r="AA34" s="160">
        <v>87583532</v>
      </c>
    </row>
    <row r="35" spans="1:27" ht="13.5">
      <c r="A35" s="196" t="s">
        <v>124</v>
      </c>
      <c r="B35" s="200"/>
      <c r="C35" s="160">
        <v>791925</v>
      </c>
      <c r="D35" s="160"/>
      <c r="E35" s="161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145">
        <v>0</v>
      </c>
      <c r="AA35" s="160">
        <v>0</v>
      </c>
    </row>
    <row r="36" spans="1:27" ht="12.75">
      <c r="A36" s="208" t="s">
        <v>44</v>
      </c>
      <c r="B36" s="202"/>
      <c r="C36" s="203">
        <f aca="true" t="shared" si="1" ref="C36:Y36">SUM(C25:C35)</f>
        <v>208552366</v>
      </c>
      <c r="D36" s="203">
        <f>SUM(D25:D35)</f>
        <v>0</v>
      </c>
      <c r="E36" s="204">
        <f t="shared" si="1"/>
        <v>247751858</v>
      </c>
      <c r="F36" s="205">
        <f t="shared" si="1"/>
        <v>247751858</v>
      </c>
      <c r="G36" s="205">
        <f t="shared" si="1"/>
        <v>5229265</v>
      </c>
      <c r="H36" s="205">
        <f t="shared" si="1"/>
        <v>6113618</v>
      </c>
      <c r="I36" s="205">
        <f t="shared" si="1"/>
        <v>7223167</v>
      </c>
      <c r="J36" s="205">
        <f t="shared" si="1"/>
        <v>18566050</v>
      </c>
      <c r="K36" s="205">
        <f t="shared" si="1"/>
        <v>5326822</v>
      </c>
      <c r="L36" s="205">
        <f t="shared" si="1"/>
        <v>18119260</v>
      </c>
      <c r="M36" s="205">
        <f t="shared" si="1"/>
        <v>20101003</v>
      </c>
      <c r="N36" s="205">
        <f t="shared" si="1"/>
        <v>43547085</v>
      </c>
      <c r="O36" s="205">
        <f t="shared" si="1"/>
        <v>9689527</v>
      </c>
      <c r="P36" s="205">
        <f t="shared" si="1"/>
        <v>11321374</v>
      </c>
      <c r="Q36" s="205">
        <f t="shared" si="1"/>
        <v>18727073</v>
      </c>
      <c r="R36" s="205">
        <f t="shared" si="1"/>
        <v>39737974</v>
      </c>
      <c r="S36" s="205">
        <f t="shared" si="1"/>
        <v>13924631</v>
      </c>
      <c r="T36" s="205">
        <f t="shared" si="1"/>
        <v>9517764</v>
      </c>
      <c r="U36" s="205">
        <f t="shared" si="1"/>
        <v>10866318</v>
      </c>
      <c r="V36" s="205">
        <f t="shared" si="1"/>
        <v>34308713</v>
      </c>
      <c r="W36" s="205">
        <f t="shared" si="1"/>
        <v>136159822</v>
      </c>
      <c r="X36" s="205">
        <f t="shared" si="1"/>
        <v>247751858</v>
      </c>
      <c r="Y36" s="205">
        <f t="shared" si="1"/>
        <v>-111592036</v>
      </c>
      <c r="Z36" s="206">
        <f>+IF(X36&lt;&gt;0,+(Y36/X36)*100,0)</f>
        <v>-45.04185635612872</v>
      </c>
      <c r="AA36" s="203">
        <f>SUM(AA25:AA35)</f>
        <v>247751858</v>
      </c>
    </row>
    <row r="37" spans="1:27" ht="4.5" customHeight="1">
      <c r="A37" s="150"/>
      <c r="B37" s="200"/>
      <c r="C37" s="209"/>
      <c r="D37" s="209"/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2"/>
      <c r="AA37" s="209"/>
    </row>
    <row r="38" spans="1:27" ht="13.5">
      <c r="A38" s="213" t="s">
        <v>45</v>
      </c>
      <c r="B38" s="200"/>
      <c r="C38" s="214">
        <f aca="true" t="shared" si="2" ref="C38:Y38">+C22-C36</f>
        <v>-11092210</v>
      </c>
      <c r="D38" s="214">
        <f>+D22-D36</f>
        <v>0</v>
      </c>
      <c r="E38" s="215">
        <f t="shared" si="2"/>
        <v>-37190682</v>
      </c>
      <c r="F38" s="111">
        <f t="shared" si="2"/>
        <v>-37190682</v>
      </c>
      <c r="G38" s="111">
        <f t="shared" si="2"/>
        <v>34078203</v>
      </c>
      <c r="H38" s="111">
        <f t="shared" si="2"/>
        <v>4806120</v>
      </c>
      <c r="I38" s="111">
        <f t="shared" si="2"/>
        <v>3678990</v>
      </c>
      <c r="J38" s="111">
        <f t="shared" si="2"/>
        <v>42563313</v>
      </c>
      <c r="K38" s="111">
        <f t="shared" si="2"/>
        <v>7203742</v>
      </c>
      <c r="L38" s="111">
        <f t="shared" si="2"/>
        <v>-6683332</v>
      </c>
      <c r="M38" s="111">
        <f t="shared" si="2"/>
        <v>14563686</v>
      </c>
      <c r="N38" s="111">
        <f t="shared" si="2"/>
        <v>15084096</v>
      </c>
      <c r="O38" s="111">
        <f t="shared" si="2"/>
        <v>948425</v>
      </c>
      <c r="P38" s="111">
        <f t="shared" si="2"/>
        <v>4746791</v>
      </c>
      <c r="Q38" s="111">
        <f t="shared" si="2"/>
        <v>6240182</v>
      </c>
      <c r="R38" s="111">
        <f t="shared" si="2"/>
        <v>11935398</v>
      </c>
      <c r="S38" s="111">
        <f t="shared" si="2"/>
        <v>-2687639</v>
      </c>
      <c r="T38" s="111">
        <f t="shared" si="2"/>
        <v>1536609</v>
      </c>
      <c r="U38" s="111">
        <f t="shared" si="2"/>
        <v>2851132</v>
      </c>
      <c r="V38" s="111">
        <f t="shared" si="2"/>
        <v>1700102</v>
      </c>
      <c r="W38" s="111">
        <f t="shared" si="2"/>
        <v>71282909</v>
      </c>
      <c r="X38" s="111">
        <f>IF(F22=F36,0,X22-X36)</f>
        <v>-37190682</v>
      </c>
      <c r="Y38" s="111">
        <f t="shared" si="2"/>
        <v>108473591</v>
      </c>
      <c r="Z38" s="216">
        <f>+IF(X38&lt;&gt;0,+(Y38/X38)*100,0)</f>
        <v>-291.668733044476</v>
      </c>
      <c r="AA38" s="214">
        <f>+AA22-AA36</f>
        <v>-37190682</v>
      </c>
    </row>
    <row r="39" spans="1:27" ht="13.5">
      <c r="A39" s="196" t="s">
        <v>46</v>
      </c>
      <c r="B39" s="200"/>
      <c r="C39" s="160">
        <v>58870283</v>
      </c>
      <c r="D39" s="160"/>
      <c r="E39" s="161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  <c r="V39" s="65">
        <v>0</v>
      </c>
      <c r="W39" s="65">
        <v>0</v>
      </c>
      <c r="X39" s="65">
        <v>0</v>
      </c>
      <c r="Y39" s="65">
        <v>0</v>
      </c>
      <c r="Z39" s="145">
        <v>0</v>
      </c>
      <c r="AA39" s="160">
        <v>0</v>
      </c>
    </row>
    <row r="40" spans="1:27" ht="13.5">
      <c r="A40" s="196" t="s">
        <v>125</v>
      </c>
      <c r="B40" s="200" t="s">
        <v>126</v>
      </c>
      <c r="C40" s="135">
        <v>0</v>
      </c>
      <c r="D40" s="135"/>
      <c r="E40" s="161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199">
        <v>0</v>
      </c>
      <c r="AA40" s="135">
        <v>0</v>
      </c>
    </row>
    <row r="41" spans="1:27" ht="13.5">
      <c r="A41" s="196" t="s">
        <v>127</v>
      </c>
      <c r="B41" s="200"/>
      <c r="C41" s="162">
        <v>0</v>
      </c>
      <c r="D41" s="162"/>
      <c r="E41" s="161">
        <v>0</v>
      </c>
      <c r="F41" s="65">
        <v>0</v>
      </c>
      <c r="G41" s="217">
        <v>0</v>
      </c>
      <c r="H41" s="217">
        <v>0</v>
      </c>
      <c r="I41" s="217">
        <v>0</v>
      </c>
      <c r="J41" s="65">
        <v>0</v>
      </c>
      <c r="K41" s="217">
        <v>0</v>
      </c>
      <c r="L41" s="217">
        <v>0</v>
      </c>
      <c r="M41" s="65">
        <v>0</v>
      </c>
      <c r="N41" s="217">
        <v>0</v>
      </c>
      <c r="O41" s="217">
        <v>0</v>
      </c>
      <c r="P41" s="217">
        <v>0</v>
      </c>
      <c r="Q41" s="65">
        <v>0</v>
      </c>
      <c r="R41" s="217">
        <v>0</v>
      </c>
      <c r="S41" s="217">
        <v>0</v>
      </c>
      <c r="T41" s="65">
        <v>0</v>
      </c>
      <c r="U41" s="217">
        <v>0</v>
      </c>
      <c r="V41" s="217">
        <v>0</v>
      </c>
      <c r="W41" s="217">
        <v>0</v>
      </c>
      <c r="X41" s="65">
        <v>0</v>
      </c>
      <c r="Y41" s="217">
        <v>0</v>
      </c>
      <c r="Z41" s="218">
        <v>0</v>
      </c>
      <c r="AA41" s="219">
        <v>0</v>
      </c>
    </row>
    <row r="42" spans="1:27" ht="24.75" customHeight="1">
      <c r="A42" s="220" t="s">
        <v>47</v>
      </c>
      <c r="B42" s="200"/>
      <c r="C42" s="221">
        <f aca="true" t="shared" si="3" ref="C42:Y42">SUM(C38:C41)</f>
        <v>47778073</v>
      </c>
      <c r="D42" s="221">
        <f>SUM(D38:D41)</f>
        <v>0</v>
      </c>
      <c r="E42" s="222">
        <f t="shared" si="3"/>
        <v>-37190682</v>
      </c>
      <c r="F42" s="93">
        <f t="shared" si="3"/>
        <v>-37190682</v>
      </c>
      <c r="G42" s="93">
        <f t="shared" si="3"/>
        <v>34078203</v>
      </c>
      <c r="H42" s="93">
        <f t="shared" si="3"/>
        <v>4806120</v>
      </c>
      <c r="I42" s="93">
        <f t="shared" si="3"/>
        <v>3678990</v>
      </c>
      <c r="J42" s="93">
        <f t="shared" si="3"/>
        <v>42563313</v>
      </c>
      <c r="K42" s="93">
        <f t="shared" si="3"/>
        <v>7203742</v>
      </c>
      <c r="L42" s="93">
        <f t="shared" si="3"/>
        <v>-6683332</v>
      </c>
      <c r="M42" s="93">
        <f t="shared" si="3"/>
        <v>14563686</v>
      </c>
      <c r="N42" s="93">
        <f t="shared" si="3"/>
        <v>15084096</v>
      </c>
      <c r="O42" s="93">
        <f t="shared" si="3"/>
        <v>948425</v>
      </c>
      <c r="P42" s="93">
        <f t="shared" si="3"/>
        <v>4746791</v>
      </c>
      <c r="Q42" s="93">
        <f t="shared" si="3"/>
        <v>6240182</v>
      </c>
      <c r="R42" s="93">
        <f t="shared" si="3"/>
        <v>11935398</v>
      </c>
      <c r="S42" s="93">
        <f t="shared" si="3"/>
        <v>-2687639</v>
      </c>
      <c r="T42" s="93">
        <f t="shared" si="3"/>
        <v>1536609</v>
      </c>
      <c r="U42" s="93">
        <f t="shared" si="3"/>
        <v>2851132</v>
      </c>
      <c r="V42" s="93">
        <f t="shared" si="3"/>
        <v>1700102</v>
      </c>
      <c r="W42" s="93">
        <f t="shared" si="3"/>
        <v>71282909</v>
      </c>
      <c r="X42" s="93">
        <f t="shared" si="3"/>
        <v>-37190682</v>
      </c>
      <c r="Y42" s="93">
        <f t="shared" si="3"/>
        <v>108473591</v>
      </c>
      <c r="Z42" s="223">
        <f>+IF(X42&lt;&gt;0,+(Y42/X42)*100,0)</f>
        <v>-291.668733044476</v>
      </c>
      <c r="AA42" s="221">
        <f>SUM(AA38:AA41)</f>
        <v>-37190682</v>
      </c>
    </row>
    <row r="43" spans="1:27" ht="13.5">
      <c r="A43" s="196" t="s">
        <v>128</v>
      </c>
      <c r="B43" s="200"/>
      <c r="C43" s="162">
        <v>0</v>
      </c>
      <c r="D43" s="162"/>
      <c r="E43" s="163">
        <v>0</v>
      </c>
      <c r="F43" s="164">
        <v>0</v>
      </c>
      <c r="G43" s="164">
        <v>0</v>
      </c>
      <c r="H43" s="164">
        <v>0</v>
      </c>
      <c r="I43" s="164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4">
        <v>0</v>
      </c>
      <c r="V43" s="164">
        <v>0</v>
      </c>
      <c r="W43" s="164">
        <v>0</v>
      </c>
      <c r="X43" s="164">
        <v>0</v>
      </c>
      <c r="Y43" s="164">
        <v>0</v>
      </c>
      <c r="Z43" s="146">
        <v>0</v>
      </c>
      <c r="AA43" s="162">
        <v>0</v>
      </c>
    </row>
    <row r="44" spans="1:27" ht="13.5">
      <c r="A44" s="224" t="s">
        <v>129</v>
      </c>
      <c r="B44" s="200"/>
      <c r="C44" s="225">
        <f aca="true" t="shared" si="4" ref="C44:Y44">+C42-C43</f>
        <v>47778073</v>
      </c>
      <c r="D44" s="225">
        <f>+D42-D43</f>
        <v>0</v>
      </c>
      <c r="E44" s="226">
        <f t="shared" si="4"/>
        <v>-37190682</v>
      </c>
      <c r="F44" s="82">
        <f t="shared" si="4"/>
        <v>-37190682</v>
      </c>
      <c r="G44" s="82">
        <f t="shared" si="4"/>
        <v>34078203</v>
      </c>
      <c r="H44" s="82">
        <f t="shared" si="4"/>
        <v>4806120</v>
      </c>
      <c r="I44" s="82">
        <f t="shared" si="4"/>
        <v>3678990</v>
      </c>
      <c r="J44" s="82">
        <f t="shared" si="4"/>
        <v>42563313</v>
      </c>
      <c r="K44" s="82">
        <f t="shared" si="4"/>
        <v>7203742</v>
      </c>
      <c r="L44" s="82">
        <f t="shared" si="4"/>
        <v>-6683332</v>
      </c>
      <c r="M44" s="82">
        <f t="shared" si="4"/>
        <v>14563686</v>
      </c>
      <c r="N44" s="82">
        <f t="shared" si="4"/>
        <v>15084096</v>
      </c>
      <c r="O44" s="82">
        <f t="shared" si="4"/>
        <v>948425</v>
      </c>
      <c r="P44" s="82">
        <f t="shared" si="4"/>
        <v>4746791</v>
      </c>
      <c r="Q44" s="82">
        <f t="shared" si="4"/>
        <v>6240182</v>
      </c>
      <c r="R44" s="82">
        <f t="shared" si="4"/>
        <v>11935398</v>
      </c>
      <c r="S44" s="82">
        <f t="shared" si="4"/>
        <v>-2687639</v>
      </c>
      <c r="T44" s="82">
        <f t="shared" si="4"/>
        <v>1536609</v>
      </c>
      <c r="U44" s="82">
        <f t="shared" si="4"/>
        <v>2851132</v>
      </c>
      <c r="V44" s="82">
        <f t="shared" si="4"/>
        <v>1700102</v>
      </c>
      <c r="W44" s="82">
        <f t="shared" si="4"/>
        <v>71282909</v>
      </c>
      <c r="X44" s="82">
        <f t="shared" si="4"/>
        <v>-37190682</v>
      </c>
      <c r="Y44" s="82">
        <f t="shared" si="4"/>
        <v>108473591</v>
      </c>
      <c r="Z44" s="227">
        <f>+IF(X44&lt;&gt;0,+(Y44/X44)*100,0)</f>
        <v>-291.668733044476</v>
      </c>
      <c r="AA44" s="225">
        <f>+AA42-AA43</f>
        <v>-37190682</v>
      </c>
    </row>
    <row r="45" spans="1:27" ht="13.5">
      <c r="A45" s="196" t="s">
        <v>130</v>
      </c>
      <c r="B45" s="200"/>
      <c r="C45" s="162">
        <v>0</v>
      </c>
      <c r="D45" s="162"/>
      <c r="E45" s="163">
        <v>0</v>
      </c>
      <c r="F45" s="164">
        <v>0</v>
      </c>
      <c r="G45" s="164">
        <v>0</v>
      </c>
      <c r="H45" s="164">
        <v>0</v>
      </c>
      <c r="I45" s="164">
        <v>0</v>
      </c>
      <c r="J45" s="228">
        <v>0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4">
        <v>0</v>
      </c>
      <c r="Q45" s="228">
        <v>0</v>
      </c>
      <c r="R45" s="164">
        <v>0</v>
      </c>
      <c r="S45" s="164">
        <v>0</v>
      </c>
      <c r="T45" s="164">
        <v>0</v>
      </c>
      <c r="U45" s="164">
        <v>0</v>
      </c>
      <c r="V45" s="164">
        <v>0</v>
      </c>
      <c r="W45" s="164">
        <v>0</v>
      </c>
      <c r="X45" s="228">
        <v>0</v>
      </c>
      <c r="Y45" s="164">
        <v>0</v>
      </c>
      <c r="Z45" s="146">
        <v>0</v>
      </c>
      <c r="AA45" s="162">
        <v>0</v>
      </c>
    </row>
    <row r="46" spans="1:27" ht="13.5">
      <c r="A46" s="224" t="s">
        <v>131</v>
      </c>
      <c r="B46" s="200"/>
      <c r="C46" s="221">
        <f aca="true" t="shared" si="5" ref="C46:Y46">SUM(C44:C45)</f>
        <v>47778073</v>
      </c>
      <c r="D46" s="221">
        <f>SUM(D44:D45)</f>
        <v>0</v>
      </c>
      <c r="E46" s="222">
        <f t="shared" si="5"/>
        <v>-37190682</v>
      </c>
      <c r="F46" s="93">
        <f t="shared" si="5"/>
        <v>-37190682</v>
      </c>
      <c r="G46" s="93">
        <f t="shared" si="5"/>
        <v>34078203</v>
      </c>
      <c r="H46" s="93">
        <f t="shared" si="5"/>
        <v>4806120</v>
      </c>
      <c r="I46" s="93">
        <f t="shared" si="5"/>
        <v>3678990</v>
      </c>
      <c r="J46" s="93">
        <f t="shared" si="5"/>
        <v>42563313</v>
      </c>
      <c r="K46" s="93">
        <f t="shared" si="5"/>
        <v>7203742</v>
      </c>
      <c r="L46" s="93">
        <f t="shared" si="5"/>
        <v>-6683332</v>
      </c>
      <c r="M46" s="93">
        <f t="shared" si="5"/>
        <v>14563686</v>
      </c>
      <c r="N46" s="93">
        <f t="shared" si="5"/>
        <v>15084096</v>
      </c>
      <c r="O46" s="93">
        <f t="shared" si="5"/>
        <v>948425</v>
      </c>
      <c r="P46" s="93">
        <f t="shared" si="5"/>
        <v>4746791</v>
      </c>
      <c r="Q46" s="93">
        <f t="shared" si="5"/>
        <v>6240182</v>
      </c>
      <c r="R46" s="93">
        <f t="shared" si="5"/>
        <v>11935398</v>
      </c>
      <c r="S46" s="93">
        <f t="shared" si="5"/>
        <v>-2687639</v>
      </c>
      <c r="T46" s="93">
        <f t="shared" si="5"/>
        <v>1536609</v>
      </c>
      <c r="U46" s="93">
        <f t="shared" si="5"/>
        <v>2851132</v>
      </c>
      <c r="V46" s="93">
        <f t="shared" si="5"/>
        <v>1700102</v>
      </c>
      <c r="W46" s="93">
        <f t="shared" si="5"/>
        <v>71282909</v>
      </c>
      <c r="X46" s="93">
        <f t="shared" si="5"/>
        <v>-37190682</v>
      </c>
      <c r="Y46" s="93">
        <f t="shared" si="5"/>
        <v>108473591</v>
      </c>
      <c r="Z46" s="223">
        <f>+IF(X46&lt;&gt;0,+(Y46/X46)*100,0)</f>
        <v>-291.668733044476</v>
      </c>
      <c r="AA46" s="221">
        <f>SUM(AA44:AA45)</f>
        <v>-37190682</v>
      </c>
    </row>
    <row r="47" spans="1:27" ht="13.5">
      <c r="A47" s="229" t="s">
        <v>48</v>
      </c>
      <c r="B47" s="200" t="s">
        <v>132</v>
      </c>
      <c r="C47" s="162">
        <v>0</v>
      </c>
      <c r="D47" s="162"/>
      <c r="E47" s="163">
        <v>0</v>
      </c>
      <c r="F47" s="164">
        <v>0</v>
      </c>
      <c r="G47" s="65">
        <v>69</v>
      </c>
      <c r="H47" s="65">
        <v>69</v>
      </c>
      <c r="I47" s="87">
        <v>69</v>
      </c>
      <c r="J47" s="65">
        <v>207</v>
      </c>
      <c r="K47" s="65">
        <v>69</v>
      </c>
      <c r="L47" s="65">
        <v>69</v>
      </c>
      <c r="M47" s="164">
        <v>69</v>
      </c>
      <c r="N47" s="65">
        <v>207</v>
      </c>
      <c r="O47" s="65">
        <v>69</v>
      </c>
      <c r="P47" s="87">
        <v>69</v>
      </c>
      <c r="Q47" s="65">
        <v>69</v>
      </c>
      <c r="R47" s="65">
        <v>207</v>
      </c>
      <c r="S47" s="65">
        <v>69</v>
      </c>
      <c r="T47" s="164">
        <v>69</v>
      </c>
      <c r="U47" s="65">
        <v>69</v>
      </c>
      <c r="V47" s="65">
        <v>207</v>
      </c>
      <c r="W47" s="87">
        <v>828</v>
      </c>
      <c r="X47" s="65">
        <v>0</v>
      </c>
      <c r="Y47" s="65">
        <v>828</v>
      </c>
      <c r="Z47" s="145">
        <v>0</v>
      </c>
      <c r="AA47" s="160">
        <v>0</v>
      </c>
    </row>
    <row r="48" spans="1:27" ht="13.5">
      <c r="A48" s="230" t="s">
        <v>49</v>
      </c>
      <c r="B48" s="231"/>
      <c r="C48" s="232">
        <f aca="true" t="shared" si="6" ref="C48:Y48">SUM(C46:C47)</f>
        <v>47778073</v>
      </c>
      <c r="D48" s="232">
        <f>SUM(D46:D47)</f>
        <v>0</v>
      </c>
      <c r="E48" s="233">
        <f t="shared" si="6"/>
        <v>-37190682</v>
      </c>
      <c r="F48" s="234">
        <f t="shared" si="6"/>
        <v>-37190682</v>
      </c>
      <c r="G48" s="234">
        <f t="shared" si="6"/>
        <v>34078272</v>
      </c>
      <c r="H48" s="235">
        <f t="shared" si="6"/>
        <v>4806189</v>
      </c>
      <c r="I48" s="235">
        <f t="shared" si="6"/>
        <v>3679059</v>
      </c>
      <c r="J48" s="235">
        <f t="shared" si="6"/>
        <v>42563520</v>
      </c>
      <c r="K48" s="235">
        <f t="shared" si="6"/>
        <v>7203811</v>
      </c>
      <c r="L48" s="235">
        <f t="shared" si="6"/>
        <v>-6683263</v>
      </c>
      <c r="M48" s="234">
        <f t="shared" si="6"/>
        <v>14563755</v>
      </c>
      <c r="N48" s="234">
        <f t="shared" si="6"/>
        <v>15084303</v>
      </c>
      <c r="O48" s="235">
        <f t="shared" si="6"/>
        <v>948494</v>
      </c>
      <c r="P48" s="235">
        <f t="shared" si="6"/>
        <v>4746860</v>
      </c>
      <c r="Q48" s="235">
        <f t="shared" si="6"/>
        <v>6240251</v>
      </c>
      <c r="R48" s="235">
        <f t="shared" si="6"/>
        <v>11935605</v>
      </c>
      <c r="S48" s="235">
        <f t="shared" si="6"/>
        <v>-2687570</v>
      </c>
      <c r="T48" s="234">
        <f t="shared" si="6"/>
        <v>1536678</v>
      </c>
      <c r="U48" s="234">
        <f t="shared" si="6"/>
        <v>2851201</v>
      </c>
      <c r="V48" s="235">
        <f t="shared" si="6"/>
        <v>1700309</v>
      </c>
      <c r="W48" s="235">
        <f t="shared" si="6"/>
        <v>71283737</v>
      </c>
      <c r="X48" s="235">
        <f t="shared" si="6"/>
        <v>-37190682</v>
      </c>
      <c r="Y48" s="235">
        <f t="shared" si="6"/>
        <v>108474419</v>
      </c>
      <c r="Z48" s="236">
        <f>+IF(X48&lt;&gt;0,+(Y48/X48)*100,0)</f>
        <v>-291.67095940859593</v>
      </c>
      <c r="AA48" s="237">
        <f>SUM(AA46:AA47)</f>
        <v>-37190682</v>
      </c>
    </row>
    <row r="49" spans="1:27" ht="13.5">
      <c r="A49" s="188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238" t="s">
        <v>229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89" t="s">
        <v>230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89" t="s">
        <v>231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89" t="s">
        <v>232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89" t="s">
        <v>233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  <row r="55" spans="1:27" ht="13.5">
      <c r="A55" s="189" t="s">
        <v>234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89" t="s">
        <v>235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9" t="s">
        <v>236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9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9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91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9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9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240" t="s">
        <v>4</v>
      </c>
      <c r="F2" s="241"/>
      <c r="G2" s="242"/>
      <c r="H2" s="242"/>
      <c r="I2" s="242"/>
      <c r="J2" s="242"/>
      <c r="K2" s="242"/>
      <c r="L2" s="242"/>
      <c r="M2" s="241"/>
      <c r="N2" s="242"/>
      <c r="O2" s="242"/>
      <c r="P2" s="242"/>
      <c r="Q2" s="242"/>
      <c r="R2" s="242"/>
      <c r="S2" s="242"/>
      <c r="T2" s="241"/>
      <c r="U2" s="242"/>
      <c r="V2" s="242"/>
      <c r="W2" s="242"/>
      <c r="X2" s="242"/>
      <c r="Y2" s="242"/>
      <c r="Z2" s="242"/>
      <c r="AA2" s="243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134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244"/>
    </row>
    <row r="5" spans="1:27" ht="13.5">
      <c r="A5" s="140" t="s">
        <v>74</v>
      </c>
      <c r="B5" s="141"/>
      <c r="C5" s="158">
        <f aca="true" t="shared" si="0" ref="C5:Y5">SUM(C6:C8)</f>
        <v>755966</v>
      </c>
      <c r="D5" s="158">
        <f>SUM(D6:D8)</f>
        <v>0</v>
      </c>
      <c r="E5" s="159">
        <f t="shared" si="0"/>
        <v>946000</v>
      </c>
      <c r="F5" s="105">
        <f t="shared" si="0"/>
        <v>946000</v>
      </c>
      <c r="G5" s="105">
        <f t="shared" si="0"/>
        <v>0</v>
      </c>
      <c r="H5" s="105">
        <f t="shared" si="0"/>
        <v>0</v>
      </c>
      <c r="I5" s="105">
        <f t="shared" si="0"/>
        <v>33961</v>
      </c>
      <c r="J5" s="105">
        <f t="shared" si="0"/>
        <v>33961</v>
      </c>
      <c r="K5" s="105">
        <f t="shared" si="0"/>
        <v>0</v>
      </c>
      <c r="L5" s="105">
        <f t="shared" si="0"/>
        <v>14536</v>
      </c>
      <c r="M5" s="105">
        <f t="shared" si="0"/>
        <v>1800</v>
      </c>
      <c r="N5" s="105">
        <f t="shared" si="0"/>
        <v>16336</v>
      </c>
      <c r="O5" s="105">
        <f t="shared" si="0"/>
        <v>12200</v>
      </c>
      <c r="P5" s="105">
        <f t="shared" si="0"/>
        <v>0</v>
      </c>
      <c r="Q5" s="105">
        <f t="shared" si="0"/>
        <v>0</v>
      </c>
      <c r="R5" s="105">
        <f t="shared" si="0"/>
        <v>12200</v>
      </c>
      <c r="S5" s="105">
        <f t="shared" si="0"/>
        <v>141856</v>
      </c>
      <c r="T5" s="105">
        <f t="shared" si="0"/>
        <v>99906</v>
      </c>
      <c r="U5" s="105">
        <f t="shared" si="0"/>
        <v>127624</v>
      </c>
      <c r="V5" s="105">
        <f t="shared" si="0"/>
        <v>369386</v>
      </c>
      <c r="W5" s="105">
        <f t="shared" si="0"/>
        <v>431883</v>
      </c>
      <c r="X5" s="105">
        <f t="shared" si="0"/>
        <v>946000</v>
      </c>
      <c r="Y5" s="105">
        <f t="shared" si="0"/>
        <v>-514117</v>
      </c>
      <c r="Z5" s="142">
        <f>+IF(X5&lt;&gt;0,+(Y5/X5)*100,0)</f>
        <v>-54.346405919661734</v>
      </c>
      <c r="AA5" s="158">
        <f>SUM(AA6:AA8)</f>
        <v>946000</v>
      </c>
    </row>
    <row r="6" spans="1:27" ht="13.5">
      <c r="A6" s="143" t="s">
        <v>75</v>
      </c>
      <c r="B6" s="141"/>
      <c r="C6" s="160">
        <v>508185</v>
      </c>
      <c r="D6" s="160"/>
      <c r="E6" s="161">
        <v>346000</v>
      </c>
      <c r="F6" s="65">
        <v>346000</v>
      </c>
      <c r="G6" s="65"/>
      <c r="H6" s="65"/>
      <c r="I6" s="65">
        <v>33961</v>
      </c>
      <c r="J6" s="65">
        <v>33961</v>
      </c>
      <c r="K6" s="65"/>
      <c r="L6" s="65">
        <v>12736</v>
      </c>
      <c r="M6" s="65"/>
      <c r="N6" s="65">
        <v>12736</v>
      </c>
      <c r="O6" s="65"/>
      <c r="P6" s="65"/>
      <c r="Q6" s="65"/>
      <c r="R6" s="65"/>
      <c r="S6" s="65">
        <v>4705</v>
      </c>
      <c r="T6" s="65">
        <v>17567</v>
      </c>
      <c r="U6" s="65"/>
      <c r="V6" s="65">
        <v>22272</v>
      </c>
      <c r="W6" s="65">
        <v>68969</v>
      </c>
      <c r="X6" s="65">
        <v>346000</v>
      </c>
      <c r="Y6" s="65">
        <v>-277031</v>
      </c>
      <c r="Z6" s="145">
        <v>-80.07</v>
      </c>
      <c r="AA6" s="67">
        <v>346000</v>
      </c>
    </row>
    <row r="7" spans="1:27" ht="13.5">
      <c r="A7" s="143" t="s">
        <v>76</v>
      </c>
      <c r="B7" s="141"/>
      <c r="C7" s="162">
        <v>247781</v>
      </c>
      <c r="D7" s="162"/>
      <c r="E7" s="163">
        <v>600000</v>
      </c>
      <c r="F7" s="164">
        <v>600000</v>
      </c>
      <c r="G7" s="164"/>
      <c r="H7" s="164"/>
      <c r="I7" s="164"/>
      <c r="J7" s="164"/>
      <c r="K7" s="164"/>
      <c r="L7" s="164">
        <v>1800</v>
      </c>
      <c r="M7" s="164">
        <v>1800</v>
      </c>
      <c r="N7" s="164">
        <v>3600</v>
      </c>
      <c r="O7" s="164">
        <v>12200</v>
      </c>
      <c r="P7" s="164"/>
      <c r="Q7" s="164"/>
      <c r="R7" s="164">
        <v>12200</v>
      </c>
      <c r="S7" s="164">
        <v>137151</v>
      </c>
      <c r="T7" s="164">
        <v>82339</v>
      </c>
      <c r="U7" s="164">
        <v>127624</v>
      </c>
      <c r="V7" s="164">
        <v>347114</v>
      </c>
      <c r="W7" s="164">
        <v>362914</v>
      </c>
      <c r="X7" s="164">
        <v>600000</v>
      </c>
      <c r="Y7" s="164">
        <v>-237086</v>
      </c>
      <c r="Z7" s="146">
        <v>-39.51</v>
      </c>
      <c r="AA7" s="239">
        <v>600000</v>
      </c>
    </row>
    <row r="8" spans="1:27" ht="13.5">
      <c r="A8" s="143" t="s">
        <v>77</v>
      </c>
      <c r="B8" s="141"/>
      <c r="C8" s="160"/>
      <c r="D8" s="160"/>
      <c r="E8" s="161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145"/>
      <c r="AA8" s="67"/>
    </row>
    <row r="9" spans="1:27" ht="13.5">
      <c r="A9" s="140" t="s">
        <v>78</v>
      </c>
      <c r="B9" s="141"/>
      <c r="C9" s="158">
        <f aca="true" t="shared" si="1" ref="C9:Y9">SUM(C10:C14)</f>
        <v>3090797</v>
      </c>
      <c r="D9" s="158">
        <f>SUM(D10:D14)</f>
        <v>0</v>
      </c>
      <c r="E9" s="159">
        <f t="shared" si="1"/>
        <v>1470800</v>
      </c>
      <c r="F9" s="105">
        <f t="shared" si="1"/>
        <v>1470800</v>
      </c>
      <c r="G9" s="105">
        <f t="shared" si="1"/>
        <v>0</v>
      </c>
      <c r="H9" s="105">
        <f t="shared" si="1"/>
        <v>0</v>
      </c>
      <c r="I9" s="105">
        <f t="shared" si="1"/>
        <v>0</v>
      </c>
      <c r="J9" s="105">
        <f t="shared" si="1"/>
        <v>0</v>
      </c>
      <c r="K9" s="105">
        <f t="shared" si="1"/>
        <v>0</v>
      </c>
      <c r="L9" s="105">
        <f t="shared" si="1"/>
        <v>0</v>
      </c>
      <c r="M9" s="105">
        <f t="shared" si="1"/>
        <v>847136</v>
      </c>
      <c r="N9" s="105">
        <f t="shared" si="1"/>
        <v>847136</v>
      </c>
      <c r="O9" s="105">
        <f t="shared" si="1"/>
        <v>0</v>
      </c>
      <c r="P9" s="105">
        <f t="shared" si="1"/>
        <v>0</v>
      </c>
      <c r="Q9" s="105">
        <f t="shared" si="1"/>
        <v>384263</v>
      </c>
      <c r="R9" s="105">
        <f t="shared" si="1"/>
        <v>384263</v>
      </c>
      <c r="S9" s="105">
        <f t="shared" si="1"/>
        <v>0</v>
      </c>
      <c r="T9" s="105">
        <f t="shared" si="1"/>
        <v>0</v>
      </c>
      <c r="U9" s="105">
        <f t="shared" si="1"/>
        <v>287623</v>
      </c>
      <c r="V9" s="105">
        <f t="shared" si="1"/>
        <v>287623</v>
      </c>
      <c r="W9" s="105">
        <f t="shared" si="1"/>
        <v>1519022</v>
      </c>
      <c r="X9" s="105">
        <f t="shared" si="1"/>
        <v>1470800</v>
      </c>
      <c r="Y9" s="105">
        <f t="shared" si="1"/>
        <v>48222</v>
      </c>
      <c r="Z9" s="142">
        <f>+IF(X9&lt;&gt;0,+(Y9/X9)*100,0)</f>
        <v>3.278623878161545</v>
      </c>
      <c r="AA9" s="107">
        <f>SUM(AA10:AA14)</f>
        <v>1470800</v>
      </c>
    </row>
    <row r="10" spans="1:27" ht="13.5">
      <c r="A10" s="143" t="s">
        <v>79</v>
      </c>
      <c r="B10" s="141"/>
      <c r="C10" s="160">
        <v>3090797</v>
      </c>
      <c r="D10" s="160"/>
      <c r="E10" s="161">
        <v>70000</v>
      </c>
      <c r="F10" s="65">
        <v>70000</v>
      </c>
      <c r="G10" s="65"/>
      <c r="H10" s="65"/>
      <c r="I10" s="65"/>
      <c r="J10" s="65"/>
      <c r="K10" s="65"/>
      <c r="L10" s="65"/>
      <c r="M10" s="65">
        <v>766066</v>
      </c>
      <c r="N10" s="65">
        <v>766066</v>
      </c>
      <c r="O10" s="65"/>
      <c r="P10" s="65"/>
      <c r="Q10" s="65">
        <v>384263</v>
      </c>
      <c r="R10" s="65">
        <v>384263</v>
      </c>
      <c r="S10" s="65"/>
      <c r="T10" s="65"/>
      <c r="U10" s="65"/>
      <c r="V10" s="65"/>
      <c r="W10" s="65">
        <v>1150329</v>
      </c>
      <c r="X10" s="65">
        <v>70000</v>
      </c>
      <c r="Y10" s="65">
        <v>1080329</v>
      </c>
      <c r="Z10" s="145">
        <v>1543.33</v>
      </c>
      <c r="AA10" s="67">
        <v>70000</v>
      </c>
    </row>
    <row r="11" spans="1:27" ht="13.5">
      <c r="A11" s="143" t="s">
        <v>80</v>
      </c>
      <c r="B11" s="141"/>
      <c r="C11" s="160"/>
      <c r="D11" s="160"/>
      <c r="E11" s="161">
        <v>50800</v>
      </c>
      <c r="F11" s="65">
        <v>50800</v>
      </c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>
        <v>50800</v>
      </c>
      <c r="Y11" s="65">
        <v>-50800</v>
      </c>
      <c r="Z11" s="145">
        <v>-100</v>
      </c>
      <c r="AA11" s="67">
        <v>50800</v>
      </c>
    </row>
    <row r="12" spans="1:27" ht="13.5">
      <c r="A12" s="143" t="s">
        <v>81</v>
      </c>
      <c r="B12" s="141"/>
      <c r="C12" s="160"/>
      <c r="D12" s="160"/>
      <c r="E12" s="161">
        <v>50000</v>
      </c>
      <c r="F12" s="65">
        <v>50000</v>
      </c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>
        <v>221298</v>
      </c>
      <c r="V12" s="65">
        <v>221298</v>
      </c>
      <c r="W12" s="65">
        <v>221298</v>
      </c>
      <c r="X12" s="65">
        <v>50000</v>
      </c>
      <c r="Y12" s="65">
        <v>171298</v>
      </c>
      <c r="Z12" s="145">
        <v>342.6</v>
      </c>
      <c r="AA12" s="67">
        <v>50000</v>
      </c>
    </row>
    <row r="13" spans="1:27" ht="13.5">
      <c r="A13" s="143" t="s">
        <v>82</v>
      </c>
      <c r="B13" s="141"/>
      <c r="C13" s="160"/>
      <c r="D13" s="160"/>
      <c r="E13" s="161">
        <v>1300000</v>
      </c>
      <c r="F13" s="65">
        <v>1300000</v>
      </c>
      <c r="G13" s="65"/>
      <c r="H13" s="65"/>
      <c r="I13" s="65"/>
      <c r="J13" s="65"/>
      <c r="K13" s="65"/>
      <c r="L13" s="65"/>
      <c r="M13" s="65">
        <v>81070</v>
      </c>
      <c r="N13" s="65">
        <v>81070</v>
      </c>
      <c r="O13" s="65"/>
      <c r="P13" s="65"/>
      <c r="Q13" s="65"/>
      <c r="R13" s="65"/>
      <c r="S13" s="65"/>
      <c r="T13" s="65"/>
      <c r="U13" s="65">
        <v>66325</v>
      </c>
      <c r="V13" s="65">
        <v>66325</v>
      </c>
      <c r="W13" s="65">
        <v>147395</v>
      </c>
      <c r="X13" s="65">
        <v>1300000</v>
      </c>
      <c r="Y13" s="65">
        <v>-1152605</v>
      </c>
      <c r="Z13" s="145">
        <v>-88.66</v>
      </c>
      <c r="AA13" s="67">
        <v>1300000</v>
      </c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/>
      <c r="AA14" s="239"/>
    </row>
    <row r="15" spans="1:27" ht="13.5">
      <c r="A15" s="140" t="s">
        <v>84</v>
      </c>
      <c r="B15" s="147"/>
      <c r="C15" s="158">
        <f aca="true" t="shared" si="2" ref="C15:Y15">SUM(C16:C18)</f>
        <v>19556959</v>
      </c>
      <c r="D15" s="158">
        <f>SUM(D16:D18)</f>
        <v>0</v>
      </c>
      <c r="E15" s="159">
        <f t="shared" si="2"/>
        <v>31493000</v>
      </c>
      <c r="F15" s="105">
        <f t="shared" si="2"/>
        <v>31493000</v>
      </c>
      <c r="G15" s="105">
        <f t="shared" si="2"/>
        <v>0</v>
      </c>
      <c r="H15" s="105">
        <f t="shared" si="2"/>
        <v>375591</v>
      </c>
      <c r="I15" s="105">
        <f t="shared" si="2"/>
        <v>4674130</v>
      </c>
      <c r="J15" s="105">
        <f t="shared" si="2"/>
        <v>5049721</v>
      </c>
      <c r="K15" s="105">
        <f t="shared" si="2"/>
        <v>2028873</v>
      </c>
      <c r="L15" s="105">
        <f t="shared" si="2"/>
        <v>774603</v>
      </c>
      <c r="M15" s="105">
        <f t="shared" si="2"/>
        <v>4212645</v>
      </c>
      <c r="N15" s="105">
        <f t="shared" si="2"/>
        <v>7016121</v>
      </c>
      <c r="O15" s="105">
        <f t="shared" si="2"/>
        <v>5752129</v>
      </c>
      <c r="P15" s="105">
        <f t="shared" si="2"/>
        <v>0</v>
      </c>
      <c r="Q15" s="105">
        <f t="shared" si="2"/>
        <v>1664636</v>
      </c>
      <c r="R15" s="105">
        <f t="shared" si="2"/>
        <v>7416765</v>
      </c>
      <c r="S15" s="105">
        <f t="shared" si="2"/>
        <v>2694718</v>
      </c>
      <c r="T15" s="105">
        <f t="shared" si="2"/>
        <v>3490336</v>
      </c>
      <c r="U15" s="105">
        <f t="shared" si="2"/>
        <v>-673435</v>
      </c>
      <c r="V15" s="105">
        <f t="shared" si="2"/>
        <v>5511619</v>
      </c>
      <c r="W15" s="105">
        <f t="shared" si="2"/>
        <v>24994226</v>
      </c>
      <c r="X15" s="105">
        <f t="shared" si="2"/>
        <v>31493000</v>
      </c>
      <c r="Y15" s="105">
        <f t="shared" si="2"/>
        <v>-6498774</v>
      </c>
      <c r="Z15" s="142">
        <f>+IF(X15&lt;&gt;0,+(Y15/X15)*100,0)</f>
        <v>-20.635614263487124</v>
      </c>
      <c r="AA15" s="107">
        <f>SUM(AA16:AA18)</f>
        <v>31493000</v>
      </c>
    </row>
    <row r="16" spans="1:27" ht="13.5">
      <c r="A16" s="143" t="s">
        <v>85</v>
      </c>
      <c r="B16" s="141"/>
      <c r="C16" s="160"/>
      <c r="D16" s="160"/>
      <c r="E16" s="161">
        <v>92000</v>
      </c>
      <c r="F16" s="65">
        <v>92000</v>
      </c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>
        <v>92000</v>
      </c>
      <c r="Y16" s="65">
        <v>-92000</v>
      </c>
      <c r="Z16" s="145">
        <v>-100</v>
      </c>
      <c r="AA16" s="67">
        <v>92000</v>
      </c>
    </row>
    <row r="17" spans="1:27" ht="13.5">
      <c r="A17" s="143" t="s">
        <v>86</v>
      </c>
      <c r="B17" s="141"/>
      <c r="C17" s="160">
        <v>19556959</v>
      </c>
      <c r="D17" s="160"/>
      <c r="E17" s="161">
        <v>31401000</v>
      </c>
      <c r="F17" s="65">
        <v>31401000</v>
      </c>
      <c r="G17" s="65"/>
      <c r="H17" s="65">
        <v>375591</v>
      </c>
      <c r="I17" s="65">
        <v>4674130</v>
      </c>
      <c r="J17" s="65">
        <v>5049721</v>
      </c>
      <c r="K17" s="65">
        <v>2028873</v>
      </c>
      <c r="L17" s="65">
        <v>774603</v>
      </c>
      <c r="M17" s="65">
        <v>4212645</v>
      </c>
      <c r="N17" s="65">
        <v>7016121</v>
      </c>
      <c r="O17" s="65">
        <v>5752129</v>
      </c>
      <c r="P17" s="65"/>
      <c r="Q17" s="65">
        <v>1664636</v>
      </c>
      <c r="R17" s="65">
        <v>7416765</v>
      </c>
      <c r="S17" s="65">
        <v>2694718</v>
      </c>
      <c r="T17" s="65">
        <v>3490336</v>
      </c>
      <c r="U17" s="65">
        <v>-673435</v>
      </c>
      <c r="V17" s="65">
        <v>5511619</v>
      </c>
      <c r="W17" s="65">
        <v>24994226</v>
      </c>
      <c r="X17" s="65">
        <v>31401000</v>
      </c>
      <c r="Y17" s="65">
        <v>-6406774</v>
      </c>
      <c r="Z17" s="145">
        <v>-20.4</v>
      </c>
      <c r="AA17" s="67">
        <v>31401000</v>
      </c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140" t="s">
        <v>88</v>
      </c>
      <c r="B19" s="147"/>
      <c r="C19" s="158">
        <f aca="true" t="shared" si="3" ref="C19:Y19">SUM(C20:C23)</f>
        <v>38510071</v>
      </c>
      <c r="D19" s="158">
        <f>SUM(D20:D23)</f>
        <v>0</v>
      </c>
      <c r="E19" s="159">
        <f t="shared" si="3"/>
        <v>16365000</v>
      </c>
      <c r="F19" s="105">
        <f t="shared" si="3"/>
        <v>16365000</v>
      </c>
      <c r="G19" s="105">
        <f t="shared" si="3"/>
        <v>0</v>
      </c>
      <c r="H19" s="105">
        <f t="shared" si="3"/>
        <v>19952</v>
      </c>
      <c r="I19" s="105">
        <f t="shared" si="3"/>
        <v>0</v>
      </c>
      <c r="J19" s="105">
        <f t="shared" si="3"/>
        <v>19952</v>
      </c>
      <c r="K19" s="105">
        <f t="shared" si="3"/>
        <v>0</v>
      </c>
      <c r="L19" s="105">
        <f t="shared" si="3"/>
        <v>144211</v>
      </c>
      <c r="M19" s="105">
        <f t="shared" si="3"/>
        <v>2321422</v>
      </c>
      <c r="N19" s="105">
        <f t="shared" si="3"/>
        <v>2465633</v>
      </c>
      <c r="O19" s="105">
        <f t="shared" si="3"/>
        <v>0</v>
      </c>
      <c r="P19" s="105">
        <f t="shared" si="3"/>
        <v>2124598</v>
      </c>
      <c r="Q19" s="105">
        <f t="shared" si="3"/>
        <v>2050883</v>
      </c>
      <c r="R19" s="105">
        <f t="shared" si="3"/>
        <v>4175481</v>
      </c>
      <c r="S19" s="105">
        <f t="shared" si="3"/>
        <v>1368662</v>
      </c>
      <c r="T19" s="105">
        <f t="shared" si="3"/>
        <v>1248276</v>
      </c>
      <c r="U19" s="105">
        <f t="shared" si="3"/>
        <v>1176083</v>
      </c>
      <c r="V19" s="105">
        <f t="shared" si="3"/>
        <v>3793021</v>
      </c>
      <c r="W19" s="105">
        <f t="shared" si="3"/>
        <v>10454087</v>
      </c>
      <c r="X19" s="105">
        <f t="shared" si="3"/>
        <v>16365000</v>
      </c>
      <c r="Y19" s="105">
        <f t="shared" si="3"/>
        <v>-5910913</v>
      </c>
      <c r="Z19" s="142">
        <f>+IF(X19&lt;&gt;0,+(Y19/X19)*100,0)</f>
        <v>-36.119236174763216</v>
      </c>
      <c r="AA19" s="107">
        <f>SUM(AA20:AA23)</f>
        <v>16365000</v>
      </c>
    </row>
    <row r="20" spans="1:27" ht="13.5">
      <c r="A20" s="143" t="s">
        <v>89</v>
      </c>
      <c r="B20" s="141"/>
      <c r="C20" s="160"/>
      <c r="D20" s="160"/>
      <c r="E20" s="161">
        <v>11537000</v>
      </c>
      <c r="F20" s="65">
        <v>11537000</v>
      </c>
      <c r="G20" s="65"/>
      <c r="H20" s="65">
        <v>19952</v>
      </c>
      <c r="I20" s="65"/>
      <c r="J20" s="65">
        <v>19952</v>
      </c>
      <c r="K20" s="65"/>
      <c r="L20" s="65">
        <v>144211</v>
      </c>
      <c r="M20" s="65"/>
      <c r="N20" s="65">
        <v>144211</v>
      </c>
      <c r="O20" s="65"/>
      <c r="P20" s="65"/>
      <c r="Q20" s="65"/>
      <c r="R20" s="65"/>
      <c r="S20" s="65"/>
      <c r="T20" s="65"/>
      <c r="U20" s="65"/>
      <c r="V20" s="65"/>
      <c r="W20" s="65">
        <v>164163</v>
      </c>
      <c r="X20" s="65">
        <v>11537000</v>
      </c>
      <c r="Y20" s="65">
        <v>-11372837</v>
      </c>
      <c r="Z20" s="145">
        <v>-98.58</v>
      </c>
      <c r="AA20" s="67">
        <v>11537000</v>
      </c>
    </row>
    <row r="21" spans="1:27" ht="13.5">
      <c r="A21" s="143" t="s">
        <v>90</v>
      </c>
      <c r="B21" s="141"/>
      <c r="C21" s="160">
        <v>37981463</v>
      </c>
      <c r="D21" s="160"/>
      <c r="E21" s="161">
        <v>4328000</v>
      </c>
      <c r="F21" s="65">
        <v>4328000</v>
      </c>
      <c r="G21" s="65"/>
      <c r="H21" s="65"/>
      <c r="I21" s="65"/>
      <c r="J21" s="65"/>
      <c r="K21" s="65"/>
      <c r="L21" s="65"/>
      <c r="M21" s="65">
        <v>186252</v>
      </c>
      <c r="N21" s="65">
        <v>186252</v>
      </c>
      <c r="O21" s="65"/>
      <c r="P21" s="65">
        <v>5680</v>
      </c>
      <c r="Q21" s="65"/>
      <c r="R21" s="65">
        <v>5680</v>
      </c>
      <c r="S21" s="65"/>
      <c r="T21" s="65"/>
      <c r="U21" s="65"/>
      <c r="V21" s="65"/>
      <c r="W21" s="65">
        <v>191932</v>
      </c>
      <c r="X21" s="65">
        <v>4328000</v>
      </c>
      <c r="Y21" s="65">
        <v>-4136068</v>
      </c>
      <c r="Z21" s="145">
        <v>-95.57</v>
      </c>
      <c r="AA21" s="67">
        <v>4328000</v>
      </c>
    </row>
    <row r="22" spans="1:27" ht="13.5">
      <c r="A22" s="143" t="s">
        <v>91</v>
      </c>
      <c r="B22" s="141"/>
      <c r="C22" s="162">
        <v>528608</v>
      </c>
      <c r="D22" s="162"/>
      <c r="E22" s="163">
        <v>500000</v>
      </c>
      <c r="F22" s="164">
        <v>500000</v>
      </c>
      <c r="G22" s="164"/>
      <c r="H22" s="164"/>
      <c r="I22" s="164"/>
      <c r="J22" s="164"/>
      <c r="K22" s="164"/>
      <c r="L22" s="164"/>
      <c r="M22" s="164">
        <v>2135170</v>
      </c>
      <c r="N22" s="164">
        <v>2135170</v>
      </c>
      <c r="O22" s="164"/>
      <c r="P22" s="164">
        <v>2118918</v>
      </c>
      <c r="Q22" s="164">
        <v>2050883</v>
      </c>
      <c r="R22" s="164">
        <v>4169801</v>
      </c>
      <c r="S22" s="164">
        <v>1368662</v>
      </c>
      <c r="T22" s="164">
        <v>1248276</v>
      </c>
      <c r="U22" s="164">
        <v>1176083</v>
      </c>
      <c r="V22" s="164">
        <v>3793021</v>
      </c>
      <c r="W22" s="164">
        <v>10097992</v>
      </c>
      <c r="X22" s="164">
        <v>500000</v>
      </c>
      <c r="Y22" s="164">
        <v>9597992</v>
      </c>
      <c r="Z22" s="146">
        <v>1919.6</v>
      </c>
      <c r="AA22" s="239">
        <v>500000</v>
      </c>
    </row>
    <row r="23" spans="1:27" ht="13.5">
      <c r="A23" s="143" t="s">
        <v>92</v>
      </c>
      <c r="B23" s="141"/>
      <c r="C23" s="160"/>
      <c r="D23" s="160"/>
      <c r="E23" s="161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140" t="s">
        <v>93</v>
      </c>
      <c r="B24" s="147"/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/>
      <c r="AA24" s="107"/>
    </row>
    <row r="25" spans="1:27" ht="13.5">
      <c r="A25" s="153" t="s">
        <v>135</v>
      </c>
      <c r="B25" s="154" t="s">
        <v>99</v>
      </c>
      <c r="C25" s="232">
        <f aca="true" t="shared" si="4" ref="C25:Y25">+C5+C9+C15+C19+C24</f>
        <v>61913793</v>
      </c>
      <c r="D25" s="232">
        <f>+D5+D9+D15+D19+D24</f>
        <v>0</v>
      </c>
      <c r="E25" s="245">
        <f t="shared" si="4"/>
        <v>50274800</v>
      </c>
      <c r="F25" s="234">
        <f t="shared" si="4"/>
        <v>50274800</v>
      </c>
      <c r="G25" s="234">
        <f t="shared" si="4"/>
        <v>0</v>
      </c>
      <c r="H25" s="234">
        <f t="shared" si="4"/>
        <v>395543</v>
      </c>
      <c r="I25" s="234">
        <f t="shared" si="4"/>
        <v>4708091</v>
      </c>
      <c r="J25" s="234">
        <f t="shared" si="4"/>
        <v>5103634</v>
      </c>
      <c r="K25" s="234">
        <f t="shared" si="4"/>
        <v>2028873</v>
      </c>
      <c r="L25" s="234">
        <f t="shared" si="4"/>
        <v>933350</v>
      </c>
      <c r="M25" s="234">
        <f t="shared" si="4"/>
        <v>7383003</v>
      </c>
      <c r="N25" s="234">
        <f t="shared" si="4"/>
        <v>10345226</v>
      </c>
      <c r="O25" s="234">
        <f t="shared" si="4"/>
        <v>5764329</v>
      </c>
      <c r="P25" s="234">
        <f t="shared" si="4"/>
        <v>2124598</v>
      </c>
      <c r="Q25" s="234">
        <f t="shared" si="4"/>
        <v>4099782</v>
      </c>
      <c r="R25" s="234">
        <f t="shared" si="4"/>
        <v>11988709</v>
      </c>
      <c r="S25" s="234">
        <f t="shared" si="4"/>
        <v>4205236</v>
      </c>
      <c r="T25" s="234">
        <f t="shared" si="4"/>
        <v>4838518</v>
      </c>
      <c r="U25" s="234">
        <f t="shared" si="4"/>
        <v>917895</v>
      </c>
      <c r="V25" s="234">
        <f t="shared" si="4"/>
        <v>9961649</v>
      </c>
      <c r="W25" s="234">
        <f t="shared" si="4"/>
        <v>37399218</v>
      </c>
      <c r="X25" s="234">
        <f t="shared" si="4"/>
        <v>50274800</v>
      </c>
      <c r="Y25" s="234">
        <f t="shared" si="4"/>
        <v>-12875582</v>
      </c>
      <c r="Z25" s="246">
        <f>+IF(X25&lt;&gt;0,+(Y25/X25)*100,0)</f>
        <v>-25.610409191085793</v>
      </c>
      <c r="AA25" s="247">
        <f>+AA5+AA9+AA15+AA19+AA24</f>
        <v>50274800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48" t="s">
        <v>136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49" t="s">
        <v>137</v>
      </c>
      <c r="B28" s="141"/>
      <c r="C28" s="160">
        <v>177252</v>
      </c>
      <c r="D28" s="160"/>
      <c r="E28" s="161">
        <v>41712000</v>
      </c>
      <c r="F28" s="65">
        <v>41712000</v>
      </c>
      <c r="G28" s="65"/>
      <c r="H28" s="65"/>
      <c r="I28" s="65">
        <v>4674130</v>
      </c>
      <c r="J28" s="65">
        <v>4674130</v>
      </c>
      <c r="K28" s="65">
        <v>2028873</v>
      </c>
      <c r="L28" s="65">
        <v>776403</v>
      </c>
      <c r="M28" s="65">
        <v>7194951</v>
      </c>
      <c r="N28" s="65">
        <v>10000227</v>
      </c>
      <c r="O28" s="65">
        <v>5764329</v>
      </c>
      <c r="P28" s="65">
        <v>2066815</v>
      </c>
      <c r="Q28" s="65">
        <v>3974355</v>
      </c>
      <c r="R28" s="65">
        <v>11805499</v>
      </c>
      <c r="S28" s="65">
        <v>4197680</v>
      </c>
      <c r="T28" s="65">
        <v>4680711</v>
      </c>
      <c r="U28" s="65">
        <v>-3698354</v>
      </c>
      <c r="V28" s="65">
        <v>5180037</v>
      </c>
      <c r="W28" s="65">
        <v>31659893</v>
      </c>
      <c r="X28" s="65">
        <v>41712000</v>
      </c>
      <c r="Y28" s="65">
        <v>-10052107</v>
      </c>
      <c r="Z28" s="145">
        <v>-24.1</v>
      </c>
      <c r="AA28" s="160">
        <v>41712000</v>
      </c>
    </row>
    <row r="29" spans="1:27" ht="13.5">
      <c r="A29" s="249" t="s">
        <v>138</v>
      </c>
      <c r="B29" s="141"/>
      <c r="C29" s="160">
        <v>9813048</v>
      </c>
      <c r="D29" s="160"/>
      <c r="E29" s="161">
        <v>20000</v>
      </c>
      <c r="F29" s="65">
        <v>20000</v>
      </c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>
        <v>20000</v>
      </c>
      <c r="Y29" s="65">
        <v>-20000</v>
      </c>
      <c r="Z29" s="145">
        <v>-100</v>
      </c>
      <c r="AA29" s="67">
        <v>20000</v>
      </c>
    </row>
    <row r="30" spans="1:27" ht="13.5">
      <c r="A30" s="249" t="s">
        <v>139</v>
      </c>
      <c r="B30" s="141"/>
      <c r="C30" s="162"/>
      <c r="D30" s="162"/>
      <c r="E30" s="163">
        <v>5200000</v>
      </c>
      <c r="F30" s="164">
        <v>5200000</v>
      </c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>
        <v>5200000</v>
      </c>
      <c r="Y30" s="164">
        <v>-5200000</v>
      </c>
      <c r="Z30" s="146">
        <v>-100</v>
      </c>
      <c r="AA30" s="239">
        <v>5200000</v>
      </c>
    </row>
    <row r="31" spans="1:27" ht="13.5">
      <c r="A31" s="250" t="s">
        <v>140</v>
      </c>
      <c r="B31" s="141"/>
      <c r="C31" s="160">
        <v>21037557</v>
      </c>
      <c r="D31" s="160"/>
      <c r="E31" s="161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51" t="s">
        <v>46</v>
      </c>
      <c r="B32" s="141" t="s">
        <v>94</v>
      </c>
      <c r="C32" s="225">
        <f aca="true" t="shared" si="5" ref="C32:Y32">SUM(C28:C31)</f>
        <v>31027857</v>
      </c>
      <c r="D32" s="225">
        <f>SUM(D28:D31)</f>
        <v>0</v>
      </c>
      <c r="E32" s="226">
        <f t="shared" si="5"/>
        <v>46932000</v>
      </c>
      <c r="F32" s="82">
        <f t="shared" si="5"/>
        <v>46932000</v>
      </c>
      <c r="G32" s="82">
        <f t="shared" si="5"/>
        <v>0</v>
      </c>
      <c r="H32" s="82">
        <f t="shared" si="5"/>
        <v>0</v>
      </c>
      <c r="I32" s="82">
        <f t="shared" si="5"/>
        <v>4674130</v>
      </c>
      <c r="J32" s="82">
        <f t="shared" si="5"/>
        <v>4674130</v>
      </c>
      <c r="K32" s="82">
        <f t="shared" si="5"/>
        <v>2028873</v>
      </c>
      <c r="L32" s="82">
        <f t="shared" si="5"/>
        <v>776403</v>
      </c>
      <c r="M32" s="82">
        <f t="shared" si="5"/>
        <v>7194951</v>
      </c>
      <c r="N32" s="82">
        <f t="shared" si="5"/>
        <v>10000227</v>
      </c>
      <c r="O32" s="82">
        <f t="shared" si="5"/>
        <v>5764329</v>
      </c>
      <c r="P32" s="82">
        <f t="shared" si="5"/>
        <v>2066815</v>
      </c>
      <c r="Q32" s="82">
        <f t="shared" si="5"/>
        <v>3974355</v>
      </c>
      <c r="R32" s="82">
        <f t="shared" si="5"/>
        <v>11805499</v>
      </c>
      <c r="S32" s="82">
        <f t="shared" si="5"/>
        <v>4197680</v>
      </c>
      <c r="T32" s="82">
        <f t="shared" si="5"/>
        <v>4680711</v>
      </c>
      <c r="U32" s="82">
        <f t="shared" si="5"/>
        <v>-3698354</v>
      </c>
      <c r="V32" s="82">
        <f t="shared" si="5"/>
        <v>5180037</v>
      </c>
      <c r="W32" s="82">
        <f t="shared" si="5"/>
        <v>31659893</v>
      </c>
      <c r="X32" s="82">
        <f t="shared" si="5"/>
        <v>46932000</v>
      </c>
      <c r="Y32" s="82">
        <f t="shared" si="5"/>
        <v>-15272107</v>
      </c>
      <c r="Z32" s="227">
        <f>+IF(X32&lt;&gt;0,+(Y32/X32)*100,0)</f>
        <v>-32.54092516832864</v>
      </c>
      <c r="AA32" s="84">
        <f>SUM(AA28:AA31)</f>
        <v>46932000</v>
      </c>
    </row>
    <row r="33" spans="1:27" ht="13.5">
      <c r="A33" s="252" t="s">
        <v>51</v>
      </c>
      <c r="B33" s="141" t="s">
        <v>141</v>
      </c>
      <c r="C33" s="160">
        <v>27861213</v>
      </c>
      <c r="D33" s="160"/>
      <c r="E33" s="161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52" t="s">
        <v>52</v>
      </c>
      <c r="B34" s="141" t="s">
        <v>126</v>
      </c>
      <c r="C34" s="160"/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/>
      <c r="AA34" s="67"/>
    </row>
    <row r="35" spans="1:27" ht="13.5">
      <c r="A35" s="252" t="s">
        <v>53</v>
      </c>
      <c r="B35" s="141"/>
      <c r="C35" s="160">
        <v>3024723</v>
      </c>
      <c r="D35" s="160"/>
      <c r="E35" s="161">
        <v>3342800</v>
      </c>
      <c r="F35" s="65">
        <v>3342800</v>
      </c>
      <c r="G35" s="65"/>
      <c r="H35" s="65"/>
      <c r="I35" s="65">
        <v>33961</v>
      </c>
      <c r="J35" s="65">
        <v>33961</v>
      </c>
      <c r="K35" s="65"/>
      <c r="L35" s="65">
        <v>156947</v>
      </c>
      <c r="M35" s="65">
        <v>188052</v>
      </c>
      <c r="N35" s="65">
        <v>344999</v>
      </c>
      <c r="O35" s="65"/>
      <c r="P35" s="65">
        <v>57783</v>
      </c>
      <c r="Q35" s="65">
        <v>125427</v>
      </c>
      <c r="R35" s="65">
        <v>183210</v>
      </c>
      <c r="S35" s="65">
        <v>7555</v>
      </c>
      <c r="T35" s="65">
        <v>157807</v>
      </c>
      <c r="U35" s="65">
        <v>4616250</v>
      </c>
      <c r="V35" s="65">
        <v>4781612</v>
      </c>
      <c r="W35" s="65">
        <v>5343782</v>
      </c>
      <c r="X35" s="65">
        <v>3342800</v>
      </c>
      <c r="Y35" s="65">
        <v>2000982</v>
      </c>
      <c r="Z35" s="145">
        <v>59.86</v>
      </c>
      <c r="AA35" s="67">
        <v>3342800</v>
      </c>
    </row>
    <row r="36" spans="1:27" ht="13.5">
      <c r="A36" s="253" t="s">
        <v>142</v>
      </c>
      <c r="B36" s="154" t="s">
        <v>132</v>
      </c>
      <c r="C36" s="237">
        <f aca="true" t="shared" si="6" ref="C36:Y36">SUM(C32:C35)</f>
        <v>61913793</v>
      </c>
      <c r="D36" s="237">
        <f>SUM(D32:D35)</f>
        <v>0</v>
      </c>
      <c r="E36" s="233">
        <f t="shared" si="6"/>
        <v>50274800</v>
      </c>
      <c r="F36" s="235">
        <f t="shared" si="6"/>
        <v>50274800</v>
      </c>
      <c r="G36" s="235">
        <f t="shared" si="6"/>
        <v>0</v>
      </c>
      <c r="H36" s="235">
        <f t="shared" si="6"/>
        <v>0</v>
      </c>
      <c r="I36" s="235">
        <f t="shared" si="6"/>
        <v>4708091</v>
      </c>
      <c r="J36" s="235">
        <f t="shared" si="6"/>
        <v>4708091</v>
      </c>
      <c r="K36" s="235">
        <f t="shared" si="6"/>
        <v>2028873</v>
      </c>
      <c r="L36" s="235">
        <f t="shared" si="6"/>
        <v>933350</v>
      </c>
      <c r="M36" s="235">
        <f t="shared" si="6"/>
        <v>7383003</v>
      </c>
      <c r="N36" s="235">
        <f t="shared" si="6"/>
        <v>10345226</v>
      </c>
      <c r="O36" s="235">
        <f t="shared" si="6"/>
        <v>5764329</v>
      </c>
      <c r="P36" s="235">
        <f t="shared" si="6"/>
        <v>2124598</v>
      </c>
      <c r="Q36" s="235">
        <f t="shared" si="6"/>
        <v>4099782</v>
      </c>
      <c r="R36" s="235">
        <f t="shared" si="6"/>
        <v>11988709</v>
      </c>
      <c r="S36" s="235">
        <f t="shared" si="6"/>
        <v>4205235</v>
      </c>
      <c r="T36" s="235">
        <f t="shared" si="6"/>
        <v>4838518</v>
      </c>
      <c r="U36" s="235">
        <f t="shared" si="6"/>
        <v>917896</v>
      </c>
      <c r="V36" s="235">
        <f t="shared" si="6"/>
        <v>9961649</v>
      </c>
      <c r="W36" s="235">
        <f t="shared" si="6"/>
        <v>37003675</v>
      </c>
      <c r="X36" s="235">
        <f t="shared" si="6"/>
        <v>50274800</v>
      </c>
      <c r="Y36" s="235">
        <f t="shared" si="6"/>
        <v>-13271125</v>
      </c>
      <c r="Z36" s="236">
        <f>+IF(X36&lt;&gt;0,+(Y36/X36)*100,0)</f>
        <v>-26.39717114737403</v>
      </c>
      <c r="AA36" s="254">
        <f>SUM(AA32:AA35)</f>
        <v>50274800</v>
      </c>
    </row>
    <row r="37" spans="1:27" ht="13.5">
      <c r="A37" s="155" t="s">
        <v>223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</row>
    <row r="38" spans="1:27" ht="13.5">
      <c r="A38" s="123" t="s">
        <v>237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</row>
    <row r="39" spans="1:27" ht="13.5">
      <c r="A39" s="123" t="s">
        <v>238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239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240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1:27" ht="13.5">
      <c r="A42" s="123" t="s">
        <v>241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</row>
    <row r="43" spans="1:27" ht="13.5">
      <c r="A43" s="123" t="s">
        <v>242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:27" ht="13.5">
      <c r="A44" s="123" t="s">
        <v>243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7" ht="13.5">
      <c r="A45" s="123" t="s">
        <v>244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143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144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145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146</v>
      </c>
      <c r="B6" s="197"/>
      <c r="C6" s="160">
        <v>3111195</v>
      </c>
      <c r="D6" s="160"/>
      <c r="E6" s="64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145"/>
      <c r="AA6" s="67"/>
    </row>
    <row r="7" spans="1:27" ht="13.5">
      <c r="A7" s="264" t="s">
        <v>147</v>
      </c>
      <c r="B7" s="197" t="s">
        <v>72</v>
      </c>
      <c r="C7" s="160">
        <v>1187488</v>
      </c>
      <c r="D7" s="160"/>
      <c r="E7" s="64">
        <v>26625000</v>
      </c>
      <c r="F7" s="65">
        <v>26625000</v>
      </c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>
        <v>26625000</v>
      </c>
      <c r="Y7" s="65">
        <v>-26625000</v>
      </c>
      <c r="Z7" s="145">
        <v>-100</v>
      </c>
      <c r="AA7" s="67">
        <v>26625000</v>
      </c>
    </row>
    <row r="8" spans="1:27" ht="13.5">
      <c r="A8" s="264" t="s">
        <v>148</v>
      </c>
      <c r="B8" s="197" t="s">
        <v>72</v>
      </c>
      <c r="C8" s="160">
        <v>25001292</v>
      </c>
      <c r="D8" s="160"/>
      <c r="E8" s="64">
        <v>72500000</v>
      </c>
      <c r="F8" s="65">
        <v>72500000</v>
      </c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>
        <v>72500000</v>
      </c>
      <c r="Y8" s="65">
        <v>-72500000</v>
      </c>
      <c r="Z8" s="145">
        <v>-100</v>
      </c>
      <c r="AA8" s="67">
        <v>72500000</v>
      </c>
    </row>
    <row r="9" spans="1:27" ht="13.5">
      <c r="A9" s="264" t="s">
        <v>149</v>
      </c>
      <c r="B9" s="197"/>
      <c r="C9" s="160">
        <v>6161978</v>
      </c>
      <c r="D9" s="160"/>
      <c r="E9" s="64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145"/>
      <c r="AA9" s="67"/>
    </row>
    <row r="10" spans="1:27" ht="13.5">
      <c r="A10" s="264" t="s">
        <v>150</v>
      </c>
      <c r="B10" s="197"/>
      <c r="C10" s="160"/>
      <c r="D10" s="160"/>
      <c r="E10" s="64"/>
      <c r="F10" s="65"/>
      <c r="G10" s="164"/>
      <c r="H10" s="164"/>
      <c r="I10" s="164"/>
      <c r="J10" s="65"/>
      <c r="K10" s="164"/>
      <c r="L10" s="164"/>
      <c r="M10" s="65"/>
      <c r="N10" s="164"/>
      <c r="O10" s="164"/>
      <c r="P10" s="164"/>
      <c r="Q10" s="65"/>
      <c r="R10" s="164"/>
      <c r="S10" s="164"/>
      <c r="T10" s="65"/>
      <c r="U10" s="164"/>
      <c r="V10" s="164"/>
      <c r="W10" s="164"/>
      <c r="X10" s="65"/>
      <c r="Y10" s="164"/>
      <c r="Z10" s="146"/>
      <c r="AA10" s="239"/>
    </row>
    <row r="11" spans="1:27" ht="13.5">
      <c r="A11" s="264" t="s">
        <v>151</v>
      </c>
      <c r="B11" s="197" t="s">
        <v>96</v>
      </c>
      <c r="C11" s="160">
        <v>856866</v>
      </c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5" t="s">
        <v>56</v>
      </c>
      <c r="B12" s="266"/>
      <c r="C12" s="177">
        <f aca="true" t="shared" si="0" ref="C12:Y12">SUM(C6:C11)</f>
        <v>36318819</v>
      </c>
      <c r="D12" s="177">
        <f>SUM(D6:D11)</f>
        <v>0</v>
      </c>
      <c r="E12" s="77">
        <f t="shared" si="0"/>
        <v>99125000</v>
      </c>
      <c r="F12" s="78">
        <f t="shared" si="0"/>
        <v>99125000</v>
      </c>
      <c r="G12" s="78">
        <f t="shared" si="0"/>
        <v>0</v>
      </c>
      <c r="H12" s="78">
        <f t="shared" si="0"/>
        <v>0</v>
      </c>
      <c r="I12" s="78">
        <f t="shared" si="0"/>
        <v>0</v>
      </c>
      <c r="J12" s="78">
        <f t="shared" si="0"/>
        <v>0</v>
      </c>
      <c r="K12" s="78">
        <f t="shared" si="0"/>
        <v>0</v>
      </c>
      <c r="L12" s="78">
        <f t="shared" si="0"/>
        <v>0</v>
      </c>
      <c r="M12" s="78">
        <f t="shared" si="0"/>
        <v>0</v>
      </c>
      <c r="N12" s="78">
        <f t="shared" si="0"/>
        <v>0</v>
      </c>
      <c r="O12" s="78">
        <f t="shared" si="0"/>
        <v>0</v>
      </c>
      <c r="P12" s="78">
        <f t="shared" si="0"/>
        <v>0</v>
      </c>
      <c r="Q12" s="78">
        <f t="shared" si="0"/>
        <v>0</v>
      </c>
      <c r="R12" s="78">
        <f t="shared" si="0"/>
        <v>0</v>
      </c>
      <c r="S12" s="78">
        <f t="shared" si="0"/>
        <v>0</v>
      </c>
      <c r="T12" s="78">
        <f t="shared" si="0"/>
        <v>0</v>
      </c>
      <c r="U12" s="78">
        <f t="shared" si="0"/>
        <v>0</v>
      </c>
      <c r="V12" s="78">
        <f t="shared" si="0"/>
        <v>0</v>
      </c>
      <c r="W12" s="78">
        <f t="shared" si="0"/>
        <v>0</v>
      </c>
      <c r="X12" s="78">
        <f t="shared" si="0"/>
        <v>99125000</v>
      </c>
      <c r="Y12" s="78">
        <f t="shared" si="0"/>
        <v>-99125000</v>
      </c>
      <c r="Z12" s="179">
        <f>+IF(X12&lt;&gt;0,+(Y12/X12)*100,0)</f>
        <v>-100</v>
      </c>
      <c r="AA12" s="79">
        <f>SUM(AA6:AA11)</f>
        <v>99125000</v>
      </c>
    </row>
    <row r="13" spans="1:27" ht="4.5" customHeight="1">
      <c r="A13" s="267"/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57" t="s">
        <v>152</v>
      </c>
      <c r="B14" s="197"/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4" t="s">
        <v>153</v>
      </c>
      <c r="B15" s="197"/>
      <c r="C15" s="160"/>
      <c r="D15" s="160"/>
      <c r="E15" s="64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145"/>
      <c r="AA15" s="67"/>
    </row>
    <row r="16" spans="1:27" ht="13.5">
      <c r="A16" s="264" t="s">
        <v>154</v>
      </c>
      <c r="B16" s="197"/>
      <c r="C16" s="160"/>
      <c r="D16" s="160"/>
      <c r="E16" s="64"/>
      <c r="F16" s="65"/>
      <c r="G16" s="164"/>
      <c r="H16" s="164"/>
      <c r="I16" s="164"/>
      <c r="J16" s="65"/>
      <c r="K16" s="164"/>
      <c r="L16" s="164"/>
      <c r="M16" s="65"/>
      <c r="N16" s="164"/>
      <c r="O16" s="164"/>
      <c r="P16" s="164"/>
      <c r="Q16" s="65"/>
      <c r="R16" s="164"/>
      <c r="S16" s="164"/>
      <c r="T16" s="65"/>
      <c r="U16" s="164"/>
      <c r="V16" s="164"/>
      <c r="W16" s="164"/>
      <c r="X16" s="65"/>
      <c r="Y16" s="164"/>
      <c r="Z16" s="146"/>
      <c r="AA16" s="239"/>
    </row>
    <row r="17" spans="1:27" ht="13.5">
      <c r="A17" s="264" t="s">
        <v>155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64" t="s">
        <v>156</v>
      </c>
      <c r="B18" s="197"/>
      <c r="C18" s="160"/>
      <c r="D18" s="160"/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264" t="s">
        <v>157</v>
      </c>
      <c r="B19" s="197" t="s">
        <v>99</v>
      </c>
      <c r="C19" s="160">
        <v>478532251</v>
      </c>
      <c r="D19" s="160"/>
      <c r="E19" s="64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145"/>
      <c r="AA19" s="67"/>
    </row>
    <row r="20" spans="1:27" ht="13.5">
      <c r="A20" s="264" t="s">
        <v>158</v>
      </c>
      <c r="B20" s="197"/>
      <c r="C20" s="160"/>
      <c r="D20" s="160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159</v>
      </c>
      <c r="B21" s="197"/>
      <c r="C21" s="160"/>
      <c r="D21" s="160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264" t="s">
        <v>160</v>
      </c>
      <c r="B22" s="197"/>
      <c r="C22" s="160"/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64" t="s">
        <v>161</v>
      </c>
      <c r="B23" s="197"/>
      <c r="C23" s="160"/>
      <c r="D23" s="160"/>
      <c r="E23" s="64"/>
      <c r="F23" s="65"/>
      <c r="G23" s="164"/>
      <c r="H23" s="164"/>
      <c r="I23" s="164"/>
      <c r="J23" s="65"/>
      <c r="K23" s="164"/>
      <c r="L23" s="164"/>
      <c r="M23" s="65"/>
      <c r="N23" s="164"/>
      <c r="O23" s="164"/>
      <c r="P23" s="164"/>
      <c r="Q23" s="65"/>
      <c r="R23" s="164"/>
      <c r="S23" s="164"/>
      <c r="T23" s="65"/>
      <c r="U23" s="164"/>
      <c r="V23" s="164"/>
      <c r="W23" s="164"/>
      <c r="X23" s="65"/>
      <c r="Y23" s="164"/>
      <c r="Z23" s="146"/>
      <c r="AA23" s="239"/>
    </row>
    <row r="24" spans="1:27" ht="13.5">
      <c r="A24" s="265" t="s">
        <v>57</v>
      </c>
      <c r="B24" s="268"/>
      <c r="C24" s="177">
        <f aca="true" t="shared" si="1" ref="C24:Y24">SUM(C15:C23)</f>
        <v>478532251</v>
      </c>
      <c r="D24" s="177">
        <f>SUM(D15:D23)</f>
        <v>0</v>
      </c>
      <c r="E24" s="81">
        <f t="shared" si="1"/>
        <v>0</v>
      </c>
      <c r="F24" s="82">
        <f t="shared" si="1"/>
        <v>0</v>
      </c>
      <c r="G24" s="82">
        <f t="shared" si="1"/>
        <v>0</v>
      </c>
      <c r="H24" s="82">
        <f t="shared" si="1"/>
        <v>0</v>
      </c>
      <c r="I24" s="82">
        <f t="shared" si="1"/>
        <v>0</v>
      </c>
      <c r="J24" s="82">
        <f t="shared" si="1"/>
        <v>0</v>
      </c>
      <c r="K24" s="82">
        <f t="shared" si="1"/>
        <v>0</v>
      </c>
      <c r="L24" s="82">
        <f t="shared" si="1"/>
        <v>0</v>
      </c>
      <c r="M24" s="82">
        <f t="shared" si="1"/>
        <v>0</v>
      </c>
      <c r="N24" s="82">
        <f t="shared" si="1"/>
        <v>0</v>
      </c>
      <c r="O24" s="82">
        <f t="shared" si="1"/>
        <v>0</v>
      </c>
      <c r="P24" s="82">
        <f t="shared" si="1"/>
        <v>0</v>
      </c>
      <c r="Q24" s="82">
        <f t="shared" si="1"/>
        <v>0</v>
      </c>
      <c r="R24" s="82">
        <f t="shared" si="1"/>
        <v>0</v>
      </c>
      <c r="S24" s="82">
        <f t="shared" si="1"/>
        <v>0</v>
      </c>
      <c r="T24" s="82">
        <f t="shared" si="1"/>
        <v>0</v>
      </c>
      <c r="U24" s="82">
        <f t="shared" si="1"/>
        <v>0</v>
      </c>
      <c r="V24" s="82">
        <f t="shared" si="1"/>
        <v>0</v>
      </c>
      <c r="W24" s="82">
        <f t="shared" si="1"/>
        <v>0</v>
      </c>
      <c r="X24" s="82">
        <f t="shared" si="1"/>
        <v>0</v>
      </c>
      <c r="Y24" s="82">
        <f t="shared" si="1"/>
        <v>0</v>
      </c>
      <c r="Z24" s="227">
        <f>+IF(X24&lt;&gt;0,+(Y24/X24)*100,0)</f>
        <v>0</v>
      </c>
      <c r="AA24" s="84">
        <f>SUM(AA15:AA23)</f>
        <v>0</v>
      </c>
    </row>
    <row r="25" spans="1:27" ht="13.5">
      <c r="A25" s="265" t="s">
        <v>162</v>
      </c>
      <c r="B25" s="266"/>
      <c r="C25" s="177">
        <f aca="true" t="shared" si="2" ref="C25:Y25">+C12+C24</f>
        <v>514851070</v>
      </c>
      <c r="D25" s="177">
        <f>+D12+D24</f>
        <v>0</v>
      </c>
      <c r="E25" s="77">
        <f t="shared" si="2"/>
        <v>99125000</v>
      </c>
      <c r="F25" s="78">
        <f t="shared" si="2"/>
        <v>99125000</v>
      </c>
      <c r="G25" s="78">
        <f t="shared" si="2"/>
        <v>0</v>
      </c>
      <c r="H25" s="78">
        <f t="shared" si="2"/>
        <v>0</v>
      </c>
      <c r="I25" s="78">
        <f t="shared" si="2"/>
        <v>0</v>
      </c>
      <c r="J25" s="78">
        <f t="shared" si="2"/>
        <v>0</v>
      </c>
      <c r="K25" s="78">
        <f t="shared" si="2"/>
        <v>0</v>
      </c>
      <c r="L25" s="78">
        <f t="shared" si="2"/>
        <v>0</v>
      </c>
      <c r="M25" s="78">
        <f t="shared" si="2"/>
        <v>0</v>
      </c>
      <c r="N25" s="78">
        <f t="shared" si="2"/>
        <v>0</v>
      </c>
      <c r="O25" s="78">
        <f t="shared" si="2"/>
        <v>0</v>
      </c>
      <c r="P25" s="78">
        <f t="shared" si="2"/>
        <v>0</v>
      </c>
      <c r="Q25" s="78">
        <f t="shared" si="2"/>
        <v>0</v>
      </c>
      <c r="R25" s="78">
        <f t="shared" si="2"/>
        <v>0</v>
      </c>
      <c r="S25" s="78">
        <f t="shared" si="2"/>
        <v>0</v>
      </c>
      <c r="T25" s="78">
        <f t="shared" si="2"/>
        <v>0</v>
      </c>
      <c r="U25" s="78">
        <f t="shared" si="2"/>
        <v>0</v>
      </c>
      <c r="V25" s="78">
        <f t="shared" si="2"/>
        <v>0</v>
      </c>
      <c r="W25" s="78">
        <f t="shared" si="2"/>
        <v>0</v>
      </c>
      <c r="X25" s="78">
        <f t="shared" si="2"/>
        <v>99125000</v>
      </c>
      <c r="Y25" s="78">
        <f t="shared" si="2"/>
        <v>-99125000</v>
      </c>
      <c r="Z25" s="179">
        <f>+IF(X25&lt;&gt;0,+(Y25/X25)*100,0)</f>
        <v>-100</v>
      </c>
      <c r="AA25" s="79">
        <f>+AA12+AA24</f>
        <v>99125000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163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164</v>
      </c>
      <c r="B28" s="269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165</v>
      </c>
      <c r="B29" s="197" t="s">
        <v>72</v>
      </c>
      <c r="C29" s="160">
        <v>21209710</v>
      </c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52</v>
      </c>
      <c r="B30" s="197" t="s">
        <v>94</v>
      </c>
      <c r="C30" s="160">
        <v>1130960</v>
      </c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166</v>
      </c>
      <c r="B31" s="197"/>
      <c r="C31" s="160">
        <v>1798794</v>
      </c>
      <c r="D31" s="160"/>
      <c r="E31" s="64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64" t="s">
        <v>167</v>
      </c>
      <c r="B32" s="197" t="s">
        <v>94</v>
      </c>
      <c r="C32" s="160">
        <v>35515436</v>
      </c>
      <c r="D32" s="160"/>
      <c r="E32" s="64">
        <v>40000000</v>
      </c>
      <c r="F32" s="65">
        <v>40000000</v>
      </c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>
        <v>40000000</v>
      </c>
      <c r="Y32" s="65">
        <v>-40000000</v>
      </c>
      <c r="Z32" s="145">
        <v>-100</v>
      </c>
      <c r="AA32" s="67">
        <v>40000000</v>
      </c>
    </row>
    <row r="33" spans="1:27" ht="13.5">
      <c r="A33" s="264" t="s">
        <v>168</v>
      </c>
      <c r="B33" s="197"/>
      <c r="C33" s="160">
        <v>3742483</v>
      </c>
      <c r="D33" s="160"/>
      <c r="E33" s="64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65" t="s">
        <v>58</v>
      </c>
      <c r="B34" s="266"/>
      <c r="C34" s="177">
        <f aca="true" t="shared" si="3" ref="C34:Y34">SUM(C29:C33)</f>
        <v>63397383</v>
      </c>
      <c r="D34" s="177">
        <f>SUM(D29:D33)</f>
        <v>0</v>
      </c>
      <c r="E34" s="77">
        <f t="shared" si="3"/>
        <v>40000000</v>
      </c>
      <c r="F34" s="78">
        <f t="shared" si="3"/>
        <v>40000000</v>
      </c>
      <c r="G34" s="78">
        <f t="shared" si="3"/>
        <v>0</v>
      </c>
      <c r="H34" s="78">
        <f t="shared" si="3"/>
        <v>0</v>
      </c>
      <c r="I34" s="78">
        <f t="shared" si="3"/>
        <v>0</v>
      </c>
      <c r="J34" s="78">
        <f t="shared" si="3"/>
        <v>0</v>
      </c>
      <c r="K34" s="78">
        <f t="shared" si="3"/>
        <v>0</v>
      </c>
      <c r="L34" s="78">
        <f t="shared" si="3"/>
        <v>0</v>
      </c>
      <c r="M34" s="78">
        <f t="shared" si="3"/>
        <v>0</v>
      </c>
      <c r="N34" s="78">
        <f t="shared" si="3"/>
        <v>0</v>
      </c>
      <c r="O34" s="78">
        <f t="shared" si="3"/>
        <v>0</v>
      </c>
      <c r="P34" s="78">
        <f t="shared" si="3"/>
        <v>0</v>
      </c>
      <c r="Q34" s="78">
        <f t="shared" si="3"/>
        <v>0</v>
      </c>
      <c r="R34" s="78">
        <f t="shared" si="3"/>
        <v>0</v>
      </c>
      <c r="S34" s="78">
        <f t="shared" si="3"/>
        <v>0</v>
      </c>
      <c r="T34" s="78">
        <f t="shared" si="3"/>
        <v>0</v>
      </c>
      <c r="U34" s="78">
        <f t="shared" si="3"/>
        <v>0</v>
      </c>
      <c r="V34" s="78">
        <f t="shared" si="3"/>
        <v>0</v>
      </c>
      <c r="W34" s="78">
        <f t="shared" si="3"/>
        <v>0</v>
      </c>
      <c r="X34" s="78">
        <f t="shared" si="3"/>
        <v>40000000</v>
      </c>
      <c r="Y34" s="78">
        <f t="shared" si="3"/>
        <v>-40000000</v>
      </c>
      <c r="Z34" s="179">
        <f>+IF(X34&lt;&gt;0,+(Y34/X34)*100,0)</f>
        <v>-100</v>
      </c>
      <c r="AA34" s="79">
        <f>SUM(AA29:AA33)</f>
        <v>40000000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169</v>
      </c>
      <c r="B36" s="197"/>
      <c r="C36" s="160"/>
      <c r="D36" s="160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/>
      <c r="AA36" s="67"/>
    </row>
    <row r="37" spans="1:27" ht="13.5">
      <c r="A37" s="264" t="s">
        <v>52</v>
      </c>
      <c r="B37" s="197"/>
      <c r="C37" s="160">
        <v>53825908</v>
      </c>
      <c r="D37" s="160"/>
      <c r="E37" s="64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145"/>
      <c r="AA37" s="67"/>
    </row>
    <row r="38" spans="1:27" ht="13.5">
      <c r="A38" s="264" t="s">
        <v>168</v>
      </c>
      <c r="B38" s="197"/>
      <c r="C38" s="160">
        <v>14527667</v>
      </c>
      <c r="D38" s="160"/>
      <c r="E38" s="64">
        <v>427000</v>
      </c>
      <c r="F38" s="65">
        <v>427000</v>
      </c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>
        <v>427000</v>
      </c>
      <c r="Y38" s="65">
        <v>-427000</v>
      </c>
      <c r="Z38" s="145">
        <v>-100</v>
      </c>
      <c r="AA38" s="67">
        <v>427000</v>
      </c>
    </row>
    <row r="39" spans="1:27" ht="13.5">
      <c r="A39" s="265" t="s">
        <v>59</v>
      </c>
      <c r="B39" s="268"/>
      <c r="C39" s="177">
        <f aca="true" t="shared" si="4" ref="C39:Y39">SUM(C37:C38)</f>
        <v>68353575</v>
      </c>
      <c r="D39" s="177">
        <f>SUM(D37:D38)</f>
        <v>0</v>
      </c>
      <c r="E39" s="81">
        <f t="shared" si="4"/>
        <v>427000</v>
      </c>
      <c r="F39" s="82">
        <f t="shared" si="4"/>
        <v>427000</v>
      </c>
      <c r="G39" s="82">
        <f t="shared" si="4"/>
        <v>0</v>
      </c>
      <c r="H39" s="82">
        <f t="shared" si="4"/>
        <v>0</v>
      </c>
      <c r="I39" s="82">
        <f t="shared" si="4"/>
        <v>0</v>
      </c>
      <c r="J39" s="82">
        <f t="shared" si="4"/>
        <v>0</v>
      </c>
      <c r="K39" s="82">
        <f t="shared" si="4"/>
        <v>0</v>
      </c>
      <c r="L39" s="82">
        <f t="shared" si="4"/>
        <v>0</v>
      </c>
      <c r="M39" s="82">
        <f t="shared" si="4"/>
        <v>0</v>
      </c>
      <c r="N39" s="82">
        <f t="shared" si="4"/>
        <v>0</v>
      </c>
      <c r="O39" s="82">
        <f t="shared" si="4"/>
        <v>0</v>
      </c>
      <c r="P39" s="82">
        <f t="shared" si="4"/>
        <v>0</v>
      </c>
      <c r="Q39" s="82">
        <f t="shared" si="4"/>
        <v>0</v>
      </c>
      <c r="R39" s="82">
        <f t="shared" si="4"/>
        <v>0</v>
      </c>
      <c r="S39" s="82">
        <f t="shared" si="4"/>
        <v>0</v>
      </c>
      <c r="T39" s="82">
        <f t="shared" si="4"/>
        <v>0</v>
      </c>
      <c r="U39" s="82">
        <f t="shared" si="4"/>
        <v>0</v>
      </c>
      <c r="V39" s="82">
        <f t="shared" si="4"/>
        <v>0</v>
      </c>
      <c r="W39" s="82">
        <f t="shared" si="4"/>
        <v>0</v>
      </c>
      <c r="X39" s="82">
        <f t="shared" si="4"/>
        <v>427000</v>
      </c>
      <c r="Y39" s="82">
        <f t="shared" si="4"/>
        <v>-427000</v>
      </c>
      <c r="Z39" s="227">
        <f>+IF(X39&lt;&gt;0,+(Y39/X39)*100,0)</f>
        <v>-100</v>
      </c>
      <c r="AA39" s="84">
        <f>SUM(AA37:AA38)</f>
        <v>427000</v>
      </c>
    </row>
    <row r="40" spans="1:27" ht="13.5">
      <c r="A40" s="265" t="s">
        <v>170</v>
      </c>
      <c r="B40" s="266"/>
      <c r="C40" s="177">
        <f aca="true" t="shared" si="5" ref="C40:Y40">+C34+C39</f>
        <v>131750958</v>
      </c>
      <c r="D40" s="177">
        <f>+D34+D39</f>
        <v>0</v>
      </c>
      <c r="E40" s="77">
        <f t="shared" si="5"/>
        <v>40427000</v>
      </c>
      <c r="F40" s="78">
        <f t="shared" si="5"/>
        <v>40427000</v>
      </c>
      <c r="G40" s="78">
        <f t="shared" si="5"/>
        <v>0</v>
      </c>
      <c r="H40" s="78">
        <f t="shared" si="5"/>
        <v>0</v>
      </c>
      <c r="I40" s="78">
        <f t="shared" si="5"/>
        <v>0</v>
      </c>
      <c r="J40" s="78">
        <f t="shared" si="5"/>
        <v>0</v>
      </c>
      <c r="K40" s="78">
        <f t="shared" si="5"/>
        <v>0</v>
      </c>
      <c r="L40" s="78">
        <f t="shared" si="5"/>
        <v>0</v>
      </c>
      <c r="M40" s="78">
        <f t="shared" si="5"/>
        <v>0</v>
      </c>
      <c r="N40" s="78">
        <f t="shared" si="5"/>
        <v>0</v>
      </c>
      <c r="O40" s="78">
        <f t="shared" si="5"/>
        <v>0</v>
      </c>
      <c r="P40" s="78">
        <f t="shared" si="5"/>
        <v>0</v>
      </c>
      <c r="Q40" s="78">
        <f t="shared" si="5"/>
        <v>0</v>
      </c>
      <c r="R40" s="78">
        <f t="shared" si="5"/>
        <v>0</v>
      </c>
      <c r="S40" s="78">
        <f t="shared" si="5"/>
        <v>0</v>
      </c>
      <c r="T40" s="78">
        <f t="shared" si="5"/>
        <v>0</v>
      </c>
      <c r="U40" s="78">
        <f t="shared" si="5"/>
        <v>0</v>
      </c>
      <c r="V40" s="78">
        <f t="shared" si="5"/>
        <v>0</v>
      </c>
      <c r="W40" s="78">
        <f t="shared" si="5"/>
        <v>0</v>
      </c>
      <c r="X40" s="78">
        <f t="shared" si="5"/>
        <v>40427000</v>
      </c>
      <c r="Y40" s="78">
        <f t="shared" si="5"/>
        <v>-40427000</v>
      </c>
      <c r="Z40" s="179">
        <f>+IF(X40&lt;&gt;0,+(Y40/X40)*100,0)</f>
        <v>-100</v>
      </c>
      <c r="AA40" s="79">
        <f>+AA34+AA39</f>
        <v>40427000</v>
      </c>
    </row>
    <row r="41" spans="1:27" ht="4.5" customHeight="1">
      <c r="A41" s="267"/>
      <c r="B41" s="197"/>
      <c r="C41" s="160"/>
      <c r="D41" s="1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/>
      <c r="AA41" s="67"/>
    </row>
    <row r="42" spans="1:27" ht="13.5">
      <c r="A42" s="270" t="s">
        <v>171</v>
      </c>
      <c r="B42" s="271" t="s">
        <v>141</v>
      </c>
      <c r="C42" s="272">
        <f aca="true" t="shared" si="6" ref="C42:Y42">+C25-C40</f>
        <v>383100112</v>
      </c>
      <c r="D42" s="272">
        <f>+D25-D40</f>
        <v>0</v>
      </c>
      <c r="E42" s="273">
        <f t="shared" si="6"/>
        <v>58698000</v>
      </c>
      <c r="F42" s="274">
        <f t="shared" si="6"/>
        <v>58698000</v>
      </c>
      <c r="G42" s="274">
        <f t="shared" si="6"/>
        <v>0</v>
      </c>
      <c r="H42" s="274">
        <f t="shared" si="6"/>
        <v>0</v>
      </c>
      <c r="I42" s="274">
        <f t="shared" si="6"/>
        <v>0</v>
      </c>
      <c r="J42" s="274">
        <f t="shared" si="6"/>
        <v>0</v>
      </c>
      <c r="K42" s="274">
        <f t="shared" si="6"/>
        <v>0</v>
      </c>
      <c r="L42" s="274">
        <f t="shared" si="6"/>
        <v>0</v>
      </c>
      <c r="M42" s="274">
        <f t="shared" si="6"/>
        <v>0</v>
      </c>
      <c r="N42" s="274">
        <f t="shared" si="6"/>
        <v>0</v>
      </c>
      <c r="O42" s="274">
        <f t="shared" si="6"/>
        <v>0</v>
      </c>
      <c r="P42" s="274">
        <f t="shared" si="6"/>
        <v>0</v>
      </c>
      <c r="Q42" s="274">
        <f t="shared" si="6"/>
        <v>0</v>
      </c>
      <c r="R42" s="274">
        <f t="shared" si="6"/>
        <v>0</v>
      </c>
      <c r="S42" s="274">
        <f t="shared" si="6"/>
        <v>0</v>
      </c>
      <c r="T42" s="274">
        <f t="shared" si="6"/>
        <v>0</v>
      </c>
      <c r="U42" s="274">
        <f t="shared" si="6"/>
        <v>0</v>
      </c>
      <c r="V42" s="274">
        <f t="shared" si="6"/>
        <v>0</v>
      </c>
      <c r="W42" s="274">
        <f t="shared" si="6"/>
        <v>0</v>
      </c>
      <c r="X42" s="274">
        <f t="shared" si="6"/>
        <v>58698000</v>
      </c>
      <c r="Y42" s="274">
        <f t="shared" si="6"/>
        <v>-58698000</v>
      </c>
      <c r="Z42" s="275">
        <f>+IF(X42&lt;&gt;0,+(Y42/X42)*100,0)</f>
        <v>-100</v>
      </c>
      <c r="AA42" s="276">
        <f>+AA25-AA40</f>
        <v>58698000</v>
      </c>
    </row>
    <row r="43" spans="1:27" ht="4.5" customHeight="1">
      <c r="A43" s="267"/>
      <c r="B43" s="197"/>
      <c r="C43" s="160"/>
      <c r="D43" s="160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4"/>
      <c r="AA43" s="67"/>
    </row>
    <row r="44" spans="1:27" ht="13.5">
      <c r="A44" s="257" t="s">
        <v>172</v>
      </c>
      <c r="B44" s="197"/>
      <c r="C44" s="160"/>
      <c r="D44" s="160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4"/>
      <c r="AA44" s="67"/>
    </row>
    <row r="45" spans="1:27" ht="13.5">
      <c r="A45" s="264" t="s">
        <v>173</v>
      </c>
      <c r="B45" s="197"/>
      <c r="C45" s="160">
        <v>383100112</v>
      </c>
      <c r="D45" s="160"/>
      <c r="E45" s="64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144"/>
      <c r="AA45" s="67"/>
    </row>
    <row r="46" spans="1:27" ht="13.5">
      <c r="A46" s="264" t="s">
        <v>174</v>
      </c>
      <c r="B46" s="197" t="s">
        <v>94</v>
      </c>
      <c r="C46" s="160"/>
      <c r="D46" s="160"/>
      <c r="E46" s="64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144"/>
      <c r="AA46" s="67"/>
    </row>
    <row r="47" spans="1:27" ht="13.5">
      <c r="A47" s="264" t="s">
        <v>175</v>
      </c>
      <c r="B47" s="197"/>
      <c r="C47" s="160"/>
      <c r="D47" s="160"/>
      <c r="E47" s="64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144"/>
      <c r="AA47" s="67"/>
    </row>
    <row r="48" spans="1:27" ht="13.5">
      <c r="A48" s="277" t="s">
        <v>176</v>
      </c>
      <c r="B48" s="278" t="s">
        <v>141</v>
      </c>
      <c r="C48" s="232">
        <f aca="true" t="shared" si="7" ref="C48:Y48">SUM(C45:C47)</f>
        <v>383100112</v>
      </c>
      <c r="D48" s="232">
        <f>SUM(D45:D47)</f>
        <v>0</v>
      </c>
      <c r="E48" s="279">
        <f t="shared" si="7"/>
        <v>0</v>
      </c>
      <c r="F48" s="234">
        <f t="shared" si="7"/>
        <v>0</v>
      </c>
      <c r="G48" s="234">
        <f t="shared" si="7"/>
        <v>0</v>
      </c>
      <c r="H48" s="234">
        <f t="shared" si="7"/>
        <v>0</v>
      </c>
      <c r="I48" s="234">
        <f t="shared" si="7"/>
        <v>0</v>
      </c>
      <c r="J48" s="234">
        <f t="shared" si="7"/>
        <v>0</v>
      </c>
      <c r="K48" s="234">
        <f t="shared" si="7"/>
        <v>0</v>
      </c>
      <c r="L48" s="234">
        <f t="shared" si="7"/>
        <v>0</v>
      </c>
      <c r="M48" s="234">
        <f t="shared" si="7"/>
        <v>0</v>
      </c>
      <c r="N48" s="234">
        <f t="shared" si="7"/>
        <v>0</v>
      </c>
      <c r="O48" s="234">
        <f t="shared" si="7"/>
        <v>0</v>
      </c>
      <c r="P48" s="234">
        <f t="shared" si="7"/>
        <v>0</v>
      </c>
      <c r="Q48" s="234">
        <f t="shared" si="7"/>
        <v>0</v>
      </c>
      <c r="R48" s="234">
        <f t="shared" si="7"/>
        <v>0</v>
      </c>
      <c r="S48" s="234">
        <f t="shared" si="7"/>
        <v>0</v>
      </c>
      <c r="T48" s="234">
        <f t="shared" si="7"/>
        <v>0</v>
      </c>
      <c r="U48" s="234">
        <f t="shared" si="7"/>
        <v>0</v>
      </c>
      <c r="V48" s="234">
        <f t="shared" si="7"/>
        <v>0</v>
      </c>
      <c r="W48" s="234">
        <f t="shared" si="7"/>
        <v>0</v>
      </c>
      <c r="X48" s="234">
        <f t="shared" si="7"/>
        <v>0</v>
      </c>
      <c r="Y48" s="234">
        <f t="shared" si="7"/>
        <v>0</v>
      </c>
      <c r="Z48" s="280">
        <f>+IF(X48&lt;&gt;0,+(Y48/X48)*100,0)</f>
        <v>0</v>
      </c>
      <c r="AA48" s="247">
        <f>SUM(AA45:AA47)</f>
        <v>0</v>
      </c>
    </row>
    <row r="49" spans="1:27" ht="13.5">
      <c r="A49" s="123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123" t="s">
        <v>245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23" t="s">
        <v>246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23" t="s">
        <v>247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23" t="s">
        <v>248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23" t="s">
        <v>249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177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55" t="s">
        <v>6</v>
      </c>
      <c r="D3" s="55" t="s">
        <v>6</v>
      </c>
      <c r="E3" s="54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178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179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180</v>
      </c>
      <c r="B6" s="197"/>
      <c r="C6" s="160">
        <v>-166452039</v>
      </c>
      <c r="D6" s="160">
        <v>175027972</v>
      </c>
      <c r="E6" s="64">
        <v>203960800</v>
      </c>
      <c r="F6" s="65">
        <v>203960800</v>
      </c>
      <c r="G6" s="65">
        <v>43634283</v>
      </c>
      <c r="H6" s="65">
        <v>5998707</v>
      </c>
      <c r="I6" s="65">
        <v>8280297</v>
      </c>
      <c r="J6" s="65">
        <v>57913287</v>
      </c>
      <c r="K6" s="65">
        <v>8187908</v>
      </c>
      <c r="L6" s="65">
        <v>28707301</v>
      </c>
      <c r="M6" s="65">
        <v>8356253</v>
      </c>
      <c r="N6" s="65">
        <v>45251462</v>
      </c>
      <c r="O6" s="65">
        <v>11801686</v>
      </c>
      <c r="P6" s="65">
        <v>5359855</v>
      </c>
      <c r="Q6" s="65">
        <v>33268705</v>
      </c>
      <c r="R6" s="65">
        <v>50430246</v>
      </c>
      <c r="S6" s="65">
        <v>5959639</v>
      </c>
      <c r="T6" s="65">
        <v>6662918</v>
      </c>
      <c r="U6" s="65">
        <v>8810420</v>
      </c>
      <c r="V6" s="65">
        <v>21432977</v>
      </c>
      <c r="W6" s="65">
        <v>175027972</v>
      </c>
      <c r="X6" s="65">
        <v>203960800</v>
      </c>
      <c r="Y6" s="65">
        <v>-28932828</v>
      </c>
      <c r="Z6" s="145">
        <v>-14.19</v>
      </c>
      <c r="AA6" s="67">
        <v>203960800</v>
      </c>
    </row>
    <row r="7" spans="1:27" ht="13.5">
      <c r="A7" s="264" t="s">
        <v>181</v>
      </c>
      <c r="B7" s="197" t="s">
        <v>72</v>
      </c>
      <c r="C7" s="160">
        <v>-63635519</v>
      </c>
      <c r="D7" s="160"/>
      <c r="E7" s="64">
        <v>71079000</v>
      </c>
      <c r="F7" s="65">
        <v>71079000</v>
      </c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>
        <v>71079000</v>
      </c>
      <c r="Y7" s="65">
        <v>-71079000</v>
      </c>
      <c r="Z7" s="145">
        <v>-100</v>
      </c>
      <c r="AA7" s="67">
        <v>71079000</v>
      </c>
    </row>
    <row r="8" spans="1:27" ht="13.5">
      <c r="A8" s="264" t="s">
        <v>182</v>
      </c>
      <c r="B8" s="197" t="s">
        <v>72</v>
      </c>
      <c r="C8" s="160">
        <v>-58870284</v>
      </c>
      <c r="D8" s="160">
        <v>58809360</v>
      </c>
      <c r="E8" s="64">
        <v>50274800</v>
      </c>
      <c r="F8" s="65">
        <v>50274800</v>
      </c>
      <c r="G8" s="65">
        <v>20416000</v>
      </c>
      <c r="H8" s="65">
        <v>1362288</v>
      </c>
      <c r="I8" s="65">
        <v>5811555</v>
      </c>
      <c r="J8" s="65">
        <v>27589843</v>
      </c>
      <c r="K8" s="65">
        <v>1010221</v>
      </c>
      <c r="L8" s="65">
        <v>2846593</v>
      </c>
      <c r="M8" s="65">
        <v>8098307</v>
      </c>
      <c r="N8" s="65">
        <v>11955121</v>
      </c>
      <c r="O8" s="65"/>
      <c r="P8" s="65">
        <v>4543215</v>
      </c>
      <c r="Q8" s="65">
        <v>5370208</v>
      </c>
      <c r="R8" s="65">
        <v>9913423</v>
      </c>
      <c r="S8" s="65">
        <v>4771990</v>
      </c>
      <c r="T8" s="65">
        <v>3978983</v>
      </c>
      <c r="U8" s="65">
        <v>600000</v>
      </c>
      <c r="V8" s="65">
        <v>9350973</v>
      </c>
      <c r="W8" s="65">
        <v>58809360</v>
      </c>
      <c r="X8" s="65">
        <v>50274800</v>
      </c>
      <c r="Y8" s="65">
        <v>8534560</v>
      </c>
      <c r="Z8" s="145">
        <v>16.98</v>
      </c>
      <c r="AA8" s="67">
        <v>50274800</v>
      </c>
    </row>
    <row r="9" spans="1:27" ht="13.5">
      <c r="A9" s="264" t="s">
        <v>183</v>
      </c>
      <c r="B9" s="197"/>
      <c r="C9" s="160">
        <v>-681038</v>
      </c>
      <c r="D9" s="160">
        <v>261559</v>
      </c>
      <c r="E9" s="64">
        <v>6600400</v>
      </c>
      <c r="F9" s="65">
        <v>6600400</v>
      </c>
      <c r="G9" s="65">
        <v>28648</v>
      </c>
      <c r="H9" s="65">
        <v>18573</v>
      </c>
      <c r="I9" s="65">
        <v>31883</v>
      </c>
      <c r="J9" s="65">
        <v>79104</v>
      </c>
      <c r="K9" s="65">
        <v>22189</v>
      </c>
      <c r="L9" s="65">
        <v>23343</v>
      </c>
      <c r="M9" s="65">
        <v>17068</v>
      </c>
      <c r="N9" s="65">
        <v>62600</v>
      </c>
      <c r="O9" s="65">
        <v>12941</v>
      </c>
      <c r="P9" s="65">
        <v>18602</v>
      </c>
      <c r="Q9" s="65">
        <v>11136</v>
      </c>
      <c r="R9" s="65">
        <v>42679</v>
      </c>
      <c r="S9" s="65">
        <v>17212</v>
      </c>
      <c r="T9" s="65">
        <v>23767</v>
      </c>
      <c r="U9" s="65">
        <v>36197</v>
      </c>
      <c r="V9" s="65">
        <v>77176</v>
      </c>
      <c r="W9" s="65">
        <v>261559</v>
      </c>
      <c r="X9" s="65">
        <v>6600400</v>
      </c>
      <c r="Y9" s="65">
        <v>-6338841</v>
      </c>
      <c r="Z9" s="145">
        <v>-96.04</v>
      </c>
      <c r="AA9" s="67">
        <v>6600400</v>
      </c>
    </row>
    <row r="10" spans="1:27" ht="13.5">
      <c r="A10" s="264" t="s">
        <v>184</v>
      </c>
      <c r="B10" s="197"/>
      <c r="C10" s="160">
        <v>-10940</v>
      </c>
      <c r="D10" s="160"/>
      <c r="E10" s="64">
        <v>600</v>
      </c>
      <c r="F10" s="65">
        <v>600</v>
      </c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>
        <v>600</v>
      </c>
      <c r="Y10" s="65">
        <v>-600</v>
      </c>
      <c r="Z10" s="145">
        <v>-100</v>
      </c>
      <c r="AA10" s="67">
        <v>600</v>
      </c>
    </row>
    <row r="11" spans="1:27" ht="13.5">
      <c r="A11" s="257" t="s">
        <v>185</v>
      </c>
      <c r="B11" s="197"/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4" t="s">
        <v>186</v>
      </c>
      <c r="B12" s="197"/>
      <c r="C12" s="160">
        <v>-243839941</v>
      </c>
      <c r="D12" s="160">
        <v>-178360671</v>
      </c>
      <c r="E12" s="64">
        <v>224361800</v>
      </c>
      <c r="F12" s="65">
        <v>224361800</v>
      </c>
      <c r="G12" s="65">
        <v>-51514703</v>
      </c>
      <c r="H12" s="65">
        <v>-8627558</v>
      </c>
      <c r="I12" s="65">
        <v>-6551144</v>
      </c>
      <c r="J12" s="65">
        <v>-66693405</v>
      </c>
      <c r="K12" s="65">
        <v>-5897459</v>
      </c>
      <c r="L12" s="65">
        <v>-7833445</v>
      </c>
      <c r="M12" s="65">
        <v>-33075974</v>
      </c>
      <c r="N12" s="65">
        <v>-46806878</v>
      </c>
      <c r="O12" s="65">
        <v>-5573735</v>
      </c>
      <c r="P12" s="65">
        <v>-8833671</v>
      </c>
      <c r="Q12" s="65">
        <v>-27480312</v>
      </c>
      <c r="R12" s="65">
        <v>-41887718</v>
      </c>
      <c r="S12" s="65">
        <v>-8381446</v>
      </c>
      <c r="T12" s="65">
        <v>-7721389</v>
      </c>
      <c r="U12" s="65">
        <v>-6869835</v>
      </c>
      <c r="V12" s="65">
        <v>-22972670</v>
      </c>
      <c r="W12" s="65">
        <v>-178360671</v>
      </c>
      <c r="X12" s="65">
        <v>224361800</v>
      </c>
      <c r="Y12" s="65">
        <v>-402722471</v>
      </c>
      <c r="Z12" s="145">
        <v>-179.5</v>
      </c>
      <c r="AA12" s="67">
        <v>224361800</v>
      </c>
    </row>
    <row r="13" spans="1:27" ht="13.5">
      <c r="A13" s="264" t="s">
        <v>40</v>
      </c>
      <c r="B13" s="197"/>
      <c r="C13" s="160">
        <v>-2937202</v>
      </c>
      <c r="D13" s="160"/>
      <c r="E13" s="64">
        <v>3115000</v>
      </c>
      <c r="F13" s="65">
        <v>3115000</v>
      </c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>
        <v>3115000</v>
      </c>
      <c r="Y13" s="65">
        <v>-3115000</v>
      </c>
      <c r="Z13" s="145">
        <v>-100</v>
      </c>
      <c r="AA13" s="67">
        <v>3115000</v>
      </c>
    </row>
    <row r="14" spans="1:27" ht="13.5">
      <c r="A14" s="264" t="s">
        <v>42</v>
      </c>
      <c r="B14" s="197" t="s">
        <v>72</v>
      </c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5" t="s">
        <v>187</v>
      </c>
      <c r="B15" s="266"/>
      <c r="C15" s="177">
        <f aca="true" t="shared" si="0" ref="C15:Y15">SUM(C6:C14)</f>
        <v>-536426963</v>
      </c>
      <c r="D15" s="177">
        <f>SUM(D6:D14)</f>
        <v>55738220</v>
      </c>
      <c r="E15" s="77">
        <f t="shared" si="0"/>
        <v>559392400</v>
      </c>
      <c r="F15" s="78">
        <f t="shared" si="0"/>
        <v>559392400</v>
      </c>
      <c r="G15" s="78">
        <f t="shared" si="0"/>
        <v>12564228</v>
      </c>
      <c r="H15" s="78">
        <f t="shared" si="0"/>
        <v>-1247990</v>
      </c>
      <c r="I15" s="78">
        <f t="shared" si="0"/>
        <v>7572591</v>
      </c>
      <c r="J15" s="78">
        <f t="shared" si="0"/>
        <v>18888829</v>
      </c>
      <c r="K15" s="78">
        <f t="shared" si="0"/>
        <v>3322859</v>
      </c>
      <c r="L15" s="78">
        <f t="shared" si="0"/>
        <v>23743792</v>
      </c>
      <c r="M15" s="78">
        <f t="shared" si="0"/>
        <v>-16604346</v>
      </c>
      <c r="N15" s="78">
        <f t="shared" si="0"/>
        <v>10462305</v>
      </c>
      <c r="O15" s="78">
        <f t="shared" si="0"/>
        <v>6240892</v>
      </c>
      <c r="P15" s="78">
        <f t="shared" si="0"/>
        <v>1088001</v>
      </c>
      <c r="Q15" s="78">
        <f t="shared" si="0"/>
        <v>11169737</v>
      </c>
      <c r="R15" s="78">
        <f t="shared" si="0"/>
        <v>18498630</v>
      </c>
      <c r="S15" s="78">
        <f t="shared" si="0"/>
        <v>2367395</v>
      </c>
      <c r="T15" s="78">
        <f t="shared" si="0"/>
        <v>2944279</v>
      </c>
      <c r="U15" s="78">
        <f t="shared" si="0"/>
        <v>2576782</v>
      </c>
      <c r="V15" s="78">
        <f t="shared" si="0"/>
        <v>7888456</v>
      </c>
      <c r="W15" s="78">
        <f t="shared" si="0"/>
        <v>55738220</v>
      </c>
      <c r="X15" s="78">
        <f t="shared" si="0"/>
        <v>559392400</v>
      </c>
      <c r="Y15" s="78">
        <f t="shared" si="0"/>
        <v>-503654180</v>
      </c>
      <c r="Z15" s="179">
        <f>+IF(X15&lt;&gt;0,+(Y15/X15)*100,0)</f>
        <v>-90.0359354185005</v>
      </c>
      <c r="AA15" s="79">
        <f>SUM(AA6:AA14)</f>
        <v>559392400</v>
      </c>
    </row>
    <row r="16" spans="1:27" ht="4.5" customHeight="1">
      <c r="A16" s="267"/>
      <c r="B16" s="197"/>
      <c r="C16" s="160"/>
      <c r="D16" s="160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257" t="s">
        <v>188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57" t="s">
        <v>179</v>
      </c>
      <c r="B18" s="197"/>
      <c r="C18" s="158"/>
      <c r="D18" s="158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42"/>
      <c r="AA18" s="107"/>
    </row>
    <row r="19" spans="1:27" ht="13.5">
      <c r="A19" s="264" t="s">
        <v>189</v>
      </c>
      <c r="B19" s="197"/>
      <c r="C19" s="160">
        <v>791294</v>
      </c>
      <c r="D19" s="160"/>
      <c r="E19" s="64"/>
      <c r="F19" s="65"/>
      <c r="G19" s="164"/>
      <c r="H19" s="164"/>
      <c r="I19" s="164"/>
      <c r="J19" s="65"/>
      <c r="K19" s="164"/>
      <c r="L19" s="164"/>
      <c r="M19" s="65"/>
      <c r="N19" s="164"/>
      <c r="O19" s="164"/>
      <c r="P19" s="164"/>
      <c r="Q19" s="65"/>
      <c r="R19" s="164"/>
      <c r="S19" s="164"/>
      <c r="T19" s="65"/>
      <c r="U19" s="164"/>
      <c r="V19" s="164"/>
      <c r="W19" s="164"/>
      <c r="X19" s="65"/>
      <c r="Y19" s="164"/>
      <c r="Z19" s="146"/>
      <c r="AA19" s="239"/>
    </row>
    <row r="20" spans="1:27" ht="13.5">
      <c r="A20" s="264" t="s">
        <v>190</v>
      </c>
      <c r="B20" s="197"/>
      <c r="C20" s="160"/>
      <c r="D20" s="160"/>
      <c r="E20" s="281"/>
      <c r="F20" s="164"/>
      <c r="G20" s="65"/>
      <c r="H20" s="65"/>
      <c r="I20" s="65"/>
      <c r="J20" s="65"/>
      <c r="K20" s="65"/>
      <c r="L20" s="65"/>
      <c r="M20" s="164"/>
      <c r="N20" s="65"/>
      <c r="O20" s="65"/>
      <c r="P20" s="65"/>
      <c r="Q20" s="65"/>
      <c r="R20" s="65"/>
      <c r="S20" s="65"/>
      <c r="T20" s="164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191</v>
      </c>
      <c r="B21" s="197"/>
      <c r="C21" s="162"/>
      <c r="D21" s="162"/>
      <c r="E21" s="64"/>
      <c r="F21" s="65"/>
      <c r="G21" s="164"/>
      <c r="H21" s="164"/>
      <c r="I21" s="164"/>
      <c r="J21" s="65"/>
      <c r="K21" s="164"/>
      <c r="L21" s="164"/>
      <c r="M21" s="65"/>
      <c r="N21" s="164"/>
      <c r="O21" s="164"/>
      <c r="P21" s="164"/>
      <c r="Q21" s="65"/>
      <c r="R21" s="164"/>
      <c r="S21" s="164"/>
      <c r="T21" s="65"/>
      <c r="U21" s="164"/>
      <c r="V21" s="164"/>
      <c r="W21" s="164"/>
      <c r="X21" s="65"/>
      <c r="Y21" s="164"/>
      <c r="Z21" s="146"/>
      <c r="AA21" s="239"/>
    </row>
    <row r="22" spans="1:27" ht="13.5">
      <c r="A22" s="264" t="s">
        <v>192</v>
      </c>
      <c r="B22" s="197"/>
      <c r="C22" s="160"/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57" t="s">
        <v>185</v>
      </c>
      <c r="B23" s="197"/>
      <c r="C23" s="160"/>
      <c r="D23" s="160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264" t="s">
        <v>193</v>
      </c>
      <c r="B24" s="197"/>
      <c r="C24" s="160">
        <v>84095507</v>
      </c>
      <c r="D24" s="160">
        <v>-48636201</v>
      </c>
      <c r="E24" s="64">
        <v>50274800</v>
      </c>
      <c r="F24" s="65">
        <v>50274800</v>
      </c>
      <c r="G24" s="65">
        <v>-6957615</v>
      </c>
      <c r="H24" s="65">
        <v>-2067531</v>
      </c>
      <c r="I24" s="65">
        <v>-6118238</v>
      </c>
      <c r="J24" s="65">
        <v>-15143384</v>
      </c>
      <c r="K24" s="65">
        <v>-3480423</v>
      </c>
      <c r="L24" s="65">
        <v>-1512592</v>
      </c>
      <c r="M24" s="65">
        <v>-6465175</v>
      </c>
      <c r="N24" s="65">
        <v>-11458190</v>
      </c>
      <c r="O24" s="65">
        <v>-6557426</v>
      </c>
      <c r="P24" s="65">
        <v>-945115</v>
      </c>
      <c r="Q24" s="65">
        <v>-3931055</v>
      </c>
      <c r="R24" s="65">
        <v>-11433596</v>
      </c>
      <c r="S24" s="65">
        <v>-4629004</v>
      </c>
      <c r="T24" s="65">
        <v>-3978983</v>
      </c>
      <c r="U24" s="65">
        <v>-1993044</v>
      </c>
      <c r="V24" s="65">
        <v>-10601031</v>
      </c>
      <c r="W24" s="65">
        <v>-48636201</v>
      </c>
      <c r="X24" s="65">
        <v>50274800</v>
      </c>
      <c r="Y24" s="65">
        <v>-98911001</v>
      </c>
      <c r="Z24" s="145">
        <v>-196.74</v>
      </c>
      <c r="AA24" s="67">
        <v>50274800</v>
      </c>
    </row>
    <row r="25" spans="1:27" ht="13.5">
      <c r="A25" s="265" t="s">
        <v>194</v>
      </c>
      <c r="B25" s="266"/>
      <c r="C25" s="177">
        <f aca="true" t="shared" si="1" ref="C25:Y25">SUM(C19:C24)</f>
        <v>84886801</v>
      </c>
      <c r="D25" s="177">
        <f>SUM(D19:D24)</f>
        <v>-48636201</v>
      </c>
      <c r="E25" s="77">
        <f t="shared" si="1"/>
        <v>50274800</v>
      </c>
      <c r="F25" s="78">
        <f t="shared" si="1"/>
        <v>50274800</v>
      </c>
      <c r="G25" s="78">
        <f t="shared" si="1"/>
        <v>-6957615</v>
      </c>
      <c r="H25" s="78">
        <f t="shared" si="1"/>
        <v>-2067531</v>
      </c>
      <c r="I25" s="78">
        <f t="shared" si="1"/>
        <v>-6118238</v>
      </c>
      <c r="J25" s="78">
        <f t="shared" si="1"/>
        <v>-15143384</v>
      </c>
      <c r="K25" s="78">
        <f t="shared" si="1"/>
        <v>-3480423</v>
      </c>
      <c r="L25" s="78">
        <f t="shared" si="1"/>
        <v>-1512592</v>
      </c>
      <c r="M25" s="78">
        <f t="shared" si="1"/>
        <v>-6465175</v>
      </c>
      <c r="N25" s="78">
        <f t="shared" si="1"/>
        <v>-11458190</v>
      </c>
      <c r="O25" s="78">
        <f t="shared" si="1"/>
        <v>-6557426</v>
      </c>
      <c r="P25" s="78">
        <f t="shared" si="1"/>
        <v>-945115</v>
      </c>
      <c r="Q25" s="78">
        <f t="shared" si="1"/>
        <v>-3931055</v>
      </c>
      <c r="R25" s="78">
        <f t="shared" si="1"/>
        <v>-11433596</v>
      </c>
      <c r="S25" s="78">
        <f t="shared" si="1"/>
        <v>-4629004</v>
      </c>
      <c r="T25" s="78">
        <f t="shared" si="1"/>
        <v>-3978983</v>
      </c>
      <c r="U25" s="78">
        <f t="shared" si="1"/>
        <v>-1993044</v>
      </c>
      <c r="V25" s="78">
        <f t="shared" si="1"/>
        <v>-10601031</v>
      </c>
      <c r="W25" s="78">
        <f t="shared" si="1"/>
        <v>-48636201</v>
      </c>
      <c r="X25" s="78">
        <f t="shared" si="1"/>
        <v>50274800</v>
      </c>
      <c r="Y25" s="78">
        <f t="shared" si="1"/>
        <v>-98911001</v>
      </c>
      <c r="Z25" s="179">
        <f>+IF(X25&lt;&gt;0,+(Y25/X25)*100,0)</f>
        <v>-196.74071503019405</v>
      </c>
      <c r="AA25" s="79">
        <f>SUM(AA19:AA24)</f>
        <v>50274800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195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179</v>
      </c>
      <c r="B28" s="197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196</v>
      </c>
      <c r="B29" s="197"/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197</v>
      </c>
      <c r="B30" s="197"/>
      <c r="C30" s="160">
        <v>4730631</v>
      </c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198</v>
      </c>
      <c r="B31" s="197"/>
      <c r="C31" s="160"/>
      <c r="D31" s="160">
        <v>55194</v>
      </c>
      <c r="E31" s="64">
        <v>200000</v>
      </c>
      <c r="F31" s="65">
        <v>200000</v>
      </c>
      <c r="G31" s="65">
        <v>561</v>
      </c>
      <c r="H31" s="164">
        <v>16008</v>
      </c>
      <c r="I31" s="164"/>
      <c r="J31" s="164">
        <v>16569</v>
      </c>
      <c r="K31" s="65">
        <v>13334</v>
      </c>
      <c r="L31" s="65">
        <v>5514</v>
      </c>
      <c r="M31" s="65">
        <v>11712</v>
      </c>
      <c r="N31" s="65">
        <v>30560</v>
      </c>
      <c r="O31" s="164">
        <v>3551</v>
      </c>
      <c r="P31" s="164">
        <v>2133</v>
      </c>
      <c r="Q31" s="164">
        <v>1123</v>
      </c>
      <c r="R31" s="65">
        <v>6807</v>
      </c>
      <c r="S31" s="65"/>
      <c r="T31" s="65">
        <v>298</v>
      </c>
      <c r="U31" s="65">
        <v>960</v>
      </c>
      <c r="V31" s="164">
        <v>1258</v>
      </c>
      <c r="W31" s="164">
        <v>55194</v>
      </c>
      <c r="X31" s="164">
        <v>200000</v>
      </c>
      <c r="Y31" s="65">
        <v>-144806</v>
      </c>
      <c r="Z31" s="145">
        <v>-72.4</v>
      </c>
      <c r="AA31" s="67">
        <v>200000</v>
      </c>
    </row>
    <row r="32" spans="1:27" ht="13.5">
      <c r="A32" s="257" t="s">
        <v>185</v>
      </c>
      <c r="B32" s="197"/>
      <c r="C32" s="160"/>
      <c r="D32" s="160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145"/>
      <c r="AA32" s="67"/>
    </row>
    <row r="33" spans="1:27" ht="13.5">
      <c r="A33" s="264" t="s">
        <v>199</v>
      </c>
      <c r="B33" s="197"/>
      <c r="C33" s="160">
        <v>8567027</v>
      </c>
      <c r="D33" s="160">
        <v>-8231810</v>
      </c>
      <c r="E33" s="64">
        <v>10000000</v>
      </c>
      <c r="F33" s="65">
        <v>10000000</v>
      </c>
      <c r="G33" s="65">
        <v>-4000000</v>
      </c>
      <c r="H33" s="65"/>
      <c r="I33" s="65"/>
      <c r="J33" s="65">
        <v>-4000000</v>
      </c>
      <c r="K33" s="65"/>
      <c r="L33" s="65"/>
      <c r="M33" s="65">
        <v>-124135</v>
      </c>
      <c r="N33" s="65">
        <v>-124135</v>
      </c>
      <c r="O33" s="65"/>
      <c r="P33" s="65"/>
      <c r="Q33" s="65">
        <v>-4107675</v>
      </c>
      <c r="R33" s="65">
        <v>-4107675</v>
      </c>
      <c r="S33" s="65"/>
      <c r="T33" s="65"/>
      <c r="U33" s="65"/>
      <c r="V33" s="65"/>
      <c r="W33" s="65">
        <v>-8231810</v>
      </c>
      <c r="X33" s="65">
        <v>10000000</v>
      </c>
      <c r="Y33" s="65">
        <v>-18231810</v>
      </c>
      <c r="Z33" s="145">
        <v>-182.32</v>
      </c>
      <c r="AA33" s="67">
        <v>10000000</v>
      </c>
    </row>
    <row r="34" spans="1:27" ht="13.5">
      <c r="A34" s="265" t="s">
        <v>200</v>
      </c>
      <c r="B34" s="266"/>
      <c r="C34" s="177">
        <f aca="true" t="shared" si="2" ref="C34:Y34">SUM(C29:C33)</f>
        <v>13297658</v>
      </c>
      <c r="D34" s="177">
        <f>SUM(D29:D33)</f>
        <v>-8176616</v>
      </c>
      <c r="E34" s="77">
        <f t="shared" si="2"/>
        <v>10200000</v>
      </c>
      <c r="F34" s="78">
        <f t="shared" si="2"/>
        <v>10200000</v>
      </c>
      <c r="G34" s="78">
        <f t="shared" si="2"/>
        <v>-3999439</v>
      </c>
      <c r="H34" s="78">
        <f t="shared" si="2"/>
        <v>16008</v>
      </c>
      <c r="I34" s="78">
        <f t="shared" si="2"/>
        <v>0</v>
      </c>
      <c r="J34" s="78">
        <f t="shared" si="2"/>
        <v>-3983431</v>
      </c>
      <c r="K34" s="78">
        <f t="shared" si="2"/>
        <v>13334</v>
      </c>
      <c r="L34" s="78">
        <f t="shared" si="2"/>
        <v>5514</v>
      </c>
      <c r="M34" s="78">
        <f t="shared" si="2"/>
        <v>-112423</v>
      </c>
      <c r="N34" s="78">
        <f t="shared" si="2"/>
        <v>-93575</v>
      </c>
      <c r="O34" s="78">
        <f t="shared" si="2"/>
        <v>3551</v>
      </c>
      <c r="P34" s="78">
        <f t="shared" si="2"/>
        <v>2133</v>
      </c>
      <c r="Q34" s="78">
        <f t="shared" si="2"/>
        <v>-4106552</v>
      </c>
      <c r="R34" s="78">
        <f t="shared" si="2"/>
        <v>-4100868</v>
      </c>
      <c r="S34" s="78">
        <f t="shared" si="2"/>
        <v>0</v>
      </c>
      <c r="T34" s="78">
        <f t="shared" si="2"/>
        <v>298</v>
      </c>
      <c r="U34" s="78">
        <f t="shared" si="2"/>
        <v>960</v>
      </c>
      <c r="V34" s="78">
        <f t="shared" si="2"/>
        <v>1258</v>
      </c>
      <c r="W34" s="78">
        <f t="shared" si="2"/>
        <v>-8176616</v>
      </c>
      <c r="X34" s="78">
        <f t="shared" si="2"/>
        <v>10200000</v>
      </c>
      <c r="Y34" s="78">
        <f t="shared" si="2"/>
        <v>-18376616</v>
      </c>
      <c r="Z34" s="179">
        <f>+IF(X34&lt;&gt;0,+(Y34/X34)*100,0)</f>
        <v>-180.1629019607843</v>
      </c>
      <c r="AA34" s="79">
        <f>SUM(AA29:AA33)</f>
        <v>10200000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201</v>
      </c>
      <c r="B36" s="197"/>
      <c r="C36" s="158">
        <f aca="true" t="shared" si="3" ref="C36:Y36">+C15+C25+C34</f>
        <v>-438242504</v>
      </c>
      <c r="D36" s="158">
        <f>+D15+D25+D34</f>
        <v>-1074597</v>
      </c>
      <c r="E36" s="104">
        <f t="shared" si="3"/>
        <v>619867200</v>
      </c>
      <c r="F36" s="105">
        <f t="shared" si="3"/>
        <v>619867200</v>
      </c>
      <c r="G36" s="105">
        <f t="shared" si="3"/>
        <v>1607174</v>
      </c>
      <c r="H36" s="105">
        <f t="shared" si="3"/>
        <v>-3299513</v>
      </c>
      <c r="I36" s="105">
        <f t="shared" si="3"/>
        <v>1454353</v>
      </c>
      <c r="J36" s="105">
        <f t="shared" si="3"/>
        <v>-237986</v>
      </c>
      <c r="K36" s="105">
        <f t="shared" si="3"/>
        <v>-144230</v>
      </c>
      <c r="L36" s="105">
        <f t="shared" si="3"/>
        <v>22236714</v>
      </c>
      <c r="M36" s="105">
        <f t="shared" si="3"/>
        <v>-23181944</v>
      </c>
      <c r="N36" s="105">
        <f t="shared" si="3"/>
        <v>-1089460</v>
      </c>
      <c r="O36" s="105">
        <f t="shared" si="3"/>
        <v>-312983</v>
      </c>
      <c r="P36" s="105">
        <f t="shared" si="3"/>
        <v>145019</v>
      </c>
      <c r="Q36" s="105">
        <f t="shared" si="3"/>
        <v>3132130</v>
      </c>
      <c r="R36" s="105">
        <f t="shared" si="3"/>
        <v>2964166</v>
      </c>
      <c r="S36" s="105">
        <f t="shared" si="3"/>
        <v>-2261609</v>
      </c>
      <c r="T36" s="105">
        <f t="shared" si="3"/>
        <v>-1034406</v>
      </c>
      <c r="U36" s="105">
        <f t="shared" si="3"/>
        <v>584698</v>
      </c>
      <c r="V36" s="105">
        <f t="shared" si="3"/>
        <v>-2711317</v>
      </c>
      <c r="W36" s="105">
        <f t="shared" si="3"/>
        <v>-1074597</v>
      </c>
      <c r="X36" s="105">
        <f t="shared" si="3"/>
        <v>619867200</v>
      </c>
      <c r="Y36" s="105">
        <f t="shared" si="3"/>
        <v>-620941797</v>
      </c>
      <c r="Z36" s="142">
        <f>+IF(X36&lt;&gt;0,+(Y36/X36)*100,0)</f>
        <v>-100.17335922920265</v>
      </c>
      <c r="AA36" s="107">
        <f>+AA15+AA25+AA34</f>
        <v>619867200</v>
      </c>
    </row>
    <row r="37" spans="1:27" ht="13.5">
      <c r="A37" s="264" t="s">
        <v>202</v>
      </c>
      <c r="B37" s="197" t="s">
        <v>96</v>
      </c>
      <c r="C37" s="158">
        <v>-2817833</v>
      </c>
      <c r="D37" s="158">
        <v>1945726</v>
      </c>
      <c r="E37" s="104"/>
      <c r="F37" s="105"/>
      <c r="G37" s="105">
        <v>1945726</v>
      </c>
      <c r="H37" s="105">
        <v>3552900</v>
      </c>
      <c r="I37" s="105">
        <v>253387</v>
      </c>
      <c r="J37" s="105">
        <v>1945726</v>
      </c>
      <c r="K37" s="105">
        <v>1707740</v>
      </c>
      <c r="L37" s="105">
        <v>1563510</v>
      </c>
      <c r="M37" s="105">
        <v>23800224</v>
      </c>
      <c r="N37" s="105">
        <v>1707740</v>
      </c>
      <c r="O37" s="105">
        <v>618280</v>
      </c>
      <c r="P37" s="105">
        <v>305297</v>
      </c>
      <c r="Q37" s="105">
        <v>450316</v>
      </c>
      <c r="R37" s="105">
        <v>618280</v>
      </c>
      <c r="S37" s="105">
        <v>3582446</v>
      </c>
      <c r="T37" s="105">
        <v>1320837</v>
      </c>
      <c r="U37" s="105">
        <v>286431</v>
      </c>
      <c r="V37" s="105">
        <v>3582446</v>
      </c>
      <c r="W37" s="105">
        <v>1945726</v>
      </c>
      <c r="X37" s="105"/>
      <c r="Y37" s="105">
        <v>1945726</v>
      </c>
      <c r="Z37" s="142"/>
      <c r="AA37" s="107"/>
    </row>
    <row r="38" spans="1:27" ht="13.5">
      <c r="A38" s="282" t="s">
        <v>203</v>
      </c>
      <c r="B38" s="271" t="s">
        <v>96</v>
      </c>
      <c r="C38" s="272">
        <v>-441060337</v>
      </c>
      <c r="D38" s="272">
        <v>871129</v>
      </c>
      <c r="E38" s="273">
        <v>619867200</v>
      </c>
      <c r="F38" s="274">
        <v>619867200</v>
      </c>
      <c r="G38" s="274">
        <v>3552900</v>
      </c>
      <c r="H38" s="274">
        <v>253387</v>
      </c>
      <c r="I38" s="274">
        <v>1707740</v>
      </c>
      <c r="J38" s="274">
        <v>1707740</v>
      </c>
      <c r="K38" s="274">
        <v>1563510</v>
      </c>
      <c r="L38" s="274">
        <v>23800224</v>
      </c>
      <c r="M38" s="274">
        <v>618280</v>
      </c>
      <c r="N38" s="274">
        <v>618280</v>
      </c>
      <c r="O38" s="274">
        <v>305297</v>
      </c>
      <c r="P38" s="274">
        <v>450316</v>
      </c>
      <c r="Q38" s="274">
        <v>3582446</v>
      </c>
      <c r="R38" s="274">
        <v>3582446</v>
      </c>
      <c r="S38" s="274">
        <v>1320837</v>
      </c>
      <c r="T38" s="274">
        <v>286431</v>
      </c>
      <c r="U38" s="274">
        <v>871129</v>
      </c>
      <c r="V38" s="274">
        <v>871129</v>
      </c>
      <c r="W38" s="274">
        <v>871129</v>
      </c>
      <c r="X38" s="274">
        <v>619867200</v>
      </c>
      <c r="Y38" s="274">
        <v>-618996071</v>
      </c>
      <c r="Z38" s="275">
        <v>-99.86</v>
      </c>
      <c r="AA38" s="276">
        <v>619867200</v>
      </c>
    </row>
    <row r="39" spans="1:27" ht="13.5">
      <c r="A39" s="123" t="s">
        <v>223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250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251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2012-08-02T08:50:22Z</dcterms:created>
  <dcterms:modified xsi:type="dcterms:W3CDTF">2012-08-02T08:50:22Z</dcterms:modified>
  <cp:category/>
  <cp:version/>
  <cp:contentType/>
  <cp:contentStatus/>
</cp:coreProperties>
</file>