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<sst xmlns="http://schemas.openxmlformats.org/spreadsheetml/2006/main" count="536" uniqueCount="252">
  <si>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Western Cape: Langeberg(WC026)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</si>
  <si>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</si>
  <si>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</si>
  <si>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</si>
  <si>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</si>
  <si>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</si>
  <si>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</si>
  <si>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</si>
  <si>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</si>
  <si>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</si>
  <si>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</si>
  <si>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</si>
  <si>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</si>
  <si>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</si>
  <si>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</si>
  <si>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</si>
  <si>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</si>
  <si>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</si>
  <si>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</si>
  <si>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</si>
  <si>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</si>
  <si>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</si>
  <si>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</si>
  <si>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</si>
  <si>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</si>
  <si>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</si>
  <si>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</si>
  <si>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</si>
  <si>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</si>
  <si>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</si>
  <si>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</si>
  <si>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</si>
  <si>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</si>
  <si>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</si>
  <si>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</si>
  <si>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</si>
  <si>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</si>
  <si>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</si>
  <si>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</si>
  <si>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</si>
  <si>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</si>
  <si>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</si>
  <si>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</si>
  <si>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</si>
  <si>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</si>
  <si>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</si>
  <si>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</si>
  <si>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</si>
  <si>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</si>
  <si>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</si>
  <si>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</si>
  <si>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</si>
  <si>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</si>
  <si>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</si>
  <si>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</si>
  <si>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</si>
  <si>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</si>
  <si>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</si>
  <si>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</si>
  <si>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</si>
  <si>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</si>
  <si>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</si>
  <si>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</si>
  <si>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</si>
  <si>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</si>
  <si>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</si>
  <si>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</si>
  <si>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</si>
  <si>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</si>
  <si>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</si>
  <si>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Langeberg(WC026)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</si>
  <si>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</si>
  <si>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</si>
  <si>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</si>
  <si>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</si>
  <si>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</si>
  <si>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</si>
  <si>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</si>
  <si>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</si>
  <si>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</si>
  <si>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</si>
  <si>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</si>
  <si>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</si>
  <si>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</si>
  <si>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</si>
  <si>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</si>
  <si>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</si>
  <si>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</si>
  <si>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</si>
  <si>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</si>
  <si>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</si>
  <si>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</si>
  <si>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</si>
  <si>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</si>
  <si>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</si>
  <si>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</si>
  <si>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</si>
  <si>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</si>
  <si>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</si>
  <si>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</si>
  <si>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Langeberg(WC026)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</si>
  <si>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</si>
  <si>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</si>
  <si>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</si>
  <si>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</si>
  <si>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</si>
  <si>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</si>
  <si>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</si>
  <si>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</si>
  <si>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</si>
  <si>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</si>
  <si>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</si>
  <si>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</si>
  <si>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</si>
  <si>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</si>
  <si>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</si>
  <si>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</si>
  <si>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</si>
  <si>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</si>
  <si>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</si>
  <si>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</si>
  <si>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</si>
  <si>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</si>
  <si>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</si>
  <si>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</si>
  <si>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</si>
  <si>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</si>
  <si>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</si>
  <si>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</si>
  <si>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</si>
  <si>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</si>
  <si>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</si>
  <si>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</si>
  <si>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Western Cape: Langeberg(WC026)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</si>
  <si>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</si>
  <si>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</si>
  <si>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</si>
  <si>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</si>
  <si>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</si>
  <si>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</si>
  <si>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</si>
  <si>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</si>
  <si>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</si>
  <si>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Western Cape: Langeberg(WC026)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</si>
  <si>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</si>
  <si>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</si>
  <si>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</si>
  <si>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</si>
  <si>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</si>
  <si>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</si>
  <si>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</si>
  <si>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</si>
  <si>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</si>
  <si>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</si>
  <si>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</si>
  <si>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</si>
  <si>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</si>
  <si>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</si>
  <si>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</si>
  <si>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</si>
  <si>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</si>
  <si>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</si>
  <si>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</si>
  <si>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</si>
  <si>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</si>
  <si>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</si>
  <si>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</si>
  <si>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</si>
  <si>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</si>
  <si>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</si>
  <si>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</si>
  <si>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</si>
  <si>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</si>
  <si>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</si>
  <si>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</si>
  <si>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</si>
  <si>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</si>
  <si>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Langeberg(WC026)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</si>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</sst>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31430373</v>
      </c>
      <c r="C5" s="19"/>
      <c r="D5" s="64">
        <v>33335637</v>
      </c>
      <c r="E5" s="65">
        <v>33335637</v>
      </c>
      <c r="F5" s="65">
        <v>36153010</v>
      </c>
      <c r="G5" s="65">
        <v>624</v>
      </c>
      <c r="H5" s="65">
        <v>-761387</v>
      </c>
      <c r="I5" s="65">
        <v>35392247</v>
      </c>
      <c r="J5" s="65">
        <v>-220237</v>
      </c>
      <c r="K5" s="65">
        <v>-173600</v>
      </c>
      <c r="L5" s="65">
        <v>11653</v>
      </c>
      <c r="M5" s="65">
        <v>-382184</v>
      </c>
      <c r="N5" s="65">
        <v>-33108</v>
      </c>
      <c r="O5" s="65">
        <v>27053</v>
      </c>
      <c r="P5" s="65">
        <v>25858</v>
      </c>
      <c r="Q5" s="65">
        <v>19803</v>
      </c>
      <c r="R5" s="65">
        <v>26821</v>
      </c>
      <c r="S5" s="65">
        <v>25431</v>
      </c>
      <c r="T5" s="65">
        <v>13203</v>
      </c>
      <c r="U5" s="65">
        <v>65455</v>
      </c>
      <c r="V5" s="65">
        <v>35095321</v>
      </c>
      <c r="W5" s="65">
        <v>33335637</v>
      </c>
      <c r="X5" s="65">
        <v>1759684</v>
      </c>
      <c r="Y5" s="66">
        <v>5.28</v>
      </c>
      <c r="Z5" s="67">
        <v>33335637</v>
      </c>
    </row>
    <row r="6" spans="1:26" ht="13.5">
      <c r="A6" s="63" t="s">
        <v>32</v>
      </c>
      <c r="B6" s="19">
        <v>210397672</v>
      </c>
      <c r="C6" s="19"/>
      <c r="D6" s="64">
        <v>284177948</v>
      </c>
      <c r="E6" s="65">
        <v>252722348</v>
      </c>
      <c r="F6" s="65">
        <v>13834570</v>
      </c>
      <c r="G6" s="65">
        <v>18811199</v>
      </c>
      <c r="H6" s="65">
        <v>14994030</v>
      </c>
      <c r="I6" s="65">
        <v>47639799</v>
      </c>
      <c r="J6" s="65">
        <v>18579935</v>
      </c>
      <c r="K6" s="65">
        <v>16154107</v>
      </c>
      <c r="L6" s="65">
        <v>20587476</v>
      </c>
      <c r="M6" s="65">
        <v>55321518</v>
      </c>
      <c r="N6" s="65">
        <v>22279206</v>
      </c>
      <c r="O6" s="65">
        <v>24686104</v>
      </c>
      <c r="P6" s="65">
        <v>27424129</v>
      </c>
      <c r="Q6" s="65">
        <v>74389439</v>
      </c>
      <c r="R6" s="65">
        <v>26940194</v>
      </c>
      <c r="S6" s="65">
        <v>22013855</v>
      </c>
      <c r="T6" s="65">
        <v>18725175</v>
      </c>
      <c r="U6" s="65">
        <v>67679224</v>
      </c>
      <c r="V6" s="65">
        <v>245029980</v>
      </c>
      <c r="W6" s="65">
        <v>252722348</v>
      </c>
      <c r="X6" s="65">
        <v>-7692368</v>
      </c>
      <c r="Y6" s="66">
        <v>-3.04</v>
      </c>
      <c r="Z6" s="67">
        <v>252722348</v>
      </c>
    </row>
    <row r="7" spans="1:26" ht="13.5">
      <c r="A7" s="63" t="s">
        <v>33</v>
      </c>
      <c r="B7" s="19">
        <v>4866923</v>
      </c>
      <c r="C7" s="19"/>
      <c r="D7" s="64">
        <v>7970000</v>
      </c>
      <c r="E7" s="65">
        <v>7970000</v>
      </c>
      <c r="F7" s="65">
        <v>499991</v>
      </c>
      <c r="G7" s="65">
        <v>0</v>
      </c>
      <c r="H7" s="65">
        <v>810179</v>
      </c>
      <c r="I7" s="65">
        <v>1310170</v>
      </c>
      <c r="J7" s="65">
        <v>0</v>
      </c>
      <c r="K7" s="65">
        <v>509671</v>
      </c>
      <c r="L7" s="65">
        <v>0</v>
      </c>
      <c r="M7" s="65">
        <v>509671</v>
      </c>
      <c r="N7" s="65">
        <v>834666</v>
      </c>
      <c r="O7" s="65">
        <v>-70598</v>
      </c>
      <c r="P7" s="65">
        <v>331170</v>
      </c>
      <c r="Q7" s="65">
        <v>1095238</v>
      </c>
      <c r="R7" s="65">
        <v>357904</v>
      </c>
      <c r="S7" s="65">
        <v>369834</v>
      </c>
      <c r="T7" s="65">
        <v>418855</v>
      </c>
      <c r="U7" s="65">
        <v>1146593</v>
      </c>
      <c r="V7" s="65">
        <v>4061672</v>
      </c>
      <c r="W7" s="65">
        <v>7970000</v>
      </c>
      <c r="X7" s="65">
        <v>-3908328</v>
      </c>
      <c r="Y7" s="66">
        <v>-49.04</v>
      </c>
      <c r="Z7" s="67">
        <v>7970000</v>
      </c>
    </row>
    <row r="8" spans="1:26" ht="13.5">
      <c r="A8" s="63" t="s">
        <v>34</v>
      </c>
      <c r="B8" s="19">
        <v>64634356</v>
      </c>
      <c r="C8" s="19"/>
      <c r="D8" s="64">
        <v>52587941</v>
      </c>
      <c r="E8" s="65">
        <v>66596694</v>
      </c>
      <c r="F8" s="65">
        <v>19114001</v>
      </c>
      <c r="G8" s="65">
        <v>0</v>
      </c>
      <c r="H8" s="65">
        <v>0</v>
      </c>
      <c r="I8" s="65">
        <v>19114001</v>
      </c>
      <c r="J8" s="65">
        <v>292000</v>
      </c>
      <c r="K8" s="65">
        <v>18559923</v>
      </c>
      <c r="L8" s="65">
        <v>762354</v>
      </c>
      <c r="M8" s="65">
        <v>19614277</v>
      </c>
      <c r="N8" s="65">
        <v>5788994</v>
      </c>
      <c r="O8" s="65">
        <v>600636</v>
      </c>
      <c r="P8" s="65">
        <v>12082244</v>
      </c>
      <c r="Q8" s="65">
        <v>18471874</v>
      </c>
      <c r="R8" s="65">
        <v>596829</v>
      </c>
      <c r="S8" s="65">
        <v>1026145</v>
      </c>
      <c r="T8" s="65">
        <v>0</v>
      </c>
      <c r="U8" s="65">
        <v>1622974</v>
      </c>
      <c r="V8" s="65">
        <v>58823126</v>
      </c>
      <c r="W8" s="65">
        <v>66596694</v>
      </c>
      <c r="X8" s="65">
        <v>-7773568</v>
      </c>
      <c r="Y8" s="66">
        <v>-11.67</v>
      </c>
      <c r="Z8" s="67">
        <v>66596694</v>
      </c>
    </row>
    <row r="9" spans="1:26" ht="13.5">
      <c r="A9" s="63" t="s">
        <v>35</v>
      </c>
      <c r="B9" s="19">
        <v>19106140</v>
      </c>
      <c r="C9" s="19"/>
      <c r="D9" s="64">
        <v>20498049</v>
      </c>
      <c r="E9" s="65">
        <v>22703284</v>
      </c>
      <c r="F9" s="65">
        <v>898193</v>
      </c>
      <c r="G9" s="65">
        <v>1295252</v>
      </c>
      <c r="H9" s="65">
        <v>1507094</v>
      </c>
      <c r="I9" s="65">
        <v>3700539</v>
      </c>
      <c r="J9" s="65">
        <v>1808168</v>
      </c>
      <c r="K9" s="65">
        <v>2693870</v>
      </c>
      <c r="L9" s="65">
        <v>748709</v>
      </c>
      <c r="M9" s="65">
        <v>5250747</v>
      </c>
      <c r="N9" s="65">
        <v>1650727</v>
      </c>
      <c r="O9" s="65">
        <v>1731482</v>
      </c>
      <c r="P9" s="65">
        <v>1567909</v>
      </c>
      <c r="Q9" s="65">
        <v>4950118</v>
      </c>
      <c r="R9" s="65">
        <v>1244321</v>
      </c>
      <c r="S9" s="65">
        <v>1809458</v>
      </c>
      <c r="T9" s="65">
        <v>1428478</v>
      </c>
      <c r="U9" s="65">
        <v>4482257</v>
      </c>
      <c r="V9" s="65">
        <v>18383661</v>
      </c>
      <c r="W9" s="65">
        <v>22703284</v>
      </c>
      <c r="X9" s="65">
        <v>-4319623</v>
      </c>
      <c r="Y9" s="66">
        <v>-19.03</v>
      </c>
      <c r="Z9" s="67">
        <v>22703284</v>
      </c>
    </row>
    <row r="10" spans="1:26" ht="25.5">
      <c r="A10" s="68" t="s">
        <v>213</v>
      </c>
      <c r="B10" s="69">
        <f>SUM(B5:B9)</f>
        <v>330435464</v>
      </c>
      <c r="C10" s="69">
        <f>SUM(C5:C9)</f>
        <v>0</v>
      </c>
      <c r="D10" s="70">
        <f aca="true" t="shared" si="0" ref="D10:Z10">SUM(D5:D9)</f>
        <v>398569575</v>
      </c>
      <c r="E10" s="71">
        <f t="shared" si="0"/>
        <v>383327963</v>
      </c>
      <c r="F10" s="71">
        <f t="shared" si="0"/>
        <v>70499765</v>
      </c>
      <c r="G10" s="71">
        <f t="shared" si="0"/>
        <v>20107075</v>
      </c>
      <c r="H10" s="71">
        <f t="shared" si="0"/>
        <v>16549916</v>
      </c>
      <c r="I10" s="71">
        <f t="shared" si="0"/>
        <v>107156756</v>
      </c>
      <c r="J10" s="71">
        <f t="shared" si="0"/>
        <v>20459866</v>
      </c>
      <c r="K10" s="71">
        <f t="shared" si="0"/>
        <v>37743971</v>
      </c>
      <c r="L10" s="71">
        <f t="shared" si="0"/>
        <v>22110192</v>
      </c>
      <c r="M10" s="71">
        <f t="shared" si="0"/>
        <v>80314029</v>
      </c>
      <c r="N10" s="71">
        <f t="shared" si="0"/>
        <v>30520485</v>
      </c>
      <c r="O10" s="71">
        <f t="shared" si="0"/>
        <v>26974677</v>
      </c>
      <c r="P10" s="71">
        <f t="shared" si="0"/>
        <v>41431310</v>
      </c>
      <c r="Q10" s="71">
        <f t="shared" si="0"/>
        <v>98926472</v>
      </c>
      <c r="R10" s="71">
        <f t="shared" si="0"/>
        <v>29166069</v>
      </c>
      <c r="S10" s="71">
        <f t="shared" si="0"/>
        <v>25244723</v>
      </c>
      <c r="T10" s="71">
        <f t="shared" si="0"/>
        <v>20585711</v>
      </c>
      <c r="U10" s="71">
        <f t="shared" si="0"/>
        <v>74996503</v>
      </c>
      <c r="V10" s="71">
        <f t="shared" si="0"/>
        <v>361393760</v>
      </c>
      <c r="W10" s="71">
        <f t="shared" si="0"/>
        <v>383327963</v>
      </c>
      <c r="X10" s="71">
        <f t="shared" si="0"/>
        <v>-21934203</v>
      </c>
      <c r="Y10" s="72">
        <f>+IF(W10&lt;&gt;0,(X10/W10)*100,0)</f>
        <v>-5.722046163378903</v>
      </c>
      <c r="Z10" s="73">
        <f t="shared" si="0"/>
        <v>383327963</v>
      </c>
    </row>
    <row r="11" spans="1:26" ht="13.5">
      <c r="A11" s="63" t="s">
        <v>37</v>
      </c>
      <c r="B11" s="19">
        <v>102473800</v>
      </c>
      <c r="C11" s="19"/>
      <c r="D11" s="64">
        <v>115160626</v>
      </c>
      <c r="E11" s="65">
        <v>115307126</v>
      </c>
      <c r="F11" s="65">
        <v>7977434</v>
      </c>
      <c r="G11" s="65">
        <v>8591931</v>
      </c>
      <c r="H11" s="65">
        <v>11233661</v>
      </c>
      <c r="I11" s="65">
        <v>27803026</v>
      </c>
      <c r="J11" s="65">
        <v>8094556</v>
      </c>
      <c r="K11" s="65">
        <v>10160910</v>
      </c>
      <c r="L11" s="65">
        <v>8355629</v>
      </c>
      <c r="M11" s="65">
        <v>26611095</v>
      </c>
      <c r="N11" s="65">
        <v>7602653</v>
      </c>
      <c r="O11" s="65">
        <v>9146167</v>
      </c>
      <c r="P11" s="65">
        <v>8996111</v>
      </c>
      <c r="Q11" s="65">
        <v>25744931</v>
      </c>
      <c r="R11" s="65">
        <v>8803003</v>
      </c>
      <c r="S11" s="65">
        <v>9174500</v>
      </c>
      <c r="T11" s="65">
        <v>9705037</v>
      </c>
      <c r="U11" s="65">
        <v>27682540</v>
      </c>
      <c r="V11" s="65">
        <v>107841592</v>
      </c>
      <c r="W11" s="65">
        <v>115307126</v>
      </c>
      <c r="X11" s="65">
        <v>-7465534</v>
      </c>
      <c r="Y11" s="66">
        <v>-6.47</v>
      </c>
      <c r="Z11" s="67">
        <v>115307126</v>
      </c>
    </row>
    <row r="12" spans="1:26" ht="13.5">
      <c r="A12" s="63" t="s">
        <v>38</v>
      </c>
      <c r="B12" s="19">
        <v>5263028</v>
      </c>
      <c r="C12" s="19"/>
      <c r="D12" s="64">
        <v>6642836</v>
      </c>
      <c r="E12" s="65">
        <v>6430336</v>
      </c>
      <c r="F12" s="65">
        <v>513379</v>
      </c>
      <c r="G12" s="65">
        <v>510886</v>
      </c>
      <c r="H12" s="65">
        <v>511793</v>
      </c>
      <c r="I12" s="65">
        <v>1536058</v>
      </c>
      <c r="J12" s="65">
        <v>496489</v>
      </c>
      <c r="K12" s="65">
        <v>495317</v>
      </c>
      <c r="L12" s="65">
        <v>487628</v>
      </c>
      <c r="M12" s="65">
        <v>1479434</v>
      </c>
      <c r="N12" s="65">
        <v>623997</v>
      </c>
      <c r="O12" s="65">
        <v>523333</v>
      </c>
      <c r="P12" s="65">
        <v>560491</v>
      </c>
      <c r="Q12" s="65">
        <v>1707821</v>
      </c>
      <c r="R12" s="65">
        <v>531215</v>
      </c>
      <c r="S12" s="65">
        <v>562752</v>
      </c>
      <c r="T12" s="65">
        <v>556918</v>
      </c>
      <c r="U12" s="65">
        <v>1650885</v>
      </c>
      <c r="V12" s="65">
        <v>6374198</v>
      </c>
      <c r="W12" s="65">
        <v>6430336</v>
      </c>
      <c r="X12" s="65">
        <v>-56138</v>
      </c>
      <c r="Y12" s="66">
        <v>-0.87</v>
      </c>
      <c r="Z12" s="67">
        <v>6430336</v>
      </c>
    </row>
    <row r="13" spans="1:26" ht="13.5">
      <c r="A13" s="63" t="s">
        <v>214</v>
      </c>
      <c r="B13" s="19">
        <v>14451961</v>
      </c>
      <c r="C13" s="19"/>
      <c r="D13" s="64">
        <v>30950741</v>
      </c>
      <c r="E13" s="65">
        <v>30950741</v>
      </c>
      <c r="F13" s="65">
        <v>2402114</v>
      </c>
      <c r="G13" s="65">
        <v>2126416</v>
      </c>
      <c r="H13" s="65">
        <v>2129835</v>
      </c>
      <c r="I13" s="65">
        <v>6658365</v>
      </c>
      <c r="J13" s="65">
        <v>1985353</v>
      </c>
      <c r="K13" s="65">
        <v>1855058</v>
      </c>
      <c r="L13" s="65">
        <v>1856415</v>
      </c>
      <c r="M13" s="65">
        <v>5696826</v>
      </c>
      <c r="N13" s="65">
        <v>1825156</v>
      </c>
      <c r="O13" s="65">
        <v>0</v>
      </c>
      <c r="P13" s="65">
        <v>-475876</v>
      </c>
      <c r="Q13" s="65">
        <v>1349280</v>
      </c>
      <c r="R13" s="65">
        <v>0</v>
      </c>
      <c r="S13" s="65">
        <v>-2919562</v>
      </c>
      <c r="T13" s="65">
        <v>29673</v>
      </c>
      <c r="U13" s="65">
        <v>-2889889</v>
      </c>
      <c r="V13" s="65">
        <v>10814582</v>
      </c>
      <c r="W13" s="65">
        <v>30950741</v>
      </c>
      <c r="X13" s="65">
        <v>-20136159</v>
      </c>
      <c r="Y13" s="66">
        <v>-65.06</v>
      </c>
      <c r="Z13" s="67">
        <v>30950741</v>
      </c>
    </row>
    <row r="14" spans="1:26" ht="13.5">
      <c r="A14" s="63" t="s">
        <v>40</v>
      </c>
      <c r="B14" s="19">
        <v>7920179</v>
      </c>
      <c r="C14" s="19"/>
      <c r="D14" s="64">
        <v>5608197</v>
      </c>
      <c r="E14" s="65">
        <v>8573197</v>
      </c>
      <c r="F14" s="65">
        <v>0</v>
      </c>
      <c r="G14" s="65">
        <v>-477092</v>
      </c>
      <c r="H14" s="65">
        <v>1769161</v>
      </c>
      <c r="I14" s="65">
        <v>1292069</v>
      </c>
      <c r="J14" s="65">
        <v>251297</v>
      </c>
      <c r="K14" s="65">
        <v>253330</v>
      </c>
      <c r="L14" s="65">
        <v>1215318</v>
      </c>
      <c r="M14" s="65">
        <v>1719945</v>
      </c>
      <c r="N14" s="65">
        <v>253125</v>
      </c>
      <c r="O14" s="65">
        <v>253327</v>
      </c>
      <c r="P14" s="65">
        <v>1201300</v>
      </c>
      <c r="Q14" s="65">
        <v>1707752</v>
      </c>
      <c r="R14" s="65">
        <v>253342</v>
      </c>
      <c r="S14" s="65">
        <v>253088</v>
      </c>
      <c r="T14" s="65">
        <v>915362</v>
      </c>
      <c r="U14" s="65">
        <v>1421792</v>
      </c>
      <c r="V14" s="65">
        <v>6141558</v>
      </c>
      <c r="W14" s="65">
        <v>8573197</v>
      </c>
      <c r="X14" s="65">
        <v>-2431639</v>
      </c>
      <c r="Y14" s="66">
        <v>-28.36</v>
      </c>
      <c r="Z14" s="67">
        <v>8573197</v>
      </c>
    </row>
    <row r="15" spans="1:26" ht="13.5">
      <c r="A15" s="63" t="s">
        <v>41</v>
      </c>
      <c r="B15" s="19">
        <v>128060590</v>
      </c>
      <c r="C15" s="19"/>
      <c r="D15" s="64">
        <v>168610371</v>
      </c>
      <c r="E15" s="65">
        <v>169048215</v>
      </c>
      <c r="F15" s="65">
        <v>15647379</v>
      </c>
      <c r="G15" s="65">
        <v>16062416</v>
      </c>
      <c r="H15" s="65">
        <v>9557132</v>
      </c>
      <c r="I15" s="65">
        <v>41266927</v>
      </c>
      <c r="J15" s="65">
        <v>10503979</v>
      </c>
      <c r="K15" s="65">
        <v>12064883</v>
      </c>
      <c r="L15" s="65">
        <v>13048581</v>
      </c>
      <c r="M15" s="65">
        <v>35617443</v>
      </c>
      <c r="N15" s="65">
        <v>14197236</v>
      </c>
      <c r="O15" s="65">
        <v>14623613</v>
      </c>
      <c r="P15" s="65">
        <v>15102814</v>
      </c>
      <c r="Q15" s="65">
        <v>43923663</v>
      </c>
      <c r="R15" s="65">
        <v>11388808</v>
      </c>
      <c r="S15" s="65">
        <v>10577363</v>
      </c>
      <c r="T15" s="65">
        <v>634765</v>
      </c>
      <c r="U15" s="65">
        <v>22600936</v>
      </c>
      <c r="V15" s="65">
        <v>143408969</v>
      </c>
      <c r="W15" s="65">
        <v>169048215</v>
      </c>
      <c r="X15" s="65">
        <v>-25639246</v>
      </c>
      <c r="Y15" s="66">
        <v>-15.17</v>
      </c>
      <c r="Z15" s="67">
        <v>169048215</v>
      </c>
    </row>
    <row r="16" spans="1:26" ht="13.5">
      <c r="A16" s="74" t="s">
        <v>42</v>
      </c>
      <c r="B16" s="19">
        <v>743454</v>
      </c>
      <c r="C16" s="19"/>
      <c r="D16" s="64">
        <v>3675000</v>
      </c>
      <c r="E16" s="65">
        <v>949443</v>
      </c>
      <c r="F16" s="65">
        <v>1890107</v>
      </c>
      <c r="G16" s="65">
        <v>1771087</v>
      </c>
      <c r="H16" s="65">
        <v>-3296559</v>
      </c>
      <c r="I16" s="65">
        <v>364635</v>
      </c>
      <c r="J16" s="65">
        <v>1687123</v>
      </c>
      <c r="K16" s="65">
        <v>-1668001</v>
      </c>
      <c r="L16" s="65">
        <v>158911</v>
      </c>
      <c r="M16" s="65">
        <v>178033</v>
      </c>
      <c r="N16" s="65">
        <v>70592</v>
      </c>
      <c r="O16" s="65">
        <v>21620</v>
      </c>
      <c r="P16" s="65">
        <v>261526</v>
      </c>
      <c r="Q16" s="65">
        <v>353738</v>
      </c>
      <c r="R16" s="65">
        <v>21432</v>
      </c>
      <c r="S16" s="65">
        <v>92063</v>
      </c>
      <c r="T16" s="65">
        <v>1705</v>
      </c>
      <c r="U16" s="65">
        <v>115200</v>
      </c>
      <c r="V16" s="65">
        <v>1011606</v>
      </c>
      <c r="W16" s="65">
        <v>949443</v>
      </c>
      <c r="X16" s="65">
        <v>62163</v>
      </c>
      <c r="Y16" s="66">
        <v>6.55</v>
      </c>
      <c r="Z16" s="67">
        <v>949443</v>
      </c>
    </row>
    <row r="17" spans="1:26" ht="13.5">
      <c r="A17" s="63" t="s">
        <v>43</v>
      </c>
      <c r="B17" s="19">
        <v>69131132</v>
      </c>
      <c r="C17" s="19"/>
      <c r="D17" s="64">
        <v>97459535</v>
      </c>
      <c r="E17" s="65">
        <v>74310090</v>
      </c>
      <c r="F17" s="65">
        <v>2840226</v>
      </c>
      <c r="G17" s="65">
        <v>4087077</v>
      </c>
      <c r="H17" s="65">
        <v>5921490</v>
      </c>
      <c r="I17" s="65">
        <v>12848793</v>
      </c>
      <c r="J17" s="65">
        <v>4643354</v>
      </c>
      <c r="K17" s="65">
        <v>8041732</v>
      </c>
      <c r="L17" s="65">
        <v>4457120</v>
      </c>
      <c r="M17" s="65">
        <v>17142206</v>
      </c>
      <c r="N17" s="65">
        <v>3318686</v>
      </c>
      <c r="O17" s="65">
        <v>3860083</v>
      </c>
      <c r="P17" s="65">
        <v>4186979</v>
      </c>
      <c r="Q17" s="65">
        <v>11365748</v>
      </c>
      <c r="R17" s="65">
        <v>4221333</v>
      </c>
      <c r="S17" s="65">
        <v>5360387</v>
      </c>
      <c r="T17" s="65">
        <v>5594018</v>
      </c>
      <c r="U17" s="65">
        <v>15175738</v>
      </c>
      <c r="V17" s="65">
        <v>56532485</v>
      </c>
      <c r="W17" s="65">
        <v>74310090</v>
      </c>
      <c r="X17" s="65">
        <v>-17777605</v>
      </c>
      <c r="Y17" s="66">
        <v>-23.92</v>
      </c>
      <c r="Z17" s="67">
        <v>74310090</v>
      </c>
    </row>
    <row r="18" spans="1:26" ht="13.5">
      <c r="A18" s="75" t="s">
        <v>44</v>
      </c>
      <c r="B18" s="76">
        <f>SUM(B11:B17)</f>
        <v>328044144</v>
      </c>
      <c r="C18" s="76">
        <f>SUM(C11:C17)</f>
        <v>0</v>
      </c>
      <c r="D18" s="77">
        <f aca="true" t="shared" si="1" ref="D18:Z18">SUM(D11:D17)</f>
        <v>428107306</v>
      </c>
      <c r="E18" s="78">
        <f t="shared" si="1"/>
        <v>405569148</v>
      </c>
      <c r="F18" s="78">
        <f t="shared" si="1"/>
        <v>31270639</v>
      </c>
      <c r="G18" s="78">
        <f t="shared" si="1"/>
        <v>32672721</v>
      </c>
      <c r="H18" s="78">
        <f t="shared" si="1"/>
        <v>27826513</v>
      </c>
      <c r="I18" s="78">
        <f t="shared" si="1"/>
        <v>91769873</v>
      </c>
      <c r="J18" s="78">
        <f t="shared" si="1"/>
        <v>27662151</v>
      </c>
      <c r="K18" s="78">
        <f t="shared" si="1"/>
        <v>31203229</v>
      </c>
      <c r="L18" s="78">
        <f t="shared" si="1"/>
        <v>29579602</v>
      </c>
      <c r="M18" s="78">
        <f t="shared" si="1"/>
        <v>88444982</v>
      </c>
      <c r="N18" s="78">
        <f t="shared" si="1"/>
        <v>27891445</v>
      </c>
      <c r="O18" s="78">
        <f t="shared" si="1"/>
        <v>28428143</v>
      </c>
      <c r="P18" s="78">
        <f t="shared" si="1"/>
        <v>29833345</v>
      </c>
      <c r="Q18" s="78">
        <f t="shared" si="1"/>
        <v>86152933</v>
      </c>
      <c r="R18" s="78">
        <f t="shared" si="1"/>
        <v>25219133</v>
      </c>
      <c r="S18" s="78">
        <f t="shared" si="1"/>
        <v>23100591</v>
      </c>
      <c r="T18" s="78">
        <f t="shared" si="1"/>
        <v>17437478</v>
      </c>
      <c r="U18" s="78">
        <f t="shared" si="1"/>
        <v>65757202</v>
      </c>
      <c r="V18" s="78">
        <f t="shared" si="1"/>
        <v>332124990</v>
      </c>
      <c r="W18" s="78">
        <f t="shared" si="1"/>
        <v>405569148</v>
      </c>
      <c r="X18" s="78">
        <f t="shared" si="1"/>
        <v>-73444158</v>
      </c>
      <c r="Y18" s="72">
        <f>+IF(W18&lt;&gt;0,(X18/W18)*100,0)</f>
        <v>-18.108911479627636</v>
      </c>
      <c r="Z18" s="79">
        <f t="shared" si="1"/>
        <v>405569148</v>
      </c>
    </row>
    <row r="19" spans="1:26" ht="13.5">
      <c r="A19" s="75" t="s">
        <v>45</v>
      </c>
      <c r="B19" s="80">
        <f>+B10-B18</f>
        <v>2391320</v>
      </c>
      <c r="C19" s="80">
        <f>+C10-C18</f>
        <v>0</v>
      </c>
      <c r="D19" s="81">
        <f aca="true" t="shared" si="2" ref="D19:Z19">+D10-D18</f>
        <v>-29537731</v>
      </c>
      <c r="E19" s="82">
        <f t="shared" si="2"/>
        <v>-22241185</v>
      </c>
      <c r="F19" s="82">
        <f t="shared" si="2"/>
        <v>39229126</v>
      </c>
      <c r="G19" s="82">
        <f t="shared" si="2"/>
        <v>-12565646</v>
      </c>
      <c r="H19" s="82">
        <f t="shared" si="2"/>
        <v>-11276597</v>
      </c>
      <c r="I19" s="82">
        <f t="shared" si="2"/>
        <v>15386883</v>
      </c>
      <c r="J19" s="82">
        <f t="shared" si="2"/>
        <v>-7202285</v>
      </c>
      <c r="K19" s="82">
        <f t="shared" si="2"/>
        <v>6540742</v>
      </c>
      <c r="L19" s="82">
        <f t="shared" si="2"/>
        <v>-7469410</v>
      </c>
      <c r="M19" s="82">
        <f t="shared" si="2"/>
        <v>-8130953</v>
      </c>
      <c r="N19" s="82">
        <f t="shared" si="2"/>
        <v>2629040</v>
      </c>
      <c r="O19" s="82">
        <f t="shared" si="2"/>
        <v>-1453466</v>
      </c>
      <c r="P19" s="82">
        <f t="shared" si="2"/>
        <v>11597965</v>
      </c>
      <c r="Q19" s="82">
        <f t="shared" si="2"/>
        <v>12773539</v>
      </c>
      <c r="R19" s="82">
        <f t="shared" si="2"/>
        <v>3946936</v>
      </c>
      <c r="S19" s="82">
        <f t="shared" si="2"/>
        <v>2144132</v>
      </c>
      <c r="T19" s="82">
        <f t="shared" si="2"/>
        <v>3148233</v>
      </c>
      <c r="U19" s="82">
        <f t="shared" si="2"/>
        <v>9239301</v>
      </c>
      <c r="V19" s="82">
        <f t="shared" si="2"/>
        <v>29268770</v>
      </c>
      <c r="W19" s="82">
        <f>IF(E10=E18,0,W10-W18)</f>
        <v>-22241185</v>
      </c>
      <c r="X19" s="82">
        <f t="shared" si="2"/>
        <v>51509955</v>
      </c>
      <c r="Y19" s="83">
        <f>+IF(W19&lt;&gt;0,(X19/W19)*100,0)</f>
        <v>-231.597169845042</v>
      </c>
      <c r="Z19" s="84">
        <f t="shared" si="2"/>
        <v>-22241185</v>
      </c>
    </row>
    <row r="20" spans="1:26" ht="13.5">
      <c r="A20" s="63" t="s">
        <v>46</v>
      </c>
      <c r="B20" s="19">
        <v>18677537</v>
      </c>
      <c r="C20" s="19"/>
      <c r="D20" s="64">
        <v>48538000</v>
      </c>
      <c r="E20" s="65">
        <v>22924945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4860608</v>
      </c>
      <c r="L20" s="65">
        <v>192636</v>
      </c>
      <c r="M20" s="65">
        <v>5053244</v>
      </c>
      <c r="N20" s="65">
        <v>221886</v>
      </c>
      <c r="O20" s="65">
        <v>1435141</v>
      </c>
      <c r="P20" s="65">
        <v>1047423</v>
      </c>
      <c r="Q20" s="65">
        <v>2704450</v>
      </c>
      <c r="R20" s="65">
        <v>1037026</v>
      </c>
      <c r="S20" s="65">
        <v>1859482</v>
      </c>
      <c r="T20" s="65">
        <v>0</v>
      </c>
      <c r="U20" s="65">
        <v>2896508</v>
      </c>
      <c r="V20" s="65">
        <v>10654202</v>
      </c>
      <c r="W20" s="65">
        <v>22924945</v>
      </c>
      <c r="X20" s="65">
        <v>-12270743</v>
      </c>
      <c r="Y20" s="66">
        <v>-53.53</v>
      </c>
      <c r="Z20" s="67">
        <v>22924945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21068857</v>
      </c>
      <c r="C22" s="91">
        <f>SUM(C19:C21)</f>
        <v>0</v>
      </c>
      <c r="D22" s="92">
        <f aca="true" t="shared" si="3" ref="D22:Z22">SUM(D19:D21)</f>
        <v>19000269</v>
      </c>
      <c r="E22" s="93">
        <f t="shared" si="3"/>
        <v>683760</v>
      </c>
      <c r="F22" s="93">
        <f t="shared" si="3"/>
        <v>39229126</v>
      </c>
      <c r="G22" s="93">
        <f t="shared" si="3"/>
        <v>-12565646</v>
      </c>
      <c r="H22" s="93">
        <f t="shared" si="3"/>
        <v>-11276597</v>
      </c>
      <c r="I22" s="93">
        <f t="shared" si="3"/>
        <v>15386883</v>
      </c>
      <c r="J22" s="93">
        <f t="shared" si="3"/>
        <v>-7202285</v>
      </c>
      <c r="K22" s="93">
        <f t="shared" si="3"/>
        <v>11401350</v>
      </c>
      <c r="L22" s="93">
        <f t="shared" si="3"/>
        <v>-7276774</v>
      </c>
      <c r="M22" s="93">
        <f t="shared" si="3"/>
        <v>-3077709</v>
      </c>
      <c r="N22" s="93">
        <f t="shared" si="3"/>
        <v>2850926</v>
      </c>
      <c r="O22" s="93">
        <f t="shared" si="3"/>
        <v>-18325</v>
      </c>
      <c r="P22" s="93">
        <f t="shared" si="3"/>
        <v>12645388</v>
      </c>
      <c r="Q22" s="93">
        <f t="shared" si="3"/>
        <v>15477989</v>
      </c>
      <c r="R22" s="93">
        <f t="shared" si="3"/>
        <v>4983962</v>
      </c>
      <c r="S22" s="93">
        <f t="shared" si="3"/>
        <v>4003614</v>
      </c>
      <c r="T22" s="93">
        <f t="shared" si="3"/>
        <v>3148233</v>
      </c>
      <c r="U22" s="93">
        <f t="shared" si="3"/>
        <v>12135809</v>
      </c>
      <c r="V22" s="93">
        <f t="shared" si="3"/>
        <v>39922972</v>
      </c>
      <c r="W22" s="93">
        <f t="shared" si="3"/>
        <v>683760</v>
      </c>
      <c r="X22" s="93">
        <f t="shared" si="3"/>
        <v>39239212</v>
      </c>
      <c r="Y22" s="94">
        <f>+IF(W22&lt;&gt;0,(X22/W22)*100,0)</f>
        <v>5738.740493740494</v>
      </c>
      <c r="Z22" s="95">
        <f t="shared" si="3"/>
        <v>683760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21068857</v>
      </c>
      <c r="C24" s="80">
        <f>SUM(C22:C23)</f>
        <v>0</v>
      </c>
      <c r="D24" s="81">
        <f aca="true" t="shared" si="4" ref="D24:Z24">SUM(D22:D23)</f>
        <v>19000269</v>
      </c>
      <c r="E24" s="82">
        <f t="shared" si="4"/>
        <v>683760</v>
      </c>
      <c r="F24" s="82">
        <f t="shared" si="4"/>
        <v>39229126</v>
      </c>
      <c r="G24" s="82">
        <f t="shared" si="4"/>
        <v>-12565646</v>
      </c>
      <c r="H24" s="82">
        <f t="shared" si="4"/>
        <v>-11276597</v>
      </c>
      <c r="I24" s="82">
        <f t="shared" si="4"/>
        <v>15386883</v>
      </c>
      <c r="J24" s="82">
        <f t="shared" si="4"/>
        <v>-7202285</v>
      </c>
      <c r="K24" s="82">
        <f t="shared" si="4"/>
        <v>11401350</v>
      </c>
      <c r="L24" s="82">
        <f t="shared" si="4"/>
        <v>-7276774</v>
      </c>
      <c r="M24" s="82">
        <f t="shared" si="4"/>
        <v>-3077709</v>
      </c>
      <c r="N24" s="82">
        <f t="shared" si="4"/>
        <v>2850926</v>
      </c>
      <c r="O24" s="82">
        <f t="shared" si="4"/>
        <v>-18325</v>
      </c>
      <c r="P24" s="82">
        <f t="shared" si="4"/>
        <v>12645388</v>
      </c>
      <c r="Q24" s="82">
        <f t="shared" si="4"/>
        <v>15477989</v>
      </c>
      <c r="R24" s="82">
        <f t="shared" si="4"/>
        <v>4983962</v>
      </c>
      <c r="S24" s="82">
        <f t="shared" si="4"/>
        <v>4003614</v>
      </c>
      <c r="T24" s="82">
        <f t="shared" si="4"/>
        <v>3148233</v>
      </c>
      <c r="U24" s="82">
        <f t="shared" si="4"/>
        <v>12135809</v>
      </c>
      <c r="V24" s="82">
        <f t="shared" si="4"/>
        <v>39922972</v>
      </c>
      <c r="W24" s="82">
        <f t="shared" si="4"/>
        <v>683760</v>
      </c>
      <c r="X24" s="82">
        <f t="shared" si="4"/>
        <v>39239212</v>
      </c>
      <c r="Y24" s="83">
        <f>+IF(W24&lt;&gt;0,(X24/W24)*100,0)</f>
        <v>5738.740493740494</v>
      </c>
      <c r="Z24" s="84">
        <f t="shared" si="4"/>
        <v>683760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42823628</v>
      </c>
      <c r="C27" s="22"/>
      <c r="D27" s="104">
        <v>0</v>
      </c>
      <c r="E27" s="105">
        <v>51739477</v>
      </c>
      <c r="F27" s="105">
        <v>3929205</v>
      </c>
      <c r="G27" s="105">
        <v>2308526</v>
      </c>
      <c r="H27" s="105">
        <v>1310836</v>
      </c>
      <c r="I27" s="105">
        <v>7548567</v>
      </c>
      <c r="J27" s="105">
        <v>999410</v>
      </c>
      <c r="K27" s="105">
        <v>2223479</v>
      </c>
      <c r="L27" s="105">
        <v>1713509</v>
      </c>
      <c r="M27" s="105">
        <v>4936398</v>
      </c>
      <c r="N27" s="105">
        <v>1797656</v>
      </c>
      <c r="O27" s="105">
        <v>3914499</v>
      </c>
      <c r="P27" s="105">
        <v>3357027</v>
      </c>
      <c r="Q27" s="105">
        <v>9069182</v>
      </c>
      <c r="R27" s="105">
        <v>3125664</v>
      </c>
      <c r="S27" s="105">
        <v>6978583</v>
      </c>
      <c r="T27" s="105">
        <v>7346206</v>
      </c>
      <c r="U27" s="105">
        <v>17450453</v>
      </c>
      <c r="V27" s="105">
        <v>39004600</v>
      </c>
      <c r="W27" s="105">
        <v>51739477</v>
      </c>
      <c r="X27" s="105">
        <v>-12734877</v>
      </c>
      <c r="Y27" s="106">
        <v>-24.61</v>
      </c>
      <c r="Z27" s="107">
        <v>51739477</v>
      </c>
    </row>
    <row r="28" spans="1:26" ht="13.5">
      <c r="A28" s="108" t="s">
        <v>46</v>
      </c>
      <c r="B28" s="19">
        <v>6898038</v>
      </c>
      <c r="C28" s="19"/>
      <c r="D28" s="64">
        <v>0</v>
      </c>
      <c r="E28" s="65">
        <v>26293404</v>
      </c>
      <c r="F28" s="65">
        <v>2463544</v>
      </c>
      <c r="G28" s="65">
        <v>1417500</v>
      </c>
      <c r="H28" s="65">
        <v>415528</v>
      </c>
      <c r="I28" s="65">
        <v>4296572</v>
      </c>
      <c r="J28" s="65">
        <v>252247</v>
      </c>
      <c r="K28" s="65">
        <v>311790</v>
      </c>
      <c r="L28" s="65">
        <v>192636</v>
      </c>
      <c r="M28" s="65">
        <v>756673</v>
      </c>
      <c r="N28" s="65">
        <v>645523</v>
      </c>
      <c r="O28" s="65">
        <v>1643971</v>
      </c>
      <c r="P28" s="65">
        <v>1546881</v>
      </c>
      <c r="Q28" s="65">
        <v>3836375</v>
      </c>
      <c r="R28" s="65">
        <v>1689294</v>
      </c>
      <c r="S28" s="65">
        <v>4056278</v>
      </c>
      <c r="T28" s="65">
        <v>3979392</v>
      </c>
      <c r="U28" s="65">
        <v>9724964</v>
      </c>
      <c r="V28" s="65">
        <v>18614584</v>
      </c>
      <c r="W28" s="65">
        <v>26293404</v>
      </c>
      <c r="X28" s="65">
        <v>-7678820</v>
      </c>
      <c r="Y28" s="66">
        <v>-29.2</v>
      </c>
      <c r="Z28" s="67">
        <v>26293404</v>
      </c>
    </row>
    <row r="29" spans="1:26" ht="13.5">
      <c r="A29" s="63" t="s">
        <v>218</v>
      </c>
      <c r="B29" s="19">
        <v>27905215</v>
      </c>
      <c r="C29" s="19"/>
      <c r="D29" s="64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6">
        <v>0</v>
      </c>
      <c r="Z29" s="67">
        <v>0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8020375</v>
      </c>
      <c r="C31" s="19"/>
      <c r="D31" s="64">
        <v>0</v>
      </c>
      <c r="E31" s="65">
        <v>25446073</v>
      </c>
      <c r="F31" s="65">
        <v>1465661</v>
      </c>
      <c r="G31" s="65">
        <v>891026</v>
      </c>
      <c r="H31" s="65">
        <v>895307</v>
      </c>
      <c r="I31" s="65">
        <v>3251994</v>
      </c>
      <c r="J31" s="65">
        <v>747163</v>
      </c>
      <c r="K31" s="65">
        <v>1911690</v>
      </c>
      <c r="L31" s="65">
        <v>1520874</v>
      </c>
      <c r="M31" s="65">
        <v>4179727</v>
      </c>
      <c r="N31" s="65">
        <v>1152134</v>
      </c>
      <c r="O31" s="65">
        <v>2270528</v>
      </c>
      <c r="P31" s="65">
        <v>1810147</v>
      </c>
      <c r="Q31" s="65">
        <v>5232809</v>
      </c>
      <c r="R31" s="65">
        <v>1436370</v>
      </c>
      <c r="S31" s="65">
        <v>2922306</v>
      </c>
      <c r="T31" s="65">
        <v>3366814</v>
      </c>
      <c r="U31" s="65">
        <v>7725490</v>
      </c>
      <c r="V31" s="65">
        <v>20390020</v>
      </c>
      <c r="W31" s="65">
        <v>25446073</v>
      </c>
      <c r="X31" s="65">
        <v>-5056053</v>
      </c>
      <c r="Y31" s="66">
        <v>-19.87</v>
      </c>
      <c r="Z31" s="67">
        <v>25446073</v>
      </c>
    </row>
    <row r="32" spans="1:26" ht="13.5">
      <c r="A32" s="75" t="s">
        <v>54</v>
      </c>
      <c r="B32" s="22">
        <f>SUM(B28:B31)</f>
        <v>42823628</v>
      </c>
      <c r="C32" s="22">
        <f>SUM(C28:C31)</f>
        <v>0</v>
      </c>
      <c r="D32" s="104">
        <f aca="true" t="shared" si="5" ref="D32:Z32">SUM(D28:D31)</f>
        <v>0</v>
      </c>
      <c r="E32" s="105">
        <f t="shared" si="5"/>
        <v>51739477</v>
      </c>
      <c r="F32" s="105">
        <f t="shared" si="5"/>
        <v>3929205</v>
      </c>
      <c r="G32" s="105">
        <f t="shared" si="5"/>
        <v>2308526</v>
      </c>
      <c r="H32" s="105">
        <f t="shared" si="5"/>
        <v>1310835</v>
      </c>
      <c r="I32" s="105">
        <f t="shared" si="5"/>
        <v>7548566</v>
      </c>
      <c r="J32" s="105">
        <f t="shared" si="5"/>
        <v>999410</v>
      </c>
      <c r="K32" s="105">
        <f t="shared" si="5"/>
        <v>2223480</v>
      </c>
      <c r="L32" s="105">
        <f t="shared" si="5"/>
        <v>1713510</v>
      </c>
      <c r="M32" s="105">
        <f t="shared" si="5"/>
        <v>4936400</v>
      </c>
      <c r="N32" s="105">
        <f t="shared" si="5"/>
        <v>1797657</v>
      </c>
      <c r="O32" s="105">
        <f t="shared" si="5"/>
        <v>3914499</v>
      </c>
      <c r="P32" s="105">
        <f t="shared" si="5"/>
        <v>3357028</v>
      </c>
      <c r="Q32" s="105">
        <f t="shared" si="5"/>
        <v>9069184</v>
      </c>
      <c r="R32" s="105">
        <f t="shared" si="5"/>
        <v>3125664</v>
      </c>
      <c r="S32" s="105">
        <f t="shared" si="5"/>
        <v>6978584</v>
      </c>
      <c r="T32" s="105">
        <f t="shared" si="5"/>
        <v>7346206</v>
      </c>
      <c r="U32" s="105">
        <f t="shared" si="5"/>
        <v>17450454</v>
      </c>
      <c r="V32" s="105">
        <f t="shared" si="5"/>
        <v>39004604</v>
      </c>
      <c r="W32" s="105">
        <f t="shared" si="5"/>
        <v>51739477</v>
      </c>
      <c r="X32" s="105">
        <f t="shared" si="5"/>
        <v>-12734873</v>
      </c>
      <c r="Y32" s="106">
        <f>+IF(W32&lt;&gt;0,(X32/W32)*100,0)</f>
        <v>-24.613455215250823</v>
      </c>
      <c r="Z32" s="107">
        <f t="shared" si="5"/>
        <v>51739477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126837746</v>
      </c>
      <c r="C35" s="19"/>
      <c r="D35" s="64">
        <v>0</v>
      </c>
      <c r="E35" s="65">
        <v>119556</v>
      </c>
      <c r="F35" s="65">
        <v>53145690</v>
      </c>
      <c r="G35" s="65">
        <v>127480306</v>
      </c>
      <c r="H35" s="65">
        <v>124100831</v>
      </c>
      <c r="I35" s="65">
        <v>304726827</v>
      </c>
      <c r="J35" s="65">
        <v>124830396</v>
      </c>
      <c r="K35" s="65">
        <v>117043159</v>
      </c>
      <c r="L35" s="65">
        <v>106813156</v>
      </c>
      <c r="M35" s="65">
        <v>348686711</v>
      </c>
      <c r="N35" s="65">
        <v>127921864</v>
      </c>
      <c r="O35" s="65">
        <v>121063973</v>
      </c>
      <c r="P35" s="65">
        <v>133353530</v>
      </c>
      <c r="Q35" s="65">
        <v>382339367</v>
      </c>
      <c r="R35" s="65">
        <v>131462177</v>
      </c>
      <c r="S35" s="65">
        <v>123777948</v>
      </c>
      <c r="T35" s="65">
        <v>107081388</v>
      </c>
      <c r="U35" s="65">
        <v>362321513</v>
      </c>
      <c r="V35" s="65">
        <v>1398074418</v>
      </c>
      <c r="W35" s="65">
        <v>119556</v>
      </c>
      <c r="X35" s="65">
        <v>1397954862</v>
      </c>
      <c r="Y35" s="66">
        <v>1169288.75</v>
      </c>
      <c r="Z35" s="67">
        <v>119556</v>
      </c>
    </row>
    <row r="36" spans="1:26" ht="13.5">
      <c r="A36" s="63" t="s">
        <v>57</v>
      </c>
      <c r="B36" s="19">
        <v>437522467</v>
      </c>
      <c r="C36" s="19"/>
      <c r="D36" s="64">
        <v>0</v>
      </c>
      <c r="E36" s="65">
        <v>524146</v>
      </c>
      <c r="F36" s="65">
        <v>-7089640</v>
      </c>
      <c r="G36" s="65">
        <v>483599334</v>
      </c>
      <c r="H36" s="65">
        <v>448188596</v>
      </c>
      <c r="I36" s="65">
        <v>924698290</v>
      </c>
      <c r="J36" s="65">
        <v>448637661</v>
      </c>
      <c r="K36" s="65">
        <v>451288465</v>
      </c>
      <c r="L36" s="65">
        <v>453542170</v>
      </c>
      <c r="M36" s="65">
        <v>1353468296</v>
      </c>
      <c r="N36" s="65">
        <v>455707505</v>
      </c>
      <c r="O36" s="65">
        <v>460235338</v>
      </c>
      <c r="P36" s="65">
        <v>445582915</v>
      </c>
      <c r="Q36" s="65">
        <v>1361525758</v>
      </c>
      <c r="R36" s="65">
        <v>449046857</v>
      </c>
      <c r="S36" s="65">
        <v>458874982</v>
      </c>
      <c r="T36" s="65">
        <v>465245981</v>
      </c>
      <c r="U36" s="65">
        <v>1373167820</v>
      </c>
      <c r="V36" s="65">
        <v>5012860164</v>
      </c>
      <c r="W36" s="65">
        <v>524146</v>
      </c>
      <c r="X36" s="65">
        <v>5012336018</v>
      </c>
      <c r="Y36" s="66">
        <v>956286.23</v>
      </c>
      <c r="Z36" s="67">
        <v>524146</v>
      </c>
    </row>
    <row r="37" spans="1:26" ht="13.5">
      <c r="A37" s="63" t="s">
        <v>58</v>
      </c>
      <c r="B37" s="19">
        <v>72759226</v>
      </c>
      <c r="C37" s="19"/>
      <c r="D37" s="64">
        <v>0</v>
      </c>
      <c r="E37" s="65">
        <v>64692</v>
      </c>
      <c r="F37" s="65">
        <v>5722639</v>
      </c>
      <c r="G37" s="65">
        <v>47828551</v>
      </c>
      <c r="H37" s="65">
        <v>54920350</v>
      </c>
      <c r="I37" s="65">
        <v>108471540</v>
      </c>
      <c r="J37" s="65">
        <v>62788337</v>
      </c>
      <c r="K37" s="65">
        <v>40939742</v>
      </c>
      <c r="L37" s="65">
        <v>38130227</v>
      </c>
      <c r="M37" s="65">
        <v>141858306</v>
      </c>
      <c r="N37" s="65">
        <v>56079286</v>
      </c>
      <c r="O37" s="65">
        <v>53129785</v>
      </c>
      <c r="P37" s="65">
        <v>57058211</v>
      </c>
      <c r="Q37" s="65">
        <v>166267282</v>
      </c>
      <c r="R37" s="65">
        <v>53282390</v>
      </c>
      <c r="S37" s="65">
        <v>51086521</v>
      </c>
      <c r="T37" s="65">
        <v>37733616</v>
      </c>
      <c r="U37" s="65">
        <v>142102527</v>
      </c>
      <c r="V37" s="65">
        <v>558699655</v>
      </c>
      <c r="W37" s="65">
        <v>64692</v>
      </c>
      <c r="X37" s="65">
        <v>558634963</v>
      </c>
      <c r="Y37" s="66">
        <v>863530.21</v>
      </c>
      <c r="Z37" s="67">
        <v>64692</v>
      </c>
    </row>
    <row r="38" spans="1:26" ht="13.5">
      <c r="A38" s="63" t="s">
        <v>59</v>
      </c>
      <c r="B38" s="19">
        <v>76395564</v>
      </c>
      <c r="C38" s="19"/>
      <c r="D38" s="64">
        <v>0</v>
      </c>
      <c r="E38" s="65">
        <v>89722</v>
      </c>
      <c r="F38" s="65">
        <v>364125</v>
      </c>
      <c r="G38" s="65">
        <v>82231777</v>
      </c>
      <c r="H38" s="65">
        <v>82662243</v>
      </c>
      <c r="I38" s="65">
        <v>165258145</v>
      </c>
      <c r="J38" s="65">
        <v>81957697</v>
      </c>
      <c r="K38" s="65">
        <v>82234947</v>
      </c>
      <c r="L38" s="65">
        <v>81808317</v>
      </c>
      <c r="M38" s="65">
        <v>246000961</v>
      </c>
      <c r="N38" s="65">
        <v>82098356</v>
      </c>
      <c r="O38" s="65">
        <v>82424001</v>
      </c>
      <c r="P38" s="65">
        <v>81900584</v>
      </c>
      <c r="Q38" s="65">
        <v>246422941</v>
      </c>
      <c r="R38" s="65">
        <v>82257445</v>
      </c>
      <c r="S38" s="65">
        <v>82582302</v>
      </c>
      <c r="T38" s="65">
        <v>82267251</v>
      </c>
      <c r="U38" s="65">
        <v>247106998</v>
      </c>
      <c r="V38" s="65">
        <v>904789045</v>
      </c>
      <c r="W38" s="65">
        <v>89722</v>
      </c>
      <c r="X38" s="65">
        <v>904699323</v>
      </c>
      <c r="Y38" s="66">
        <v>1008336.11</v>
      </c>
      <c r="Z38" s="67">
        <v>89722</v>
      </c>
    </row>
    <row r="39" spans="1:26" ht="13.5">
      <c r="A39" s="63" t="s">
        <v>60</v>
      </c>
      <c r="B39" s="19">
        <v>415205423</v>
      </c>
      <c r="C39" s="19"/>
      <c r="D39" s="64">
        <v>0</v>
      </c>
      <c r="E39" s="65">
        <v>489288</v>
      </c>
      <c r="F39" s="65">
        <v>419371840</v>
      </c>
      <c r="G39" s="65">
        <v>481019312</v>
      </c>
      <c r="H39" s="65">
        <v>434706833</v>
      </c>
      <c r="I39" s="65">
        <v>1335097985</v>
      </c>
      <c r="J39" s="65">
        <v>428722022</v>
      </c>
      <c r="K39" s="65">
        <v>445156937</v>
      </c>
      <c r="L39" s="65">
        <v>440416781</v>
      </c>
      <c r="M39" s="65">
        <v>1314295740</v>
      </c>
      <c r="N39" s="65">
        <v>445451727</v>
      </c>
      <c r="O39" s="65">
        <v>445745525</v>
      </c>
      <c r="P39" s="65">
        <v>439977650</v>
      </c>
      <c r="Q39" s="65">
        <v>1331174902</v>
      </c>
      <c r="R39" s="65">
        <v>444969198</v>
      </c>
      <c r="S39" s="65">
        <v>448984106</v>
      </c>
      <c r="T39" s="65">
        <v>452326501</v>
      </c>
      <c r="U39" s="65">
        <v>1346279805</v>
      </c>
      <c r="V39" s="65">
        <v>5326848432</v>
      </c>
      <c r="W39" s="65">
        <v>489288</v>
      </c>
      <c r="X39" s="65">
        <v>5326359144</v>
      </c>
      <c r="Y39" s="66">
        <v>1088593.86</v>
      </c>
      <c r="Z39" s="67">
        <v>489288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266552314</v>
      </c>
      <c r="C42" s="19">
        <v>28980133</v>
      </c>
      <c r="D42" s="64">
        <v>56084515</v>
      </c>
      <c r="E42" s="65">
        <v>9607150</v>
      </c>
      <c r="F42" s="65">
        <v>15902064</v>
      </c>
      <c r="G42" s="65">
        <v>-35547996</v>
      </c>
      <c r="H42" s="65">
        <v>30291075</v>
      </c>
      <c r="I42" s="65">
        <v>10645143</v>
      </c>
      <c r="J42" s="65">
        <v>-29001212</v>
      </c>
      <c r="K42" s="65">
        <v>27670163</v>
      </c>
      <c r="L42" s="65">
        <v>-8903548</v>
      </c>
      <c r="M42" s="65">
        <v>-10234597</v>
      </c>
      <c r="N42" s="65">
        <v>8464800</v>
      </c>
      <c r="O42" s="65">
        <v>-2415010</v>
      </c>
      <c r="P42" s="65">
        <v>13514032</v>
      </c>
      <c r="Q42" s="65">
        <v>19563822</v>
      </c>
      <c r="R42" s="65">
        <v>2059157</v>
      </c>
      <c r="S42" s="65">
        <v>7963220</v>
      </c>
      <c r="T42" s="65">
        <v>-1016612</v>
      </c>
      <c r="U42" s="65">
        <v>9005765</v>
      </c>
      <c r="V42" s="65">
        <v>28980133</v>
      </c>
      <c r="W42" s="65">
        <v>9607150</v>
      </c>
      <c r="X42" s="65">
        <v>19372983</v>
      </c>
      <c r="Y42" s="66">
        <v>201.65</v>
      </c>
      <c r="Z42" s="67">
        <v>9607150</v>
      </c>
    </row>
    <row r="43" spans="1:26" ht="13.5">
      <c r="A43" s="63" t="s">
        <v>63</v>
      </c>
      <c r="B43" s="19">
        <v>-57603795</v>
      </c>
      <c r="C43" s="19">
        <v>-41000480</v>
      </c>
      <c r="D43" s="64">
        <v>-77265484</v>
      </c>
      <c r="E43" s="65">
        <v>-47298027</v>
      </c>
      <c r="F43" s="65">
        <v>-4128597</v>
      </c>
      <c r="G43" s="65">
        <v>-2748725</v>
      </c>
      <c r="H43" s="65">
        <v>-1922090</v>
      </c>
      <c r="I43" s="65">
        <v>-8799412</v>
      </c>
      <c r="J43" s="65">
        <v>-886328</v>
      </c>
      <c r="K43" s="65">
        <v>-2544791</v>
      </c>
      <c r="L43" s="65">
        <v>-2156937</v>
      </c>
      <c r="M43" s="65">
        <v>-5588056</v>
      </c>
      <c r="N43" s="65">
        <v>-2057404</v>
      </c>
      <c r="O43" s="65">
        <v>-3915876</v>
      </c>
      <c r="P43" s="65">
        <v>-3684777</v>
      </c>
      <c r="Q43" s="65">
        <v>-9658057</v>
      </c>
      <c r="R43" s="65">
        <v>-3076428</v>
      </c>
      <c r="S43" s="65">
        <v>-6578949</v>
      </c>
      <c r="T43" s="65">
        <v>-7299578</v>
      </c>
      <c r="U43" s="65">
        <v>-16954955</v>
      </c>
      <c r="V43" s="65">
        <v>-41000480</v>
      </c>
      <c r="W43" s="65">
        <v>-47298027</v>
      </c>
      <c r="X43" s="65">
        <v>6297547</v>
      </c>
      <c r="Y43" s="66">
        <v>-13.31</v>
      </c>
      <c r="Z43" s="67">
        <v>-47298027</v>
      </c>
    </row>
    <row r="44" spans="1:26" ht="13.5">
      <c r="A44" s="63" t="s">
        <v>64</v>
      </c>
      <c r="B44" s="19">
        <v>-1994682</v>
      </c>
      <c r="C44" s="19">
        <v>-2213665</v>
      </c>
      <c r="D44" s="64">
        <v>-3614068</v>
      </c>
      <c r="E44" s="65">
        <v>-3614064</v>
      </c>
      <c r="F44" s="65">
        <v>37088</v>
      </c>
      <c r="G44" s="65">
        <v>56283</v>
      </c>
      <c r="H44" s="65">
        <v>-756359</v>
      </c>
      <c r="I44" s="65">
        <v>-662988</v>
      </c>
      <c r="J44" s="65">
        <v>46463</v>
      </c>
      <c r="K44" s="65">
        <v>62939</v>
      </c>
      <c r="L44" s="65">
        <v>-607705</v>
      </c>
      <c r="M44" s="65">
        <v>-498303</v>
      </c>
      <c r="N44" s="65">
        <v>76536</v>
      </c>
      <c r="O44" s="65">
        <v>45842</v>
      </c>
      <c r="P44" s="65">
        <v>-724752</v>
      </c>
      <c r="Q44" s="65">
        <v>-602374</v>
      </c>
      <c r="R44" s="65">
        <v>61052</v>
      </c>
      <c r="S44" s="65">
        <v>131076</v>
      </c>
      <c r="T44" s="65">
        <v>-642128</v>
      </c>
      <c r="U44" s="65">
        <v>-450000</v>
      </c>
      <c r="V44" s="65">
        <v>-2213665</v>
      </c>
      <c r="W44" s="65">
        <v>-3614064</v>
      </c>
      <c r="X44" s="65">
        <v>1400399</v>
      </c>
      <c r="Y44" s="66">
        <v>-38.75</v>
      </c>
      <c r="Z44" s="67">
        <v>-3614064</v>
      </c>
    </row>
    <row r="45" spans="1:26" ht="13.5">
      <c r="A45" s="75" t="s">
        <v>65</v>
      </c>
      <c r="B45" s="22">
        <v>209227911</v>
      </c>
      <c r="C45" s="22">
        <v>3827135</v>
      </c>
      <c r="D45" s="104">
        <v>-21391889</v>
      </c>
      <c r="E45" s="105">
        <v>22164571</v>
      </c>
      <c r="F45" s="105">
        <v>29871702</v>
      </c>
      <c r="G45" s="105">
        <v>-8368736</v>
      </c>
      <c r="H45" s="105">
        <v>19243890</v>
      </c>
      <c r="I45" s="105">
        <v>19243890</v>
      </c>
      <c r="J45" s="105">
        <v>-10597187</v>
      </c>
      <c r="K45" s="105">
        <v>14591124</v>
      </c>
      <c r="L45" s="105">
        <v>2922934</v>
      </c>
      <c r="M45" s="105">
        <v>2922934</v>
      </c>
      <c r="N45" s="105">
        <v>9406866</v>
      </c>
      <c r="O45" s="105">
        <v>3121822</v>
      </c>
      <c r="P45" s="105">
        <v>12226325</v>
      </c>
      <c r="Q45" s="105">
        <v>12226325</v>
      </c>
      <c r="R45" s="105">
        <v>11270106</v>
      </c>
      <c r="S45" s="105">
        <v>12785453</v>
      </c>
      <c r="T45" s="105">
        <v>3827135</v>
      </c>
      <c r="U45" s="105">
        <v>3827135</v>
      </c>
      <c r="V45" s="105">
        <v>3827135</v>
      </c>
      <c r="W45" s="105">
        <v>22164571</v>
      </c>
      <c r="X45" s="105">
        <v>-18337436</v>
      </c>
      <c r="Y45" s="106">
        <v>-82.73</v>
      </c>
      <c r="Z45" s="107">
        <v>22164571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16723952</v>
      </c>
      <c r="C49" s="57"/>
      <c r="D49" s="134">
        <v>4133972</v>
      </c>
      <c r="E49" s="59">
        <v>1536952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34310139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2189681</v>
      </c>
      <c r="C51" s="57"/>
      <c r="D51" s="134">
        <v>2162077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2265898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112.22422412282695</v>
      </c>
      <c r="C58" s="5">
        <f>IF(C67=0,0,+(C76/C67)*100)</f>
        <v>0</v>
      </c>
      <c r="D58" s="6">
        <f aca="true" t="shared" si="6" ref="D58:Z58">IF(D67=0,0,+(D76/D67)*100)</f>
        <v>102.53665821674443</v>
      </c>
      <c r="E58" s="7">
        <f t="shared" si="6"/>
        <v>109.30418968521094</v>
      </c>
      <c r="F58" s="7">
        <f t="shared" si="6"/>
        <v>40.20863529442359</v>
      </c>
      <c r="G58" s="7">
        <f t="shared" si="6"/>
        <v>118.49499738739652</v>
      </c>
      <c r="H58" s="7">
        <f t="shared" si="6"/>
        <v>153.08343699017038</v>
      </c>
      <c r="I58" s="7">
        <f t="shared" si="6"/>
        <v>77.35644521620667</v>
      </c>
      <c r="J58" s="7">
        <f t="shared" si="6"/>
        <v>123.81659371022018</v>
      </c>
      <c r="K58" s="7">
        <f t="shared" si="6"/>
        <v>133.1026193432395</v>
      </c>
      <c r="L58" s="7">
        <f t="shared" si="6"/>
        <v>104.62344447774483</v>
      </c>
      <c r="M58" s="7">
        <f t="shared" si="6"/>
        <v>119.32211272005657</v>
      </c>
      <c r="N58" s="7">
        <f t="shared" si="6"/>
        <v>121.77925122740953</v>
      </c>
      <c r="O58" s="7">
        <f t="shared" si="6"/>
        <v>105.66331874148275</v>
      </c>
      <c r="P58" s="7">
        <f t="shared" si="6"/>
        <v>120.24142918756952</v>
      </c>
      <c r="Q58" s="7">
        <f t="shared" si="6"/>
        <v>115.86074716296793</v>
      </c>
      <c r="R58" s="7">
        <f t="shared" si="6"/>
        <v>117.37373953223317</v>
      </c>
      <c r="S58" s="7">
        <f t="shared" si="6"/>
        <v>157.76197918738225</v>
      </c>
      <c r="T58" s="7">
        <f t="shared" si="6"/>
        <v>129.52155224373072</v>
      </c>
      <c r="U58" s="7">
        <f t="shared" si="6"/>
        <v>133.8788245243466</v>
      </c>
      <c r="V58" s="7">
        <f t="shared" si="6"/>
        <v>109.49215675194175</v>
      </c>
      <c r="W58" s="7">
        <f t="shared" si="6"/>
        <v>109.30418968521094</v>
      </c>
      <c r="X58" s="7">
        <f t="shared" si="6"/>
        <v>0</v>
      </c>
      <c r="Y58" s="7">
        <f t="shared" si="6"/>
        <v>0</v>
      </c>
      <c r="Z58" s="8">
        <f t="shared" si="6"/>
        <v>109.30418968521094</v>
      </c>
    </row>
    <row r="59" spans="1:26" ht="13.5">
      <c r="A59" s="37" t="s">
        <v>31</v>
      </c>
      <c r="B59" s="9">
        <f aca="true" t="shared" si="7" ref="B59:Z66">IF(B68=0,0,+(B77/B68)*100)</f>
        <v>76.00839975236434</v>
      </c>
      <c r="C59" s="9">
        <f t="shared" si="7"/>
        <v>0</v>
      </c>
      <c r="D59" s="2">
        <f t="shared" si="7"/>
        <v>0</v>
      </c>
      <c r="E59" s="10">
        <f t="shared" si="7"/>
        <v>75.4994267953865</v>
      </c>
      <c r="F59" s="10">
        <f t="shared" si="7"/>
        <v>5.3079369124031075</v>
      </c>
      <c r="G59" s="10">
        <f t="shared" si="7"/>
        <v>-18919.54849159749</v>
      </c>
      <c r="H59" s="10">
        <f t="shared" si="7"/>
        <v>-340.0302008664225</v>
      </c>
      <c r="I59" s="10">
        <f t="shared" si="7"/>
        <v>23.539734201838684</v>
      </c>
      <c r="J59" s="10">
        <f t="shared" si="7"/>
        <v>-1137.1880409321693</v>
      </c>
      <c r="K59" s="10">
        <f t="shared" si="7"/>
        <v>-916.7969850830392</v>
      </c>
      <c r="L59" s="10">
        <f t="shared" si="7"/>
        <v>-13223.011905375457</v>
      </c>
      <c r="M59" s="10">
        <f t="shared" si="7"/>
        <v>-1537.2559847585387</v>
      </c>
      <c r="N59" s="10">
        <f t="shared" si="7"/>
        <v>-3321.548238012709</v>
      </c>
      <c r="O59" s="10">
        <f t="shared" si="7"/>
        <v>-132082.87671232875</v>
      </c>
      <c r="P59" s="10">
        <f t="shared" si="7"/>
        <v>-106686.43101482326</v>
      </c>
      <c r="Q59" s="10">
        <f t="shared" si="7"/>
        <v>-8827.877711969584</v>
      </c>
      <c r="R59" s="10">
        <f t="shared" si="7"/>
        <v>0</v>
      </c>
      <c r="S59" s="10">
        <f t="shared" si="7"/>
        <v>-95661.9387755102</v>
      </c>
      <c r="T59" s="10">
        <f t="shared" si="7"/>
        <v>-11468.044824946057</v>
      </c>
      <c r="U59" s="10">
        <f t="shared" si="7"/>
        <v>-32033.061799473267</v>
      </c>
      <c r="V59" s="10">
        <f t="shared" si="7"/>
        <v>75.91217361934554</v>
      </c>
      <c r="W59" s="10">
        <f t="shared" si="7"/>
        <v>75.4994267953865</v>
      </c>
      <c r="X59" s="10">
        <f t="shared" si="7"/>
        <v>0</v>
      </c>
      <c r="Y59" s="10">
        <f t="shared" si="7"/>
        <v>0</v>
      </c>
      <c r="Z59" s="11">
        <f t="shared" si="7"/>
        <v>75.4994267953865</v>
      </c>
    </row>
    <row r="60" spans="1:26" ht="13.5">
      <c r="A60" s="38" t="s">
        <v>32</v>
      </c>
      <c r="B60" s="12">
        <f t="shared" si="7"/>
        <v>118.1668602302786</v>
      </c>
      <c r="C60" s="12">
        <f t="shared" si="7"/>
        <v>0</v>
      </c>
      <c r="D60" s="3">
        <f t="shared" si="7"/>
        <v>115.03383647488367</v>
      </c>
      <c r="E60" s="13">
        <f t="shared" si="7"/>
        <v>113.71257796322784</v>
      </c>
      <c r="F60" s="13">
        <f t="shared" si="7"/>
        <v>131.65218000993164</v>
      </c>
      <c r="G60" s="13">
        <f t="shared" si="7"/>
        <v>99.056296198876</v>
      </c>
      <c r="H60" s="13">
        <f t="shared" si="7"/>
        <v>128.29150668632784</v>
      </c>
      <c r="I60" s="13">
        <f t="shared" si="7"/>
        <v>117.7235382542231</v>
      </c>
      <c r="J60" s="13">
        <f t="shared" si="7"/>
        <v>108.0307277716526</v>
      </c>
      <c r="K60" s="13">
        <f t="shared" si="7"/>
        <v>120.27162504247373</v>
      </c>
      <c r="L60" s="13">
        <f t="shared" si="7"/>
        <v>92.59970964872042</v>
      </c>
      <c r="M60" s="13">
        <f t="shared" si="7"/>
        <v>105.86258497100532</v>
      </c>
      <c r="N60" s="13">
        <f t="shared" si="7"/>
        <v>112.94069007665712</v>
      </c>
      <c r="O60" s="13">
        <f t="shared" si="7"/>
        <v>99.03093659493616</v>
      </c>
      <c r="P60" s="13">
        <f t="shared" si="7"/>
        <v>113.89584332833324</v>
      </c>
      <c r="Q60" s="13">
        <f t="shared" si="7"/>
        <v>108.67686742468914</v>
      </c>
      <c r="R60" s="13">
        <f t="shared" si="7"/>
        <v>111.50720740912259</v>
      </c>
      <c r="S60" s="13">
        <f t="shared" si="7"/>
        <v>150.0415397484902</v>
      </c>
      <c r="T60" s="13">
        <f t="shared" si="7"/>
        <v>121.34026517776202</v>
      </c>
      <c r="U60" s="13">
        <f t="shared" si="7"/>
        <v>126.76174005777608</v>
      </c>
      <c r="V60" s="13">
        <f t="shared" si="7"/>
        <v>114.79555277276683</v>
      </c>
      <c r="W60" s="13">
        <f t="shared" si="7"/>
        <v>113.71257796322784</v>
      </c>
      <c r="X60" s="13">
        <f t="shared" si="7"/>
        <v>0</v>
      </c>
      <c r="Y60" s="13">
        <f t="shared" si="7"/>
        <v>0</v>
      </c>
      <c r="Z60" s="14">
        <f t="shared" si="7"/>
        <v>113.71257796322784</v>
      </c>
    </row>
    <row r="61" spans="1:26" ht="13.5">
      <c r="A61" s="39" t="s">
        <v>103</v>
      </c>
      <c r="B61" s="12">
        <f t="shared" si="7"/>
        <v>112.46844143187369</v>
      </c>
      <c r="C61" s="12">
        <f t="shared" si="7"/>
        <v>0</v>
      </c>
      <c r="D61" s="3">
        <f t="shared" si="7"/>
        <v>0</v>
      </c>
      <c r="E61" s="13">
        <f t="shared" si="7"/>
        <v>105.04003249535876</v>
      </c>
      <c r="F61" s="13">
        <f t="shared" si="7"/>
        <v>97.17419726346687</v>
      </c>
      <c r="G61" s="13">
        <f t="shared" si="7"/>
        <v>101.52741730406916</v>
      </c>
      <c r="H61" s="13">
        <f t="shared" si="7"/>
        <v>106.89787743041967</v>
      </c>
      <c r="I61" s="13">
        <f t="shared" si="7"/>
        <v>101.87583894364273</v>
      </c>
      <c r="J61" s="13">
        <f t="shared" si="7"/>
        <v>116.69000000905518</v>
      </c>
      <c r="K61" s="13">
        <f t="shared" si="7"/>
        <v>107.53097681853203</v>
      </c>
      <c r="L61" s="13">
        <f t="shared" si="7"/>
        <v>91.45613925671634</v>
      </c>
      <c r="M61" s="13">
        <f t="shared" si="7"/>
        <v>104.33893325665704</v>
      </c>
      <c r="N61" s="13">
        <f t="shared" si="7"/>
        <v>111.60317726943498</v>
      </c>
      <c r="O61" s="13">
        <f t="shared" si="7"/>
        <v>98.47743415030928</v>
      </c>
      <c r="P61" s="13">
        <f t="shared" si="7"/>
        <v>111.36275588583166</v>
      </c>
      <c r="Q61" s="13">
        <f t="shared" si="7"/>
        <v>107.16892914066773</v>
      </c>
      <c r="R61" s="13">
        <f t="shared" si="7"/>
        <v>110.66124910895334</v>
      </c>
      <c r="S61" s="13">
        <f t="shared" si="7"/>
        <v>147.38923041785367</v>
      </c>
      <c r="T61" s="13">
        <f t="shared" si="7"/>
        <v>120.38717952255087</v>
      </c>
      <c r="U61" s="13">
        <f t="shared" si="7"/>
        <v>125.28571791852123</v>
      </c>
      <c r="V61" s="13">
        <f t="shared" si="7"/>
        <v>110.28499218631961</v>
      </c>
      <c r="W61" s="13">
        <f t="shared" si="7"/>
        <v>105.04003249535876</v>
      </c>
      <c r="X61" s="13">
        <f t="shared" si="7"/>
        <v>0</v>
      </c>
      <c r="Y61" s="13">
        <f t="shared" si="7"/>
        <v>0</v>
      </c>
      <c r="Z61" s="14">
        <f t="shared" si="7"/>
        <v>105.04003249535876</v>
      </c>
    </row>
    <row r="62" spans="1:26" ht="13.5">
      <c r="A62" s="39" t="s">
        <v>104</v>
      </c>
      <c r="B62" s="12">
        <f t="shared" si="7"/>
        <v>116.30215011161795</v>
      </c>
      <c r="C62" s="12">
        <f t="shared" si="7"/>
        <v>0</v>
      </c>
      <c r="D62" s="3">
        <f t="shared" si="7"/>
        <v>0</v>
      </c>
      <c r="E62" s="13">
        <f t="shared" si="7"/>
        <v>102.3086287914563</v>
      </c>
      <c r="F62" s="13">
        <f t="shared" si="7"/>
        <v>70.33318476733544</v>
      </c>
      <c r="G62" s="13">
        <f t="shared" si="7"/>
        <v>116.15893766766392</v>
      </c>
      <c r="H62" s="13">
        <f t="shared" si="7"/>
        <v>184.4001877282837</v>
      </c>
      <c r="I62" s="13">
        <f t="shared" si="7"/>
        <v>100.48353085265515</v>
      </c>
      <c r="J62" s="13">
        <f t="shared" si="7"/>
        <v>84.31411630457714</v>
      </c>
      <c r="K62" s="13">
        <f t="shared" si="7"/>
        <v>173.5350573152322</v>
      </c>
      <c r="L62" s="13">
        <f t="shared" si="7"/>
        <v>88.52708449104834</v>
      </c>
      <c r="M62" s="13">
        <f t="shared" si="7"/>
        <v>105.48853056281773</v>
      </c>
      <c r="N62" s="13">
        <f t="shared" si="7"/>
        <v>112.2042366456864</v>
      </c>
      <c r="O62" s="13">
        <f t="shared" si="7"/>
        <v>92.3737117886502</v>
      </c>
      <c r="P62" s="13">
        <f t="shared" si="7"/>
        <v>115.47307257726035</v>
      </c>
      <c r="Q62" s="13">
        <f t="shared" si="7"/>
        <v>106.80664557479925</v>
      </c>
      <c r="R62" s="13">
        <f t="shared" si="7"/>
        <v>117.44314571957113</v>
      </c>
      <c r="S62" s="13">
        <f t="shared" si="7"/>
        <v>162.5656939944104</v>
      </c>
      <c r="T62" s="13">
        <f t="shared" si="7"/>
        <v>133.79574475029668</v>
      </c>
      <c r="U62" s="13">
        <f t="shared" si="7"/>
        <v>135.87872420099066</v>
      </c>
      <c r="V62" s="13">
        <f t="shared" si="7"/>
        <v>113.40328020107984</v>
      </c>
      <c r="W62" s="13">
        <f t="shared" si="7"/>
        <v>102.3086287914563</v>
      </c>
      <c r="X62" s="13">
        <f t="shared" si="7"/>
        <v>0</v>
      </c>
      <c r="Y62" s="13">
        <f t="shared" si="7"/>
        <v>0</v>
      </c>
      <c r="Z62" s="14">
        <f t="shared" si="7"/>
        <v>102.3086287914563</v>
      </c>
    </row>
    <row r="63" spans="1:26" ht="13.5">
      <c r="A63" s="39" t="s">
        <v>105</v>
      </c>
      <c r="B63" s="12">
        <f t="shared" si="7"/>
        <v>100.2150826626677</v>
      </c>
      <c r="C63" s="12">
        <f t="shared" si="7"/>
        <v>0</v>
      </c>
      <c r="D63" s="3">
        <f t="shared" si="7"/>
        <v>0</v>
      </c>
      <c r="E63" s="13">
        <f t="shared" si="7"/>
        <v>185.85932671910007</v>
      </c>
      <c r="F63" s="13">
        <f t="shared" si="7"/>
        <v>52.1140854132597</v>
      </c>
      <c r="G63" s="13">
        <f t="shared" si="7"/>
        <v>56.40044419930529</v>
      </c>
      <c r="H63" s="13">
        <f t="shared" si="7"/>
        <v>-191.43502504840214</v>
      </c>
      <c r="I63" s="13">
        <f t="shared" si="7"/>
        <v>95.70638643344532</v>
      </c>
      <c r="J63" s="13">
        <f t="shared" si="7"/>
        <v>52.9098543266471</v>
      </c>
      <c r="K63" s="13">
        <f t="shared" si="7"/>
        <v>434.6111940379817</v>
      </c>
      <c r="L63" s="13">
        <f t="shared" si="7"/>
        <v>90.8853829463068</v>
      </c>
      <c r="M63" s="13">
        <f t="shared" si="7"/>
        <v>93.41368886844666</v>
      </c>
      <c r="N63" s="13">
        <f t="shared" si="7"/>
        <v>105.29722190990405</v>
      </c>
      <c r="O63" s="13">
        <f t="shared" si="7"/>
        <v>99.22033694283809</v>
      </c>
      <c r="P63" s="13">
        <f t="shared" si="7"/>
        <v>107.41902886552882</v>
      </c>
      <c r="Q63" s="13">
        <f t="shared" si="7"/>
        <v>104.04248016231664</v>
      </c>
      <c r="R63" s="13">
        <f t="shared" si="7"/>
        <v>91.13858297943808</v>
      </c>
      <c r="S63" s="13">
        <f t="shared" si="7"/>
        <v>110.18009234342014</v>
      </c>
      <c r="T63" s="13">
        <f t="shared" si="7"/>
        <v>89.98439011651027</v>
      </c>
      <c r="U63" s="13">
        <f t="shared" si="7"/>
        <v>97.09879337489866</v>
      </c>
      <c r="V63" s="13">
        <f t="shared" si="7"/>
        <v>97.52826065832322</v>
      </c>
      <c r="W63" s="13">
        <f t="shared" si="7"/>
        <v>185.85932671910007</v>
      </c>
      <c r="X63" s="13">
        <f t="shared" si="7"/>
        <v>0</v>
      </c>
      <c r="Y63" s="13">
        <f t="shared" si="7"/>
        <v>0</v>
      </c>
      <c r="Z63" s="14">
        <f t="shared" si="7"/>
        <v>185.85932671910007</v>
      </c>
    </row>
    <row r="64" spans="1:26" ht="13.5">
      <c r="A64" s="39" t="s">
        <v>106</v>
      </c>
      <c r="B64" s="12">
        <f t="shared" si="7"/>
        <v>108.52071704431204</v>
      </c>
      <c r="C64" s="12">
        <f t="shared" si="7"/>
        <v>0</v>
      </c>
      <c r="D64" s="3">
        <f t="shared" si="7"/>
        <v>0</v>
      </c>
      <c r="E64" s="13">
        <f t="shared" si="7"/>
        <v>172.6274696283244</v>
      </c>
      <c r="F64" s="13">
        <f t="shared" si="7"/>
        <v>56.19016273165648</v>
      </c>
      <c r="G64" s="13">
        <f t="shared" si="7"/>
        <v>61.279711693432645</v>
      </c>
      <c r="H64" s="13">
        <f t="shared" si="7"/>
        <v>-241.75043867000045</v>
      </c>
      <c r="I64" s="13">
        <f t="shared" si="7"/>
        <v>101.76895087575608</v>
      </c>
      <c r="J64" s="13">
        <f t="shared" si="7"/>
        <v>58.11917148131278</v>
      </c>
      <c r="K64" s="13">
        <f t="shared" si="7"/>
        <v>393.7500723103444</v>
      </c>
      <c r="L64" s="13">
        <f t="shared" si="7"/>
        <v>94.32024708657866</v>
      </c>
      <c r="M64" s="13">
        <f t="shared" si="7"/>
        <v>99.05617912413302</v>
      </c>
      <c r="N64" s="13">
        <f t="shared" si="7"/>
        <v>112.45494677328453</v>
      </c>
      <c r="O64" s="13">
        <f t="shared" si="7"/>
        <v>104.13164883869992</v>
      </c>
      <c r="P64" s="13">
        <f t="shared" si="7"/>
        <v>116.00876531061918</v>
      </c>
      <c r="Q64" s="13">
        <f t="shared" si="7"/>
        <v>110.9432248358141</v>
      </c>
      <c r="R64" s="13">
        <f t="shared" si="7"/>
        <v>97.89911385201792</v>
      </c>
      <c r="S64" s="13">
        <f t="shared" si="7"/>
        <v>116.80820826714526</v>
      </c>
      <c r="T64" s="13">
        <f t="shared" si="7"/>
        <v>92.41969004215902</v>
      </c>
      <c r="U64" s="13">
        <f t="shared" si="7"/>
        <v>102.3528260050707</v>
      </c>
      <c r="V64" s="13">
        <f t="shared" si="7"/>
        <v>103.49332483993604</v>
      </c>
      <c r="W64" s="13">
        <f t="shared" si="7"/>
        <v>172.6274696283244</v>
      </c>
      <c r="X64" s="13">
        <f t="shared" si="7"/>
        <v>0</v>
      </c>
      <c r="Y64" s="13">
        <f t="shared" si="7"/>
        <v>0</v>
      </c>
      <c r="Z64" s="14">
        <f t="shared" si="7"/>
        <v>172.6274696283244</v>
      </c>
    </row>
    <row r="65" spans="1:26" ht="13.5">
      <c r="A65" s="39" t="s">
        <v>107</v>
      </c>
      <c r="B65" s="12">
        <f t="shared" si="7"/>
        <v>-58.297592298925906</v>
      </c>
      <c r="C65" s="12">
        <f t="shared" si="7"/>
        <v>0</v>
      </c>
      <c r="D65" s="3">
        <f t="shared" si="7"/>
        <v>-4635.707795982273</v>
      </c>
      <c r="E65" s="13">
        <f t="shared" si="7"/>
        <v>-13.039334092882296</v>
      </c>
      <c r="F65" s="13">
        <f t="shared" si="7"/>
        <v>-4.147575534435923</v>
      </c>
      <c r="G65" s="13">
        <f t="shared" si="7"/>
        <v>-496.2035074195414</v>
      </c>
      <c r="H65" s="13">
        <f t="shared" si="7"/>
        <v>-12262.719665271967</v>
      </c>
      <c r="I65" s="13">
        <f t="shared" si="7"/>
        <v>-14.233733857179073</v>
      </c>
      <c r="J65" s="13">
        <f t="shared" si="7"/>
        <v>-260.0251547987616</v>
      </c>
      <c r="K65" s="13">
        <f t="shared" si="7"/>
        <v>-5599.949367088608</v>
      </c>
      <c r="L65" s="13">
        <f t="shared" si="7"/>
        <v>-83153.70370370371</v>
      </c>
      <c r="M65" s="13">
        <f t="shared" si="7"/>
        <v>-622.7070661979428</v>
      </c>
      <c r="N65" s="13">
        <f t="shared" si="7"/>
        <v>-31869.07514450867</v>
      </c>
      <c r="O65" s="13">
        <f t="shared" si="7"/>
        <v>-11281.837425910246</v>
      </c>
      <c r="P65" s="13">
        <f t="shared" si="7"/>
        <v>-743.8877108878031</v>
      </c>
      <c r="Q65" s="13">
        <f t="shared" si="7"/>
        <v>-1579.1229812213428</v>
      </c>
      <c r="R65" s="13">
        <f t="shared" si="7"/>
        <v>-60698.651685393255</v>
      </c>
      <c r="S65" s="13">
        <f t="shared" si="7"/>
        <v>0</v>
      </c>
      <c r="T65" s="13">
        <f t="shared" si="7"/>
        <v>-306.1054368236533</v>
      </c>
      <c r="U65" s="13">
        <f t="shared" si="7"/>
        <v>-1419.874481507086</v>
      </c>
      <c r="V65" s="13">
        <f t="shared" si="7"/>
        <v>-61.98716744111885</v>
      </c>
      <c r="W65" s="13">
        <f t="shared" si="7"/>
        <v>-13.039334092882296</v>
      </c>
      <c r="X65" s="13">
        <f t="shared" si="7"/>
        <v>0</v>
      </c>
      <c r="Y65" s="13">
        <f t="shared" si="7"/>
        <v>0</v>
      </c>
      <c r="Z65" s="14">
        <f t="shared" si="7"/>
        <v>-13.039334092882296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113.33359999999999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113.33359999999999</v>
      </c>
      <c r="X66" s="16">
        <f t="shared" si="7"/>
        <v>0</v>
      </c>
      <c r="Y66" s="16">
        <f t="shared" si="7"/>
        <v>0</v>
      </c>
      <c r="Z66" s="17">
        <f t="shared" si="7"/>
        <v>113.33359999999999</v>
      </c>
    </row>
    <row r="67" spans="1:26" ht="13.5" hidden="1">
      <c r="A67" s="41" t="s">
        <v>221</v>
      </c>
      <c r="B67" s="24">
        <v>242655515</v>
      </c>
      <c r="C67" s="24"/>
      <c r="D67" s="25">
        <v>318813585</v>
      </c>
      <c r="E67" s="26">
        <v>287357985</v>
      </c>
      <c r="F67" s="26">
        <v>50067847</v>
      </c>
      <c r="G67" s="26">
        <v>18879635</v>
      </c>
      <c r="H67" s="26">
        <v>14304411</v>
      </c>
      <c r="I67" s="26">
        <v>83251893</v>
      </c>
      <c r="J67" s="26">
        <v>18434286</v>
      </c>
      <c r="K67" s="26">
        <v>16038906</v>
      </c>
      <c r="L67" s="26">
        <v>20673764</v>
      </c>
      <c r="M67" s="26">
        <v>55146956</v>
      </c>
      <c r="N67" s="26">
        <v>22314679</v>
      </c>
      <c r="O67" s="26">
        <v>24779128</v>
      </c>
      <c r="P67" s="26">
        <v>27533125</v>
      </c>
      <c r="Q67" s="26">
        <v>74626932</v>
      </c>
      <c r="R67" s="26">
        <v>27048391</v>
      </c>
      <c r="S67" s="26">
        <v>22125040</v>
      </c>
      <c r="T67" s="26">
        <v>18814468</v>
      </c>
      <c r="U67" s="26">
        <v>67987899</v>
      </c>
      <c r="V67" s="26">
        <v>281013680</v>
      </c>
      <c r="W67" s="26">
        <v>287357985</v>
      </c>
      <c r="X67" s="26"/>
      <c r="Y67" s="25"/>
      <c r="Z67" s="27">
        <v>287357985</v>
      </c>
    </row>
    <row r="68" spans="1:26" ht="13.5" hidden="1">
      <c r="A68" s="37" t="s">
        <v>31</v>
      </c>
      <c r="B68" s="19">
        <v>31178062</v>
      </c>
      <c r="C68" s="19"/>
      <c r="D68" s="20">
        <v>33135637</v>
      </c>
      <c r="E68" s="21">
        <v>33135637</v>
      </c>
      <c r="F68" s="21">
        <v>36136168</v>
      </c>
      <c r="G68" s="21">
        <v>-19756</v>
      </c>
      <c r="H68" s="21">
        <v>-782759</v>
      </c>
      <c r="I68" s="21">
        <v>35333653</v>
      </c>
      <c r="J68" s="21">
        <v>-242059</v>
      </c>
      <c r="K68" s="21">
        <v>-209359</v>
      </c>
      <c r="L68" s="21">
        <v>-19403</v>
      </c>
      <c r="M68" s="21">
        <v>-470821</v>
      </c>
      <c r="N68" s="21">
        <v>-60585</v>
      </c>
      <c r="O68" s="21">
        <v>-1314</v>
      </c>
      <c r="P68" s="21">
        <v>-1754</v>
      </c>
      <c r="Q68" s="21">
        <v>-63653</v>
      </c>
      <c r="R68" s="21"/>
      <c r="S68" s="21">
        <v>-1960</v>
      </c>
      <c r="T68" s="21">
        <v>-14367</v>
      </c>
      <c r="U68" s="21">
        <v>-16327</v>
      </c>
      <c r="V68" s="21">
        <v>34782852</v>
      </c>
      <c r="W68" s="21">
        <v>33135637</v>
      </c>
      <c r="X68" s="21"/>
      <c r="Y68" s="20"/>
      <c r="Z68" s="23">
        <v>33135637</v>
      </c>
    </row>
    <row r="69" spans="1:26" ht="13.5" hidden="1">
      <c r="A69" s="38" t="s">
        <v>32</v>
      </c>
      <c r="B69" s="19">
        <v>210397672</v>
      </c>
      <c r="C69" s="19"/>
      <c r="D69" s="20">
        <v>284177948</v>
      </c>
      <c r="E69" s="21">
        <v>252722348</v>
      </c>
      <c r="F69" s="21">
        <v>13834570</v>
      </c>
      <c r="G69" s="21">
        <v>18811199</v>
      </c>
      <c r="H69" s="21">
        <v>14994030</v>
      </c>
      <c r="I69" s="21">
        <v>47639799</v>
      </c>
      <c r="J69" s="21">
        <v>18579935</v>
      </c>
      <c r="K69" s="21">
        <v>16154107</v>
      </c>
      <c r="L69" s="21">
        <v>20587476</v>
      </c>
      <c r="M69" s="21">
        <v>55321518</v>
      </c>
      <c r="N69" s="21">
        <v>22279206</v>
      </c>
      <c r="O69" s="21">
        <v>24686104</v>
      </c>
      <c r="P69" s="21">
        <v>27424129</v>
      </c>
      <c r="Q69" s="21">
        <v>74389439</v>
      </c>
      <c r="R69" s="21">
        <v>26940194</v>
      </c>
      <c r="S69" s="21">
        <v>22013855</v>
      </c>
      <c r="T69" s="21">
        <v>18725175</v>
      </c>
      <c r="U69" s="21">
        <v>67679224</v>
      </c>
      <c r="V69" s="21">
        <v>245029980</v>
      </c>
      <c r="W69" s="21">
        <v>252722348</v>
      </c>
      <c r="X69" s="21"/>
      <c r="Y69" s="20"/>
      <c r="Z69" s="23">
        <v>252722348</v>
      </c>
    </row>
    <row r="70" spans="1:26" ht="13.5" hidden="1">
      <c r="A70" s="39" t="s">
        <v>103</v>
      </c>
      <c r="B70" s="19">
        <v>176677455</v>
      </c>
      <c r="C70" s="19"/>
      <c r="D70" s="20">
        <v>226720610</v>
      </c>
      <c r="E70" s="21">
        <v>214213976</v>
      </c>
      <c r="F70" s="21">
        <v>14858362</v>
      </c>
      <c r="G70" s="21">
        <v>14774155</v>
      </c>
      <c r="H70" s="21">
        <v>14935435</v>
      </c>
      <c r="I70" s="21">
        <v>44567952</v>
      </c>
      <c r="J70" s="21">
        <v>14356423</v>
      </c>
      <c r="K70" s="21">
        <v>14856997</v>
      </c>
      <c r="L70" s="21">
        <v>17445076</v>
      </c>
      <c r="M70" s="21">
        <v>46658496</v>
      </c>
      <c r="N70" s="21">
        <v>18604025</v>
      </c>
      <c r="O70" s="21">
        <v>20393338</v>
      </c>
      <c r="P70" s="21">
        <v>22593621</v>
      </c>
      <c r="Q70" s="21">
        <v>61590984</v>
      </c>
      <c r="R70" s="21">
        <v>22407637</v>
      </c>
      <c r="S70" s="21">
        <v>18279725</v>
      </c>
      <c r="T70" s="21">
        <v>15585535</v>
      </c>
      <c r="U70" s="21">
        <v>56272897</v>
      </c>
      <c r="V70" s="21">
        <v>209090329</v>
      </c>
      <c r="W70" s="21">
        <v>214213976</v>
      </c>
      <c r="X70" s="21"/>
      <c r="Y70" s="20"/>
      <c r="Z70" s="23">
        <v>214213976</v>
      </c>
    </row>
    <row r="71" spans="1:26" ht="13.5" hidden="1">
      <c r="A71" s="39" t="s">
        <v>104</v>
      </c>
      <c r="B71" s="19">
        <v>23899829</v>
      </c>
      <c r="C71" s="19"/>
      <c r="D71" s="20">
        <v>30831355</v>
      </c>
      <c r="E71" s="21">
        <v>28153595</v>
      </c>
      <c r="F71" s="21">
        <v>2939210</v>
      </c>
      <c r="G71" s="21">
        <v>1455665</v>
      </c>
      <c r="H71" s="21">
        <v>784112</v>
      </c>
      <c r="I71" s="21">
        <v>5178987</v>
      </c>
      <c r="J71" s="21">
        <v>1715874</v>
      </c>
      <c r="K71" s="21">
        <v>946607</v>
      </c>
      <c r="L71" s="21">
        <v>1655560</v>
      </c>
      <c r="M71" s="21">
        <v>4318041</v>
      </c>
      <c r="N71" s="21">
        <v>2171246</v>
      </c>
      <c r="O71" s="21">
        <v>2856383</v>
      </c>
      <c r="P71" s="21">
        <v>3404689</v>
      </c>
      <c r="Q71" s="21">
        <v>8432318</v>
      </c>
      <c r="R71" s="21">
        <v>3029895</v>
      </c>
      <c r="S71" s="21">
        <v>2226992</v>
      </c>
      <c r="T71" s="21">
        <v>1715716</v>
      </c>
      <c r="U71" s="21">
        <v>6972603</v>
      </c>
      <c r="V71" s="21">
        <v>24901949</v>
      </c>
      <c r="W71" s="21">
        <v>28153595</v>
      </c>
      <c r="X71" s="21"/>
      <c r="Y71" s="20"/>
      <c r="Z71" s="23">
        <v>28153595</v>
      </c>
    </row>
    <row r="72" spans="1:26" ht="13.5" hidden="1">
      <c r="A72" s="39" t="s">
        <v>105</v>
      </c>
      <c r="B72" s="19">
        <v>9666516</v>
      </c>
      <c r="C72" s="19"/>
      <c r="D72" s="20">
        <v>19132578</v>
      </c>
      <c r="E72" s="21">
        <v>9873858</v>
      </c>
      <c r="F72" s="21">
        <v>1492040</v>
      </c>
      <c r="G72" s="21">
        <v>1492123</v>
      </c>
      <c r="H72" s="21">
        <v>-430766</v>
      </c>
      <c r="I72" s="21">
        <v>2553397</v>
      </c>
      <c r="J72" s="21">
        <v>1494714</v>
      </c>
      <c r="K72" s="21">
        <v>183562</v>
      </c>
      <c r="L72" s="21">
        <v>826343</v>
      </c>
      <c r="M72" s="21">
        <v>2504619</v>
      </c>
      <c r="N72" s="21">
        <v>836042</v>
      </c>
      <c r="O72" s="21">
        <v>797524</v>
      </c>
      <c r="P72" s="21">
        <v>828289</v>
      </c>
      <c r="Q72" s="21">
        <v>2461855</v>
      </c>
      <c r="R72" s="21">
        <v>833580</v>
      </c>
      <c r="S72" s="21">
        <v>837959</v>
      </c>
      <c r="T72" s="21">
        <v>842415</v>
      </c>
      <c r="U72" s="21">
        <v>2513954</v>
      </c>
      <c r="V72" s="21">
        <v>10033825</v>
      </c>
      <c r="W72" s="21">
        <v>9873858</v>
      </c>
      <c r="X72" s="21"/>
      <c r="Y72" s="20"/>
      <c r="Z72" s="23">
        <v>9873858</v>
      </c>
    </row>
    <row r="73" spans="1:26" ht="13.5" hidden="1">
      <c r="A73" s="39" t="s">
        <v>106</v>
      </c>
      <c r="B73" s="19">
        <v>7505366</v>
      </c>
      <c r="C73" s="19"/>
      <c r="D73" s="20">
        <v>14545204</v>
      </c>
      <c r="E73" s="21">
        <v>8226744</v>
      </c>
      <c r="F73" s="21">
        <v>1166706</v>
      </c>
      <c r="G73" s="21">
        <v>1167091</v>
      </c>
      <c r="H73" s="21">
        <v>-292361</v>
      </c>
      <c r="I73" s="21">
        <v>2041436</v>
      </c>
      <c r="J73" s="21">
        <v>1167964</v>
      </c>
      <c r="K73" s="21">
        <v>172866</v>
      </c>
      <c r="L73" s="21">
        <v>660821</v>
      </c>
      <c r="M73" s="21">
        <v>2001651</v>
      </c>
      <c r="N73" s="21">
        <v>668931</v>
      </c>
      <c r="O73" s="21">
        <v>641221</v>
      </c>
      <c r="P73" s="21">
        <v>662612</v>
      </c>
      <c r="Q73" s="21">
        <v>1972764</v>
      </c>
      <c r="R73" s="21">
        <v>669527</v>
      </c>
      <c r="S73" s="21">
        <v>669179</v>
      </c>
      <c r="T73" s="21">
        <v>673640</v>
      </c>
      <c r="U73" s="21">
        <v>2012346</v>
      </c>
      <c r="V73" s="21">
        <v>8028197</v>
      </c>
      <c r="W73" s="21">
        <v>8226744</v>
      </c>
      <c r="X73" s="21"/>
      <c r="Y73" s="20"/>
      <c r="Z73" s="23">
        <v>8226744</v>
      </c>
    </row>
    <row r="74" spans="1:26" ht="13.5" hidden="1">
      <c r="A74" s="39" t="s">
        <v>107</v>
      </c>
      <c r="B74" s="19">
        <v>-7351494</v>
      </c>
      <c r="C74" s="19"/>
      <c r="D74" s="20">
        <v>-7051799</v>
      </c>
      <c r="E74" s="21">
        <v>-7745825</v>
      </c>
      <c r="F74" s="21">
        <v>-6621748</v>
      </c>
      <c r="G74" s="21">
        <v>-77835</v>
      </c>
      <c r="H74" s="21">
        <v>-2390</v>
      </c>
      <c r="I74" s="21">
        <v>-6701973</v>
      </c>
      <c r="J74" s="21">
        <v>-155040</v>
      </c>
      <c r="K74" s="21">
        <v>-5925</v>
      </c>
      <c r="L74" s="21">
        <v>-324</v>
      </c>
      <c r="M74" s="21">
        <v>-161289</v>
      </c>
      <c r="N74" s="21">
        <v>-1038</v>
      </c>
      <c r="O74" s="21">
        <v>-2362</v>
      </c>
      <c r="P74" s="21">
        <v>-65082</v>
      </c>
      <c r="Q74" s="21">
        <v>-68482</v>
      </c>
      <c r="R74" s="21">
        <v>-445</v>
      </c>
      <c r="S74" s="21"/>
      <c r="T74" s="21">
        <v>-92131</v>
      </c>
      <c r="U74" s="21">
        <v>-92576</v>
      </c>
      <c r="V74" s="21">
        <v>-7024320</v>
      </c>
      <c r="W74" s="21">
        <v>-7745825</v>
      </c>
      <c r="X74" s="21"/>
      <c r="Y74" s="20"/>
      <c r="Z74" s="23">
        <v>-7745825</v>
      </c>
    </row>
    <row r="75" spans="1:26" ht="13.5" hidden="1">
      <c r="A75" s="40" t="s">
        <v>110</v>
      </c>
      <c r="B75" s="28">
        <v>1079781</v>
      </c>
      <c r="C75" s="28"/>
      <c r="D75" s="29">
        <v>1500000</v>
      </c>
      <c r="E75" s="30">
        <v>1500000</v>
      </c>
      <c r="F75" s="30">
        <v>97109</v>
      </c>
      <c r="G75" s="30">
        <v>88192</v>
      </c>
      <c r="H75" s="30">
        <v>93140</v>
      </c>
      <c r="I75" s="30">
        <v>278441</v>
      </c>
      <c r="J75" s="30">
        <v>96410</v>
      </c>
      <c r="K75" s="30">
        <v>94158</v>
      </c>
      <c r="L75" s="30">
        <v>105691</v>
      </c>
      <c r="M75" s="30">
        <v>296259</v>
      </c>
      <c r="N75" s="30">
        <v>96058</v>
      </c>
      <c r="O75" s="30">
        <v>94338</v>
      </c>
      <c r="P75" s="30">
        <v>110750</v>
      </c>
      <c r="Q75" s="30">
        <v>301146</v>
      </c>
      <c r="R75" s="30">
        <v>108197</v>
      </c>
      <c r="S75" s="30">
        <v>113145</v>
      </c>
      <c r="T75" s="30">
        <v>103660</v>
      </c>
      <c r="U75" s="30">
        <v>325002</v>
      </c>
      <c r="V75" s="30">
        <v>1200848</v>
      </c>
      <c r="W75" s="30">
        <v>1500000</v>
      </c>
      <c r="X75" s="30"/>
      <c r="Y75" s="29"/>
      <c r="Z75" s="31">
        <v>1500000</v>
      </c>
    </row>
    <row r="76" spans="1:26" ht="13.5" hidden="1">
      <c r="A76" s="42" t="s">
        <v>222</v>
      </c>
      <c r="B76" s="32">
        <v>272318269</v>
      </c>
      <c r="C76" s="32">
        <v>307687939</v>
      </c>
      <c r="D76" s="33">
        <v>326900796</v>
      </c>
      <c r="E76" s="34">
        <v>314094317</v>
      </c>
      <c r="F76" s="34">
        <v>20131598</v>
      </c>
      <c r="G76" s="34">
        <v>22371423</v>
      </c>
      <c r="H76" s="34">
        <v>21897684</v>
      </c>
      <c r="I76" s="34">
        <v>64400705</v>
      </c>
      <c r="J76" s="34">
        <v>22824705</v>
      </c>
      <c r="K76" s="34">
        <v>21348204</v>
      </c>
      <c r="L76" s="34">
        <v>21629604</v>
      </c>
      <c r="M76" s="34">
        <v>65802513</v>
      </c>
      <c r="N76" s="34">
        <v>27174649</v>
      </c>
      <c r="O76" s="34">
        <v>26182449</v>
      </c>
      <c r="P76" s="34">
        <v>33106223</v>
      </c>
      <c r="Q76" s="34">
        <v>86463321</v>
      </c>
      <c r="R76" s="34">
        <v>31747708</v>
      </c>
      <c r="S76" s="34">
        <v>34904901</v>
      </c>
      <c r="T76" s="34">
        <v>24368791</v>
      </c>
      <c r="U76" s="34">
        <v>91021400</v>
      </c>
      <c r="V76" s="34">
        <v>307687939</v>
      </c>
      <c r="W76" s="34">
        <v>314094317</v>
      </c>
      <c r="X76" s="34"/>
      <c r="Y76" s="33"/>
      <c r="Z76" s="35">
        <v>314094317</v>
      </c>
    </row>
    <row r="77" spans="1:26" ht="13.5" hidden="1">
      <c r="A77" s="37" t="s">
        <v>31</v>
      </c>
      <c r="B77" s="19">
        <v>23697946</v>
      </c>
      <c r="C77" s="19">
        <v>26404419</v>
      </c>
      <c r="D77" s="20"/>
      <c r="E77" s="21">
        <v>25017216</v>
      </c>
      <c r="F77" s="21">
        <v>1918085</v>
      </c>
      <c r="G77" s="21">
        <v>3737746</v>
      </c>
      <c r="H77" s="21">
        <v>2661617</v>
      </c>
      <c r="I77" s="21">
        <v>8317448</v>
      </c>
      <c r="J77" s="21">
        <v>2752666</v>
      </c>
      <c r="K77" s="21">
        <v>1919397</v>
      </c>
      <c r="L77" s="21">
        <v>2565661</v>
      </c>
      <c r="M77" s="21">
        <v>7237724</v>
      </c>
      <c r="N77" s="21">
        <v>2012360</v>
      </c>
      <c r="O77" s="21">
        <v>1735569</v>
      </c>
      <c r="P77" s="21">
        <v>1871280</v>
      </c>
      <c r="Q77" s="21">
        <v>5619209</v>
      </c>
      <c r="R77" s="21">
        <v>1707450</v>
      </c>
      <c r="S77" s="21">
        <v>1874974</v>
      </c>
      <c r="T77" s="21">
        <v>1647614</v>
      </c>
      <c r="U77" s="21">
        <v>5230038</v>
      </c>
      <c r="V77" s="21">
        <v>26404419</v>
      </c>
      <c r="W77" s="21">
        <v>25017216</v>
      </c>
      <c r="X77" s="21"/>
      <c r="Y77" s="20"/>
      <c r="Z77" s="23">
        <v>25017216</v>
      </c>
    </row>
    <row r="78" spans="1:26" ht="13.5" hidden="1">
      <c r="A78" s="38" t="s">
        <v>32</v>
      </c>
      <c r="B78" s="19">
        <v>248620323</v>
      </c>
      <c r="C78" s="19">
        <v>281283520</v>
      </c>
      <c r="D78" s="20">
        <v>326900796</v>
      </c>
      <c r="E78" s="21">
        <v>287377097</v>
      </c>
      <c r="F78" s="21">
        <v>18213513</v>
      </c>
      <c r="G78" s="21">
        <v>18633677</v>
      </c>
      <c r="H78" s="21">
        <v>19236067</v>
      </c>
      <c r="I78" s="21">
        <v>56083257</v>
      </c>
      <c r="J78" s="21">
        <v>20072039</v>
      </c>
      <c r="K78" s="21">
        <v>19428807</v>
      </c>
      <c r="L78" s="21">
        <v>19063943</v>
      </c>
      <c r="M78" s="21">
        <v>58564789</v>
      </c>
      <c r="N78" s="21">
        <v>25162289</v>
      </c>
      <c r="O78" s="21">
        <v>24446880</v>
      </c>
      <c r="P78" s="21">
        <v>31234943</v>
      </c>
      <c r="Q78" s="21">
        <v>80844112</v>
      </c>
      <c r="R78" s="21">
        <v>30040258</v>
      </c>
      <c r="S78" s="21">
        <v>33029927</v>
      </c>
      <c r="T78" s="21">
        <v>22721177</v>
      </c>
      <c r="U78" s="21">
        <v>85791362</v>
      </c>
      <c r="V78" s="21">
        <v>281283520</v>
      </c>
      <c r="W78" s="21">
        <v>287377097</v>
      </c>
      <c r="X78" s="21"/>
      <c r="Y78" s="20"/>
      <c r="Z78" s="23">
        <v>287377097</v>
      </c>
    </row>
    <row r="79" spans="1:26" ht="13.5" hidden="1">
      <c r="A79" s="39" t="s">
        <v>103</v>
      </c>
      <c r="B79" s="19">
        <v>198706380</v>
      </c>
      <c r="C79" s="19">
        <v>230595253</v>
      </c>
      <c r="D79" s="20"/>
      <c r="E79" s="21">
        <v>225010430</v>
      </c>
      <c r="F79" s="21">
        <v>14438494</v>
      </c>
      <c r="G79" s="21">
        <v>14999818</v>
      </c>
      <c r="H79" s="21">
        <v>15965663</v>
      </c>
      <c r="I79" s="21">
        <v>45403975</v>
      </c>
      <c r="J79" s="21">
        <v>16752510</v>
      </c>
      <c r="K79" s="21">
        <v>15975874</v>
      </c>
      <c r="L79" s="21">
        <v>15954593</v>
      </c>
      <c r="M79" s="21">
        <v>48682977</v>
      </c>
      <c r="N79" s="21">
        <v>20762683</v>
      </c>
      <c r="O79" s="21">
        <v>20082836</v>
      </c>
      <c r="P79" s="21">
        <v>25160879</v>
      </c>
      <c r="Q79" s="21">
        <v>66006398</v>
      </c>
      <c r="R79" s="21">
        <v>24796571</v>
      </c>
      <c r="S79" s="21">
        <v>26942346</v>
      </c>
      <c r="T79" s="21">
        <v>18762986</v>
      </c>
      <c r="U79" s="21">
        <v>70501903</v>
      </c>
      <c r="V79" s="21">
        <v>230595253</v>
      </c>
      <c r="W79" s="21">
        <v>225010430</v>
      </c>
      <c r="X79" s="21"/>
      <c r="Y79" s="20"/>
      <c r="Z79" s="23">
        <v>225010430</v>
      </c>
    </row>
    <row r="80" spans="1:26" ht="13.5" hidden="1">
      <c r="A80" s="39" t="s">
        <v>104</v>
      </c>
      <c r="B80" s="19">
        <v>27796015</v>
      </c>
      <c r="C80" s="19">
        <v>28239627</v>
      </c>
      <c r="D80" s="20"/>
      <c r="E80" s="21">
        <v>28803557</v>
      </c>
      <c r="F80" s="21">
        <v>2067240</v>
      </c>
      <c r="G80" s="21">
        <v>1690885</v>
      </c>
      <c r="H80" s="21">
        <v>1445904</v>
      </c>
      <c r="I80" s="21">
        <v>5204029</v>
      </c>
      <c r="J80" s="21">
        <v>1446724</v>
      </c>
      <c r="K80" s="21">
        <v>1642695</v>
      </c>
      <c r="L80" s="21">
        <v>1465619</v>
      </c>
      <c r="M80" s="21">
        <v>4555038</v>
      </c>
      <c r="N80" s="21">
        <v>2436230</v>
      </c>
      <c r="O80" s="21">
        <v>2638547</v>
      </c>
      <c r="P80" s="21">
        <v>3931499</v>
      </c>
      <c r="Q80" s="21">
        <v>9006276</v>
      </c>
      <c r="R80" s="21">
        <v>3558404</v>
      </c>
      <c r="S80" s="21">
        <v>3620325</v>
      </c>
      <c r="T80" s="21">
        <v>2295555</v>
      </c>
      <c r="U80" s="21">
        <v>9474284</v>
      </c>
      <c r="V80" s="21">
        <v>28239627</v>
      </c>
      <c r="W80" s="21">
        <v>28803557</v>
      </c>
      <c r="X80" s="21"/>
      <c r="Y80" s="20"/>
      <c r="Z80" s="23">
        <v>28803557</v>
      </c>
    </row>
    <row r="81" spans="1:26" ht="13.5" hidden="1">
      <c r="A81" s="39" t="s">
        <v>105</v>
      </c>
      <c r="B81" s="19">
        <v>9687307</v>
      </c>
      <c r="C81" s="19">
        <v>9785815</v>
      </c>
      <c r="D81" s="20"/>
      <c r="E81" s="21">
        <v>18351486</v>
      </c>
      <c r="F81" s="21">
        <v>777563</v>
      </c>
      <c r="G81" s="21">
        <v>841564</v>
      </c>
      <c r="H81" s="21">
        <v>824637</v>
      </c>
      <c r="I81" s="21">
        <v>2443764</v>
      </c>
      <c r="J81" s="21">
        <v>790851</v>
      </c>
      <c r="K81" s="21">
        <v>797781</v>
      </c>
      <c r="L81" s="21">
        <v>751025</v>
      </c>
      <c r="M81" s="21">
        <v>2339657</v>
      </c>
      <c r="N81" s="21">
        <v>880329</v>
      </c>
      <c r="O81" s="21">
        <v>791306</v>
      </c>
      <c r="P81" s="21">
        <v>889740</v>
      </c>
      <c r="Q81" s="21">
        <v>2561375</v>
      </c>
      <c r="R81" s="21">
        <v>759713</v>
      </c>
      <c r="S81" s="21">
        <v>923264</v>
      </c>
      <c r="T81" s="21">
        <v>758042</v>
      </c>
      <c r="U81" s="21">
        <v>2441019</v>
      </c>
      <c r="V81" s="21">
        <v>9785815</v>
      </c>
      <c r="W81" s="21">
        <v>18351486</v>
      </c>
      <c r="X81" s="21"/>
      <c r="Y81" s="20"/>
      <c r="Z81" s="23">
        <v>18351486</v>
      </c>
    </row>
    <row r="82" spans="1:26" ht="13.5" hidden="1">
      <c r="A82" s="39" t="s">
        <v>106</v>
      </c>
      <c r="B82" s="19">
        <v>8144877</v>
      </c>
      <c r="C82" s="19">
        <v>8308648</v>
      </c>
      <c r="D82" s="20"/>
      <c r="E82" s="21">
        <v>14201620</v>
      </c>
      <c r="F82" s="21">
        <v>655574</v>
      </c>
      <c r="G82" s="21">
        <v>715190</v>
      </c>
      <c r="H82" s="21">
        <v>706784</v>
      </c>
      <c r="I82" s="21">
        <v>2077548</v>
      </c>
      <c r="J82" s="21">
        <v>678811</v>
      </c>
      <c r="K82" s="21">
        <v>680660</v>
      </c>
      <c r="L82" s="21">
        <v>623288</v>
      </c>
      <c r="M82" s="21">
        <v>1982759</v>
      </c>
      <c r="N82" s="21">
        <v>752246</v>
      </c>
      <c r="O82" s="21">
        <v>667714</v>
      </c>
      <c r="P82" s="21">
        <v>768688</v>
      </c>
      <c r="Q82" s="21">
        <v>2188648</v>
      </c>
      <c r="R82" s="21">
        <v>655461</v>
      </c>
      <c r="S82" s="21">
        <v>781656</v>
      </c>
      <c r="T82" s="21">
        <v>622576</v>
      </c>
      <c r="U82" s="21">
        <v>2059693</v>
      </c>
      <c r="V82" s="21">
        <v>8308648</v>
      </c>
      <c r="W82" s="21">
        <v>14201620</v>
      </c>
      <c r="X82" s="21"/>
      <c r="Y82" s="20"/>
      <c r="Z82" s="23">
        <v>14201620</v>
      </c>
    </row>
    <row r="83" spans="1:26" ht="13.5" hidden="1">
      <c r="A83" s="39" t="s">
        <v>107</v>
      </c>
      <c r="B83" s="19">
        <v>4285744</v>
      </c>
      <c r="C83" s="19">
        <v>4354177</v>
      </c>
      <c r="D83" s="20">
        <v>326900796</v>
      </c>
      <c r="E83" s="21">
        <v>1010004</v>
      </c>
      <c r="F83" s="21">
        <v>274642</v>
      </c>
      <c r="G83" s="21">
        <v>386220</v>
      </c>
      <c r="H83" s="21">
        <v>293079</v>
      </c>
      <c r="I83" s="21">
        <v>953941</v>
      </c>
      <c r="J83" s="21">
        <v>403143</v>
      </c>
      <c r="K83" s="21">
        <v>331797</v>
      </c>
      <c r="L83" s="21">
        <v>269418</v>
      </c>
      <c r="M83" s="21">
        <v>1004358</v>
      </c>
      <c r="N83" s="21">
        <v>330801</v>
      </c>
      <c r="O83" s="21">
        <v>266477</v>
      </c>
      <c r="P83" s="21">
        <v>484137</v>
      </c>
      <c r="Q83" s="21">
        <v>1081415</v>
      </c>
      <c r="R83" s="21">
        <v>270109</v>
      </c>
      <c r="S83" s="21">
        <v>762336</v>
      </c>
      <c r="T83" s="21">
        <v>282018</v>
      </c>
      <c r="U83" s="21">
        <v>1314463</v>
      </c>
      <c r="V83" s="21">
        <v>4354177</v>
      </c>
      <c r="W83" s="21">
        <v>1010004</v>
      </c>
      <c r="X83" s="21"/>
      <c r="Y83" s="20"/>
      <c r="Z83" s="23">
        <v>1010004</v>
      </c>
    </row>
    <row r="84" spans="1:26" ht="13.5" hidden="1">
      <c r="A84" s="40" t="s">
        <v>110</v>
      </c>
      <c r="B84" s="28"/>
      <c r="C84" s="28"/>
      <c r="D84" s="29"/>
      <c r="E84" s="30">
        <v>1700004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1700004</v>
      </c>
      <c r="X84" s="30"/>
      <c r="Y84" s="29"/>
      <c r="Z84" s="31">
        <v>1700004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75734472</v>
      </c>
      <c r="D5" s="158">
        <f>SUM(D6:D8)</f>
        <v>0</v>
      </c>
      <c r="E5" s="159">
        <f t="shared" si="0"/>
        <v>88292671</v>
      </c>
      <c r="F5" s="105">
        <f t="shared" si="0"/>
        <v>81190343</v>
      </c>
      <c r="G5" s="105">
        <f t="shared" si="0"/>
        <v>47417028</v>
      </c>
      <c r="H5" s="105">
        <f t="shared" si="0"/>
        <v>186815</v>
      </c>
      <c r="I5" s="105">
        <f t="shared" si="0"/>
        <v>487400</v>
      </c>
      <c r="J5" s="105">
        <f t="shared" si="0"/>
        <v>48091243</v>
      </c>
      <c r="K5" s="105">
        <f t="shared" si="0"/>
        <v>350841</v>
      </c>
      <c r="L5" s="105">
        <f t="shared" si="0"/>
        <v>14474189</v>
      </c>
      <c r="M5" s="105">
        <f t="shared" si="0"/>
        <v>299064</v>
      </c>
      <c r="N5" s="105">
        <f t="shared" si="0"/>
        <v>15124094</v>
      </c>
      <c r="O5" s="105">
        <f t="shared" si="0"/>
        <v>2293425</v>
      </c>
      <c r="P5" s="105">
        <f t="shared" si="0"/>
        <v>708102</v>
      </c>
      <c r="Q5" s="105">
        <f t="shared" si="0"/>
        <v>10771430</v>
      </c>
      <c r="R5" s="105">
        <f t="shared" si="0"/>
        <v>13772957</v>
      </c>
      <c r="S5" s="105">
        <f t="shared" si="0"/>
        <v>1021945</v>
      </c>
      <c r="T5" s="105">
        <f t="shared" si="0"/>
        <v>1386890</v>
      </c>
      <c r="U5" s="105">
        <f t="shared" si="0"/>
        <v>588697</v>
      </c>
      <c r="V5" s="105">
        <f t="shared" si="0"/>
        <v>2997532</v>
      </c>
      <c r="W5" s="105">
        <f t="shared" si="0"/>
        <v>79985826</v>
      </c>
      <c r="X5" s="105">
        <f t="shared" si="0"/>
        <v>81190343</v>
      </c>
      <c r="Y5" s="105">
        <f t="shared" si="0"/>
        <v>-1204517</v>
      </c>
      <c r="Z5" s="142">
        <f>+IF(X5&lt;&gt;0,+(Y5/X5)*100,0)</f>
        <v>-1.4835717592669857</v>
      </c>
      <c r="AA5" s="158">
        <f>SUM(AA6:AA8)</f>
        <v>81190343</v>
      </c>
    </row>
    <row r="6" spans="1:27" ht="13.5">
      <c r="A6" s="143" t="s">
        <v>75</v>
      </c>
      <c r="B6" s="141"/>
      <c r="C6" s="160">
        <v>1838467</v>
      </c>
      <c r="D6" s="160"/>
      <c r="E6" s="161">
        <v>2233967</v>
      </c>
      <c r="F6" s="65">
        <v>2717227</v>
      </c>
      <c r="G6" s="65">
        <v>469594</v>
      </c>
      <c r="H6" s="65">
        <v>6188</v>
      </c>
      <c r="I6" s="65">
        <v>13345</v>
      </c>
      <c r="J6" s="65">
        <v>489127</v>
      </c>
      <c r="K6" s="65">
        <v>7229</v>
      </c>
      <c r="L6" s="65">
        <v>377806</v>
      </c>
      <c r="M6" s="65">
        <v>13282</v>
      </c>
      <c r="N6" s="65">
        <v>398317</v>
      </c>
      <c r="O6" s="65">
        <v>2176</v>
      </c>
      <c r="P6" s="65">
        <v>64681</v>
      </c>
      <c r="Q6" s="65">
        <v>287040</v>
      </c>
      <c r="R6" s="65">
        <v>353897</v>
      </c>
      <c r="S6" s="65">
        <v>211387</v>
      </c>
      <c r="T6" s="65">
        <v>87653</v>
      </c>
      <c r="U6" s="65">
        <v>10160</v>
      </c>
      <c r="V6" s="65">
        <v>309200</v>
      </c>
      <c r="W6" s="65">
        <v>1550541</v>
      </c>
      <c r="X6" s="65">
        <v>2717227</v>
      </c>
      <c r="Y6" s="65">
        <v>-1166686</v>
      </c>
      <c r="Z6" s="145">
        <v>-42.94</v>
      </c>
      <c r="AA6" s="160">
        <v>2717227</v>
      </c>
    </row>
    <row r="7" spans="1:27" ht="13.5">
      <c r="A7" s="143" t="s">
        <v>76</v>
      </c>
      <c r="B7" s="141"/>
      <c r="C7" s="162">
        <v>71755446</v>
      </c>
      <c r="D7" s="162"/>
      <c r="E7" s="163">
        <v>76833812</v>
      </c>
      <c r="F7" s="164">
        <v>77123224</v>
      </c>
      <c r="G7" s="164">
        <v>46884442</v>
      </c>
      <c r="H7" s="164">
        <v>169606</v>
      </c>
      <c r="I7" s="164">
        <v>352186</v>
      </c>
      <c r="J7" s="164">
        <v>47406234</v>
      </c>
      <c r="K7" s="164">
        <v>27848</v>
      </c>
      <c r="L7" s="164">
        <v>14011110</v>
      </c>
      <c r="M7" s="164">
        <v>201323</v>
      </c>
      <c r="N7" s="164">
        <v>14240281</v>
      </c>
      <c r="O7" s="164">
        <v>2208400</v>
      </c>
      <c r="P7" s="164">
        <v>427416</v>
      </c>
      <c r="Q7" s="164">
        <v>10524581</v>
      </c>
      <c r="R7" s="164">
        <v>13160397</v>
      </c>
      <c r="S7" s="164">
        <v>689739</v>
      </c>
      <c r="T7" s="164">
        <v>1179665</v>
      </c>
      <c r="U7" s="164">
        <v>489005</v>
      </c>
      <c r="V7" s="164">
        <v>2358409</v>
      </c>
      <c r="W7" s="164">
        <v>77165321</v>
      </c>
      <c r="X7" s="164">
        <v>77123224</v>
      </c>
      <c r="Y7" s="164">
        <v>42097</v>
      </c>
      <c r="Z7" s="146">
        <v>0.05</v>
      </c>
      <c r="AA7" s="162">
        <v>77123224</v>
      </c>
    </row>
    <row r="8" spans="1:27" ht="13.5">
      <c r="A8" s="143" t="s">
        <v>77</v>
      </c>
      <c r="B8" s="141"/>
      <c r="C8" s="160">
        <v>2140559</v>
      </c>
      <c r="D8" s="160"/>
      <c r="E8" s="161">
        <v>9224892</v>
      </c>
      <c r="F8" s="65">
        <v>1349892</v>
      </c>
      <c r="G8" s="65">
        <v>62992</v>
      </c>
      <c r="H8" s="65">
        <v>11021</v>
      </c>
      <c r="I8" s="65">
        <v>121869</v>
      </c>
      <c r="J8" s="65">
        <v>195882</v>
      </c>
      <c r="K8" s="65">
        <v>315764</v>
      </c>
      <c r="L8" s="65">
        <v>85273</v>
      </c>
      <c r="M8" s="65">
        <v>84459</v>
      </c>
      <c r="N8" s="65">
        <v>485496</v>
      </c>
      <c r="O8" s="65">
        <v>82849</v>
      </c>
      <c r="P8" s="65">
        <v>216005</v>
      </c>
      <c r="Q8" s="65">
        <v>-40191</v>
      </c>
      <c r="R8" s="65">
        <v>258663</v>
      </c>
      <c r="S8" s="65">
        <v>120819</v>
      </c>
      <c r="T8" s="65">
        <v>119572</v>
      </c>
      <c r="U8" s="65">
        <v>89532</v>
      </c>
      <c r="V8" s="65">
        <v>329923</v>
      </c>
      <c r="W8" s="65">
        <v>1269964</v>
      </c>
      <c r="X8" s="65">
        <v>1349892</v>
      </c>
      <c r="Y8" s="65">
        <v>-79928</v>
      </c>
      <c r="Z8" s="145">
        <v>-5.92</v>
      </c>
      <c r="AA8" s="160">
        <v>1349892</v>
      </c>
    </row>
    <row r="9" spans="1:27" ht="13.5">
      <c r="A9" s="140" t="s">
        <v>78</v>
      </c>
      <c r="B9" s="141"/>
      <c r="C9" s="158">
        <f aca="true" t="shared" si="1" ref="C9:Y9">SUM(C10:C14)</f>
        <v>24387764</v>
      </c>
      <c r="D9" s="158">
        <f>SUM(D10:D14)</f>
        <v>0</v>
      </c>
      <c r="E9" s="159">
        <f t="shared" si="1"/>
        <v>38509341</v>
      </c>
      <c r="F9" s="105">
        <f t="shared" si="1"/>
        <v>34453679</v>
      </c>
      <c r="G9" s="105">
        <f t="shared" si="1"/>
        <v>474615</v>
      </c>
      <c r="H9" s="105">
        <f t="shared" si="1"/>
        <v>477926</v>
      </c>
      <c r="I9" s="105">
        <f t="shared" si="1"/>
        <v>517561</v>
      </c>
      <c r="J9" s="105">
        <f t="shared" si="1"/>
        <v>1470102</v>
      </c>
      <c r="K9" s="105">
        <f t="shared" si="1"/>
        <v>769601</v>
      </c>
      <c r="L9" s="105">
        <f t="shared" si="1"/>
        <v>6156157</v>
      </c>
      <c r="M9" s="105">
        <f t="shared" si="1"/>
        <v>942906</v>
      </c>
      <c r="N9" s="105">
        <f t="shared" si="1"/>
        <v>7868664</v>
      </c>
      <c r="O9" s="105">
        <f t="shared" si="1"/>
        <v>5470106</v>
      </c>
      <c r="P9" s="105">
        <f t="shared" si="1"/>
        <v>1228097</v>
      </c>
      <c r="Q9" s="105">
        <f t="shared" si="1"/>
        <v>1676161</v>
      </c>
      <c r="R9" s="105">
        <f t="shared" si="1"/>
        <v>8374364</v>
      </c>
      <c r="S9" s="105">
        <f t="shared" si="1"/>
        <v>1117756</v>
      </c>
      <c r="T9" s="105">
        <f t="shared" si="1"/>
        <v>1095266</v>
      </c>
      <c r="U9" s="105">
        <f t="shared" si="1"/>
        <v>664083</v>
      </c>
      <c r="V9" s="105">
        <f t="shared" si="1"/>
        <v>2877105</v>
      </c>
      <c r="W9" s="105">
        <f t="shared" si="1"/>
        <v>20590235</v>
      </c>
      <c r="X9" s="105">
        <f t="shared" si="1"/>
        <v>34453679</v>
      </c>
      <c r="Y9" s="105">
        <f t="shared" si="1"/>
        <v>-13863444</v>
      </c>
      <c r="Z9" s="142">
        <f>+IF(X9&lt;&gt;0,+(Y9/X9)*100,0)</f>
        <v>-40.23792060058376</v>
      </c>
      <c r="AA9" s="158">
        <f>SUM(AA10:AA14)</f>
        <v>34453679</v>
      </c>
    </row>
    <row r="10" spans="1:27" ht="13.5">
      <c r="A10" s="143" t="s">
        <v>79</v>
      </c>
      <c r="B10" s="141"/>
      <c r="C10" s="160">
        <v>1426717</v>
      </c>
      <c r="D10" s="160"/>
      <c r="E10" s="161">
        <v>1745583</v>
      </c>
      <c r="F10" s="65">
        <v>14093789</v>
      </c>
      <c r="G10" s="65">
        <v>350995</v>
      </c>
      <c r="H10" s="65">
        <v>59438</v>
      </c>
      <c r="I10" s="65">
        <v>43824</v>
      </c>
      <c r="J10" s="65">
        <v>454257</v>
      </c>
      <c r="K10" s="65">
        <v>344521</v>
      </c>
      <c r="L10" s="65">
        <v>2407042</v>
      </c>
      <c r="M10" s="65">
        <v>228863</v>
      </c>
      <c r="N10" s="65">
        <v>2980426</v>
      </c>
      <c r="O10" s="65">
        <v>4338446</v>
      </c>
      <c r="P10" s="65">
        <v>47282</v>
      </c>
      <c r="Q10" s="65">
        <v>865554</v>
      </c>
      <c r="R10" s="65">
        <v>5251282</v>
      </c>
      <c r="S10" s="65">
        <v>494677</v>
      </c>
      <c r="T10" s="65">
        <v>492143</v>
      </c>
      <c r="U10" s="65">
        <v>37513</v>
      </c>
      <c r="V10" s="65">
        <v>1024333</v>
      </c>
      <c r="W10" s="65">
        <v>9710298</v>
      </c>
      <c r="X10" s="65">
        <v>14093789</v>
      </c>
      <c r="Y10" s="65">
        <v>-4383491</v>
      </c>
      <c r="Z10" s="145">
        <v>-31.1</v>
      </c>
      <c r="AA10" s="160">
        <v>14093789</v>
      </c>
    </row>
    <row r="11" spans="1:27" ht="13.5">
      <c r="A11" s="143" t="s">
        <v>80</v>
      </c>
      <c r="B11" s="141"/>
      <c r="C11" s="160">
        <v>154929</v>
      </c>
      <c r="D11" s="160"/>
      <c r="E11" s="161">
        <v>154350</v>
      </c>
      <c r="F11" s="65">
        <v>154350</v>
      </c>
      <c r="G11" s="65"/>
      <c r="H11" s="65"/>
      <c r="I11" s="65"/>
      <c r="J11" s="65"/>
      <c r="K11" s="65">
        <v>23097</v>
      </c>
      <c r="L11" s="65">
        <v>15969</v>
      </c>
      <c r="M11" s="65">
        <v>31698</v>
      </c>
      <c r="N11" s="65">
        <v>70764</v>
      </c>
      <c r="O11" s="65">
        <v>92084</v>
      </c>
      <c r="P11" s="65">
        <v>26296</v>
      </c>
      <c r="Q11" s="65">
        <v>7851</v>
      </c>
      <c r="R11" s="65">
        <v>126231</v>
      </c>
      <c r="S11" s="65">
        <v>2918</v>
      </c>
      <c r="T11" s="65">
        <v>589</v>
      </c>
      <c r="U11" s="65"/>
      <c r="V11" s="65">
        <v>3507</v>
      </c>
      <c r="W11" s="65">
        <v>200502</v>
      </c>
      <c r="X11" s="65">
        <v>154350</v>
      </c>
      <c r="Y11" s="65">
        <v>46152</v>
      </c>
      <c r="Z11" s="145">
        <v>29.9</v>
      </c>
      <c r="AA11" s="160">
        <v>154350</v>
      </c>
    </row>
    <row r="12" spans="1:27" ht="13.5">
      <c r="A12" s="143" t="s">
        <v>81</v>
      </c>
      <c r="B12" s="141"/>
      <c r="C12" s="160">
        <v>5193334</v>
      </c>
      <c r="D12" s="160"/>
      <c r="E12" s="161">
        <v>9876437</v>
      </c>
      <c r="F12" s="65">
        <v>5472569</v>
      </c>
      <c r="G12" s="65">
        <v>85715</v>
      </c>
      <c r="H12" s="65">
        <v>372861</v>
      </c>
      <c r="I12" s="65">
        <v>434919</v>
      </c>
      <c r="J12" s="65">
        <v>893495</v>
      </c>
      <c r="K12" s="65">
        <v>363266</v>
      </c>
      <c r="L12" s="65">
        <v>782224</v>
      </c>
      <c r="M12" s="65">
        <v>-28421</v>
      </c>
      <c r="N12" s="65">
        <v>1117069</v>
      </c>
      <c r="O12" s="65">
        <v>575403</v>
      </c>
      <c r="P12" s="65">
        <v>744569</v>
      </c>
      <c r="Q12" s="65">
        <v>344682</v>
      </c>
      <c r="R12" s="65">
        <v>1664654</v>
      </c>
      <c r="S12" s="65">
        <v>376982</v>
      </c>
      <c r="T12" s="65">
        <v>300554</v>
      </c>
      <c r="U12" s="65">
        <v>586137</v>
      </c>
      <c r="V12" s="65">
        <v>1263673</v>
      </c>
      <c r="W12" s="65">
        <v>4938891</v>
      </c>
      <c r="X12" s="65">
        <v>5472569</v>
      </c>
      <c r="Y12" s="65">
        <v>-533678</v>
      </c>
      <c r="Z12" s="145">
        <v>-9.75</v>
      </c>
      <c r="AA12" s="160">
        <v>5472569</v>
      </c>
    </row>
    <row r="13" spans="1:27" ht="13.5">
      <c r="A13" s="143" t="s">
        <v>82</v>
      </c>
      <c r="B13" s="141"/>
      <c r="C13" s="160">
        <v>17612784</v>
      </c>
      <c r="D13" s="160"/>
      <c r="E13" s="161">
        <v>26732971</v>
      </c>
      <c r="F13" s="65">
        <v>14732971</v>
      </c>
      <c r="G13" s="65">
        <v>37905</v>
      </c>
      <c r="H13" s="65">
        <v>45627</v>
      </c>
      <c r="I13" s="65">
        <v>38818</v>
      </c>
      <c r="J13" s="65">
        <v>122350</v>
      </c>
      <c r="K13" s="65">
        <v>38717</v>
      </c>
      <c r="L13" s="65">
        <v>2950922</v>
      </c>
      <c r="M13" s="65">
        <v>710766</v>
      </c>
      <c r="N13" s="65">
        <v>3700405</v>
      </c>
      <c r="O13" s="65">
        <v>464173</v>
      </c>
      <c r="P13" s="65">
        <v>409950</v>
      </c>
      <c r="Q13" s="65">
        <v>458074</v>
      </c>
      <c r="R13" s="65">
        <v>1332197</v>
      </c>
      <c r="S13" s="65">
        <v>243179</v>
      </c>
      <c r="T13" s="65">
        <v>301980</v>
      </c>
      <c r="U13" s="65">
        <v>40433</v>
      </c>
      <c r="V13" s="65">
        <v>585592</v>
      </c>
      <c r="W13" s="65">
        <v>5740544</v>
      </c>
      <c r="X13" s="65">
        <v>14732971</v>
      </c>
      <c r="Y13" s="65">
        <v>-8992427</v>
      </c>
      <c r="Z13" s="145">
        <v>-61.04</v>
      </c>
      <c r="AA13" s="160">
        <v>14732971</v>
      </c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8951411</v>
      </c>
      <c r="D15" s="158">
        <f>SUM(D16:D18)</f>
        <v>0</v>
      </c>
      <c r="E15" s="159">
        <f t="shared" si="2"/>
        <v>3627350</v>
      </c>
      <c r="F15" s="105">
        <f t="shared" si="2"/>
        <v>2928144</v>
      </c>
      <c r="G15" s="105">
        <f t="shared" si="2"/>
        <v>66020</v>
      </c>
      <c r="H15" s="105">
        <f t="shared" si="2"/>
        <v>82667</v>
      </c>
      <c r="I15" s="105">
        <f t="shared" si="2"/>
        <v>72999</v>
      </c>
      <c r="J15" s="105">
        <f t="shared" si="2"/>
        <v>221686</v>
      </c>
      <c r="K15" s="105">
        <f t="shared" si="2"/>
        <v>75862</v>
      </c>
      <c r="L15" s="105">
        <f t="shared" si="2"/>
        <v>1235608</v>
      </c>
      <c r="M15" s="105">
        <f t="shared" si="2"/>
        <v>38678</v>
      </c>
      <c r="N15" s="105">
        <f t="shared" si="2"/>
        <v>1350148</v>
      </c>
      <c r="O15" s="105">
        <f t="shared" si="2"/>
        <v>85579</v>
      </c>
      <c r="P15" s="105">
        <f t="shared" si="2"/>
        <v>28970</v>
      </c>
      <c r="Q15" s="105">
        <f t="shared" si="2"/>
        <v>275746</v>
      </c>
      <c r="R15" s="105">
        <f t="shared" si="2"/>
        <v>390295</v>
      </c>
      <c r="S15" s="105">
        <f t="shared" si="2"/>
        <v>73517</v>
      </c>
      <c r="T15" s="105">
        <f t="shared" si="2"/>
        <v>117091</v>
      </c>
      <c r="U15" s="105">
        <f t="shared" si="2"/>
        <v>42710</v>
      </c>
      <c r="V15" s="105">
        <f t="shared" si="2"/>
        <v>233318</v>
      </c>
      <c r="W15" s="105">
        <f t="shared" si="2"/>
        <v>2195447</v>
      </c>
      <c r="X15" s="105">
        <f t="shared" si="2"/>
        <v>2928144</v>
      </c>
      <c r="Y15" s="105">
        <f t="shared" si="2"/>
        <v>-732697</v>
      </c>
      <c r="Z15" s="142">
        <f>+IF(X15&lt;&gt;0,+(Y15/X15)*100,0)</f>
        <v>-25.022574026414002</v>
      </c>
      <c r="AA15" s="158">
        <f>SUM(AA16:AA18)</f>
        <v>2928144</v>
      </c>
    </row>
    <row r="16" spans="1:27" ht="13.5">
      <c r="A16" s="143" t="s">
        <v>85</v>
      </c>
      <c r="B16" s="141"/>
      <c r="C16" s="160">
        <v>7497416</v>
      </c>
      <c r="D16" s="160"/>
      <c r="E16" s="161">
        <v>2418300</v>
      </c>
      <c r="F16" s="65">
        <v>1518300</v>
      </c>
      <c r="G16" s="65">
        <v>53013</v>
      </c>
      <c r="H16" s="65">
        <v>52452</v>
      </c>
      <c r="I16" s="65">
        <v>56765</v>
      </c>
      <c r="J16" s="65">
        <v>162230</v>
      </c>
      <c r="K16" s="65">
        <v>60096</v>
      </c>
      <c r="L16" s="65">
        <v>99349</v>
      </c>
      <c r="M16" s="65">
        <v>29174</v>
      </c>
      <c r="N16" s="65">
        <v>188619</v>
      </c>
      <c r="O16" s="65">
        <v>63648</v>
      </c>
      <c r="P16" s="65">
        <v>35703</v>
      </c>
      <c r="Q16" s="65">
        <v>70696</v>
      </c>
      <c r="R16" s="65">
        <v>170047</v>
      </c>
      <c r="S16" s="65">
        <v>56622</v>
      </c>
      <c r="T16" s="65">
        <v>85983</v>
      </c>
      <c r="U16" s="65">
        <v>31179</v>
      </c>
      <c r="V16" s="65">
        <v>173784</v>
      </c>
      <c r="W16" s="65">
        <v>694680</v>
      </c>
      <c r="X16" s="65">
        <v>1518300</v>
      </c>
      <c r="Y16" s="65">
        <v>-823620</v>
      </c>
      <c r="Z16" s="145">
        <v>-54.25</v>
      </c>
      <c r="AA16" s="160">
        <v>1518300</v>
      </c>
    </row>
    <row r="17" spans="1:27" ht="13.5">
      <c r="A17" s="143" t="s">
        <v>86</v>
      </c>
      <c r="B17" s="141"/>
      <c r="C17" s="160">
        <v>119214</v>
      </c>
      <c r="D17" s="160"/>
      <c r="E17" s="161">
        <v>1209050</v>
      </c>
      <c r="F17" s="65">
        <v>1209050</v>
      </c>
      <c r="G17" s="65">
        <v>711</v>
      </c>
      <c r="H17" s="65">
        <v>1500</v>
      </c>
      <c r="I17" s="65">
        <v>2132</v>
      </c>
      <c r="J17" s="65">
        <v>4343</v>
      </c>
      <c r="K17" s="65">
        <v>711</v>
      </c>
      <c r="L17" s="65">
        <v>1123123</v>
      </c>
      <c r="M17" s="65"/>
      <c r="N17" s="65">
        <v>1123834</v>
      </c>
      <c r="O17" s="65"/>
      <c r="P17" s="65">
        <v>2447</v>
      </c>
      <c r="Q17" s="65">
        <v>188263</v>
      </c>
      <c r="R17" s="65">
        <v>190710</v>
      </c>
      <c r="S17" s="65"/>
      <c r="T17" s="65">
        <v>5237</v>
      </c>
      <c r="U17" s="65">
        <v>711</v>
      </c>
      <c r="V17" s="65">
        <v>5948</v>
      </c>
      <c r="W17" s="65">
        <v>1324835</v>
      </c>
      <c r="X17" s="65">
        <v>1209050</v>
      </c>
      <c r="Y17" s="65">
        <v>115785</v>
      </c>
      <c r="Z17" s="145">
        <v>9.58</v>
      </c>
      <c r="AA17" s="160">
        <v>1209050</v>
      </c>
    </row>
    <row r="18" spans="1:27" ht="13.5">
      <c r="A18" s="143" t="s">
        <v>87</v>
      </c>
      <c r="B18" s="141"/>
      <c r="C18" s="160">
        <v>1334781</v>
      </c>
      <c r="D18" s="160"/>
      <c r="E18" s="161"/>
      <c r="F18" s="65">
        <v>200794</v>
      </c>
      <c r="G18" s="65">
        <v>12296</v>
      </c>
      <c r="H18" s="65">
        <v>28715</v>
      </c>
      <c r="I18" s="65">
        <v>14102</v>
      </c>
      <c r="J18" s="65">
        <v>55113</v>
      </c>
      <c r="K18" s="65">
        <v>15055</v>
      </c>
      <c r="L18" s="65">
        <v>13136</v>
      </c>
      <c r="M18" s="65">
        <v>9504</v>
      </c>
      <c r="N18" s="65">
        <v>37695</v>
      </c>
      <c r="O18" s="65">
        <v>21931</v>
      </c>
      <c r="P18" s="65">
        <v>-9180</v>
      </c>
      <c r="Q18" s="65">
        <v>16787</v>
      </c>
      <c r="R18" s="65">
        <v>29538</v>
      </c>
      <c r="S18" s="65">
        <v>16895</v>
      </c>
      <c r="T18" s="65">
        <v>25871</v>
      </c>
      <c r="U18" s="65">
        <v>10820</v>
      </c>
      <c r="V18" s="65">
        <v>53586</v>
      </c>
      <c r="W18" s="65">
        <v>175932</v>
      </c>
      <c r="X18" s="65">
        <v>200794</v>
      </c>
      <c r="Y18" s="65">
        <v>-24862</v>
      </c>
      <c r="Z18" s="145">
        <v>-12.38</v>
      </c>
      <c r="AA18" s="160">
        <v>200794</v>
      </c>
    </row>
    <row r="19" spans="1:27" ht="13.5">
      <c r="A19" s="140" t="s">
        <v>88</v>
      </c>
      <c r="B19" s="147"/>
      <c r="C19" s="158">
        <f aca="true" t="shared" si="3" ref="C19:Y19">SUM(C20:C23)</f>
        <v>240039354</v>
      </c>
      <c r="D19" s="158">
        <f>SUM(D20:D23)</f>
        <v>0</v>
      </c>
      <c r="E19" s="159">
        <f t="shared" si="3"/>
        <v>316328213</v>
      </c>
      <c r="F19" s="105">
        <f t="shared" si="3"/>
        <v>287680742</v>
      </c>
      <c r="G19" s="105">
        <f t="shared" si="3"/>
        <v>22542102</v>
      </c>
      <c r="H19" s="105">
        <f t="shared" si="3"/>
        <v>19359667</v>
      </c>
      <c r="I19" s="105">
        <f t="shared" si="3"/>
        <v>15471956</v>
      </c>
      <c r="J19" s="105">
        <f t="shared" si="3"/>
        <v>57373725</v>
      </c>
      <c r="K19" s="105">
        <f t="shared" si="3"/>
        <v>19263562</v>
      </c>
      <c r="L19" s="105">
        <f t="shared" si="3"/>
        <v>20738625</v>
      </c>
      <c r="M19" s="105">
        <f t="shared" si="3"/>
        <v>21022180</v>
      </c>
      <c r="N19" s="105">
        <f t="shared" si="3"/>
        <v>61024367</v>
      </c>
      <c r="O19" s="105">
        <f t="shared" si="3"/>
        <v>22893261</v>
      </c>
      <c r="P19" s="105">
        <f t="shared" si="3"/>
        <v>26444649</v>
      </c>
      <c r="Q19" s="105">
        <f t="shared" si="3"/>
        <v>29755396</v>
      </c>
      <c r="R19" s="105">
        <f t="shared" si="3"/>
        <v>79093306</v>
      </c>
      <c r="S19" s="105">
        <f t="shared" si="3"/>
        <v>27989877</v>
      </c>
      <c r="T19" s="105">
        <f t="shared" si="3"/>
        <v>24504958</v>
      </c>
      <c r="U19" s="105">
        <f t="shared" si="3"/>
        <v>19290221</v>
      </c>
      <c r="V19" s="105">
        <f t="shared" si="3"/>
        <v>71785056</v>
      </c>
      <c r="W19" s="105">
        <f t="shared" si="3"/>
        <v>269276454</v>
      </c>
      <c r="X19" s="105">
        <f t="shared" si="3"/>
        <v>287680742</v>
      </c>
      <c r="Y19" s="105">
        <f t="shared" si="3"/>
        <v>-18404288</v>
      </c>
      <c r="Z19" s="142">
        <f>+IF(X19&lt;&gt;0,+(Y19/X19)*100,0)</f>
        <v>-6.3974695949581495</v>
      </c>
      <c r="AA19" s="158">
        <f>SUM(AA20:AA23)</f>
        <v>287680742</v>
      </c>
    </row>
    <row r="20" spans="1:27" ht="13.5">
      <c r="A20" s="143" t="s">
        <v>89</v>
      </c>
      <c r="B20" s="141"/>
      <c r="C20" s="160">
        <v>181098479</v>
      </c>
      <c r="D20" s="160"/>
      <c r="E20" s="161">
        <v>237069768</v>
      </c>
      <c r="F20" s="65">
        <v>224542237</v>
      </c>
      <c r="G20" s="65">
        <v>15015061</v>
      </c>
      <c r="H20" s="65">
        <v>14984346</v>
      </c>
      <c r="I20" s="65">
        <v>15175893</v>
      </c>
      <c r="J20" s="65">
        <v>45175300</v>
      </c>
      <c r="K20" s="65">
        <v>14595821</v>
      </c>
      <c r="L20" s="65">
        <v>15838019</v>
      </c>
      <c r="M20" s="65">
        <v>17707332</v>
      </c>
      <c r="N20" s="65">
        <v>48141172</v>
      </c>
      <c r="O20" s="65">
        <v>18837976</v>
      </c>
      <c r="P20" s="65">
        <v>20671510</v>
      </c>
      <c r="Q20" s="65">
        <v>23231358</v>
      </c>
      <c r="R20" s="65">
        <v>62740844</v>
      </c>
      <c r="S20" s="65">
        <v>22516225</v>
      </c>
      <c r="T20" s="65">
        <v>18788593</v>
      </c>
      <c r="U20" s="65">
        <v>15753350</v>
      </c>
      <c r="V20" s="65">
        <v>57058168</v>
      </c>
      <c r="W20" s="65">
        <v>213115484</v>
      </c>
      <c r="X20" s="65">
        <v>224542237</v>
      </c>
      <c r="Y20" s="65">
        <v>-11426753</v>
      </c>
      <c r="Z20" s="145">
        <v>-5.09</v>
      </c>
      <c r="AA20" s="160">
        <v>224542237</v>
      </c>
    </row>
    <row r="21" spans="1:27" ht="13.5">
      <c r="A21" s="143" t="s">
        <v>90</v>
      </c>
      <c r="B21" s="141"/>
      <c r="C21" s="160">
        <v>36918809</v>
      </c>
      <c r="D21" s="160"/>
      <c r="E21" s="161">
        <v>36418722</v>
      </c>
      <c r="F21" s="65">
        <v>34050962</v>
      </c>
      <c r="G21" s="65">
        <v>3682426</v>
      </c>
      <c r="H21" s="65">
        <v>1506165</v>
      </c>
      <c r="I21" s="65">
        <v>832320</v>
      </c>
      <c r="J21" s="65">
        <v>6020911</v>
      </c>
      <c r="K21" s="65">
        <v>1746256</v>
      </c>
      <c r="L21" s="65">
        <v>2949453</v>
      </c>
      <c r="M21" s="65">
        <v>1679087</v>
      </c>
      <c r="N21" s="65">
        <v>6374796</v>
      </c>
      <c r="O21" s="65">
        <v>2208343</v>
      </c>
      <c r="P21" s="65">
        <v>2911067</v>
      </c>
      <c r="Q21" s="65">
        <v>3860631</v>
      </c>
      <c r="R21" s="65">
        <v>8980041</v>
      </c>
      <c r="S21" s="65">
        <v>3087105</v>
      </c>
      <c r="T21" s="65">
        <v>2283122</v>
      </c>
      <c r="U21" s="65">
        <v>1757361</v>
      </c>
      <c r="V21" s="65">
        <v>7127588</v>
      </c>
      <c r="W21" s="65">
        <v>28503336</v>
      </c>
      <c r="X21" s="65">
        <v>34050962</v>
      </c>
      <c r="Y21" s="65">
        <v>-5547626</v>
      </c>
      <c r="Z21" s="145">
        <v>-16.29</v>
      </c>
      <c r="AA21" s="160">
        <v>34050962</v>
      </c>
    </row>
    <row r="22" spans="1:27" ht="13.5">
      <c r="A22" s="143" t="s">
        <v>91</v>
      </c>
      <c r="B22" s="141"/>
      <c r="C22" s="162">
        <v>12131123</v>
      </c>
      <c r="D22" s="162"/>
      <c r="E22" s="163">
        <v>23044578</v>
      </c>
      <c r="F22" s="164">
        <v>15225858</v>
      </c>
      <c r="G22" s="164">
        <v>2001616</v>
      </c>
      <c r="H22" s="164">
        <v>1671694</v>
      </c>
      <c r="I22" s="164">
        <v>-281103</v>
      </c>
      <c r="J22" s="164">
        <v>3392207</v>
      </c>
      <c r="K22" s="164">
        <v>1692453</v>
      </c>
      <c r="L22" s="164">
        <v>1181151</v>
      </c>
      <c r="M22" s="164">
        <v>947730</v>
      </c>
      <c r="N22" s="164">
        <v>3821334</v>
      </c>
      <c r="O22" s="164">
        <v>955556</v>
      </c>
      <c r="P22" s="164">
        <v>1992160</v>
      </c>
      <c r="Q22" s="164">
        <v>1329670</v>
      </c>
      <c r="R22" s="164">
        <v>4277386</v>
      </c>
      <c r="S22" s="164">
        <v>1097581</v>
      </c>
      <c r="T22" s="164">
        <v>1299617</v>
      </c>
      <c r="U22" s="164">
        <v>1048436</v>
      </c>
      <c r="V22" s="164">
        <v>3445634</v>
      </c>
      <c r="W22" s="164">
        <v>14936561</v>
      </c>
      <c r="X22" s="164">
        <v>15225858</v>
      </c>
      <c r="Y22" s="164">
        <v>-289297</v>
      </c>
      <c r="Z22" s="146">
        <v>-1.9</v>
      </c>
      <c r="AA22" s="162">
        <v>15225858</v>
      </c>
    </row>
    <row r="23" spans="1:27" ht="13.5">
      <c r="A23" s="143" t="s">
        <v>92</v>
      </c>
      <c r="B23" s="141"/>
      <c r="C23" s="160">
        <v>9890943</v>
      </c>
      <c r="D23" s="160"/>
      <c r="E23" s="161">
        <v>19795145</v>
      </c>
      <c r="F23" s="65">
        <v>13861685</v>
      </c>
      <c r="G23" s="65">
        <v>1842999</v>
      </c>
      <c r="H23" s="65">
        <v>1197462</v>
      </c>
      <c r="I23" s="65">
        <v>-255154</v>
      </c>
      <c r="J23" s="65">
        <v>2785307</v>
      </c>
      <c r="K23" s="65">
        <v>1229032</v>
      </c>
      <c r="L23" s="65">
        <v>770002</v>
      </c>
      <c r="M23" s="65">
        <v>688031</v>
      </c>
      <c r="N23" s="65">
        <v>2687065</v>
      </c>
      <c r="O23" s="65">
        <v>891386</v>
      </c>
      <c r="P23" s="65">
        <v>869912</v>
      </c>
      <c r="Q23" s="65">
        <v>1333737</v>
      </c>
      <c r="R23" s="65">
        <v>3095035</v>
      </c>
      <c r="S23" s="65">
        <v>1288966</v>
      </c>
      <c r="T23" s="65">
        <v>2133626</v>
      </c>
      <c r="U23" s="65">
        <v>731074</v>
      </c>
      <c r="V23" s="65">
        <v>4153666</v>
      </c>
      <c r="W23" s="65">
        <v>12721073</v>
      </c>
      <c r="X23" s="65">
        <v>13861685</v>
      </c>
      <c r="Y23" s="65">
        <v>-1140612</v>
      </c>
      <c r="Z23" s="145">
        <v>-8.23</v>
      </c>
      <c r="AA23" s="160">
        <v>13861685</v>
      </c>
    </row>
    <row r="24" spans="1:27" ht="13.5">
      <c r="A24" s="140" t="s">
        <v>93</v>
      </c>
      <c r="B24" s="147" t="s">
        <v>94</v>
      </c>
      <c r="C24" s="158"/>
      <c r="D24" s="158"/>
      <c r="E24" s="159">
        <v>350000</v>
      </c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349113001</v>
      </c>
      <c r="D25" s="177">
        <f>+D5+D9+D15+D19+D24</f>
        <v>0</v>
      </c>
      <c r="E25" s="178">
        <f t="shared" si="4"/>
        <v>447107575</v>
      </c>
      <c r="F25" s="78">
        <f t="shared" si="4"/>
        <v>406252908</v>
      </c>
      <c r="G25" s="78">
        <f t="shared" si="4"/>
        <v>70499765</v>
      </c>
      <c r="H25" s="78">
        <f t="shared" si="4"/>
        <v>20107075</v>
      </c>
      <c r="I25" s="78">
        <f t="shared" si="4"/>
        <v>16549916</v>
      </c>
      <c r="J25" s="78">
        <f t="shared" si="4"/>
        <v>107156756</v>
      </c>
      <c r="K25" s="78">
        <f t="shared" si="4"/>
        <v>20459866</v>
      </c>
      <c r="L25" s="78">
        <f t="shared" si="4"/>
        <v>42604579</v>
      </c>
      <c r="M25" s="78">
        <f t="shared" si="4"/>
        <v>22302828</v>
      </c>
      <c r="N25" s="78">
        <f t="shared" si="4"/>
        <v>85367273</v>
      </c>
      <c r="O25" s="78">
        <f t="shared" si="4"/>
        <v>30742371</v>
      </c>
      <c r="P25" s="78">
        <f t="shared" si="4"/>
        <v>28409818</v>
      </c>
      <c r="Q25" s="78">
        <f t="shared" si="4"/>
        <v>42478733</v>
      </c>
      <c r="R25" s="78">
        <f t="shared" si="4"/>
        <v>101630922</v>
      </c>
      <c r="S25" s="78">
        <f t="shared" si="4"/>
        <v>30203095</v>
      </c>
      <c r="T25" s="78">
        <f t="shared" si="4"/>
        <v>27104205</v>
      </c>
      <c r="U25" s="78">
        <f t="shared" si="4"/>
        <v>20585711</v>
      </c>
      <c r="V25" s="78">
        <f t="shared" si="4"/>
        <v>77893011</v>
      </c>
      <c r="W25" s="78">
        <f t="shared" si="4"/>
        <v>372047962</v>
      </c>
      <c r="X25" s="78">
        <f t="shared" si="4"/>
        <v>406252908</v>
      </c>
      <c r="Y25" s="78">
        <f t="shared" si="4"/>
        <v>-34204946</v>
      </c>
      <c r="Z25" s="179">
        <f>+IF(X25&lt;&gt;0,+(Y25/X25)*100,0)</f>
        <v>-8.419618746458301</v>
      </c>
      <c r="AA25" s="177">
        <f>+AA5+AA9+AA15+AA19+AA24</f>
        <v>406252908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60085537</v>
      </c>
      <c r="D28" s="158">
        <f>SUM(D29:D31)</f>
        <v>0</v>
      </c>
      <c r="E28" s="159">
        <f t="shared" si="5"/>
        <v>94893162</v>
      </c>
      <c r="F28" s="105">
        <f t="shared" si="5"/>
        <v>70064552</v>
      </c>
      <c r="G28" s="105">
        <f t="shared" si="5"/>
        <v>6791360</v>
      </c>
      <c r="H28" s="105">
        <f t="shared" si="5"/>
        <v>6911010</v>
      </c>
      <c r="I28" s="105">
        <f t="shared" si="5"/>
        <v>3254617</v>
      </c>
      <c r="J28" s="105">
        <f t="shared" si="5"/>
        <v>16956987</v>
      </c>
      <c r="K28" s="105">
        <f t="shared" si="5"/>
        <v>6442519</v>
      </c>
      <c r="L28" s="105">
        <f t="shared" si="5"/>
        <v>4586640</v>
      </c>
      <c r="M28" s="105">
        <f t="shared" si="5"/>
        <v>5207945</v>
      </c>
      <c r="N28" s="105">
        <f t="shared" si="5"/>
        <v>16237104</v>
      </c>
      <c r="O28" s="105">
        <f t="shared" si="5"/>
        <v>4427702</v>
      </c>
      <c r="P28" s="105">
        <f t="shared" si="5"/>
        <v>4198248</v>
      </c>
      <c r="Q28" s="105">
        <f t="shared" si="5"/>
        <v>4404400</v>
      </c>
      <c r="R28" s="105">
        <f t="shared" si="5"/>
        <v>13030350</v>
      </c>
      <c r="S28" s="105">
        <f t="shared" si="5"/>
        <v>4714824</v>
      </c>
      <c r="T28" s="105">
        <f t="shared" si="5"/>
        <v>3070010</v>
      </c>
      <c r="U28" s="105">
        <f t="shared" si="5"/>
        <v>5054016</v>
      </c>
      <c r="V28" s="105">
        <f t="shared" si="5"/>
        <v>12838850</v>
      </c>
      <c r="W28" s="105">
        <f t="shared" si="5"/>
        <v>59063291</v>
      </c>
      <c r="X28" s="105">
        <f t="shared" si="5"/>
        <v>70064552</v>
      </c>
      <c r="Y28" s="105">
        <f t="shared" si="5"/>
        <v>-11001261</v>
      </c>
      <c r="Z28" s="142">
        <f>+IF(X28&lt;&gt;0,+(Y28/X28)*100,0)</f>
        <v>-15.701607568974394</v>
      </c>
      <c r="AA28" s="158">
        <f>SUM(AA29:AA31)</f>
        <v>70064552</v>
      </c>
    </row>
    <row r="29" spans="1:27" ht="13.5">
      <c r="A29" s="143" t="s">
        <v>75</v>
      </c>
      <c r="B29" s="141"/>
      <c r="C29" s="160">
        <v>25616781</v>
      </c>
      <c r="D29" s="160"/>
      <c r="E29" s="161">
        <v>28211799</v>
      </c>
      <c r="F29" s="65">
        <v>31957763</v>
      </c>
      <c r="G29" s="65">
        <v>2465681</v>
      </c>
      <c r="H29" s="65">
        <v>2079745</v>
      </c>
      <c r="I29" s="65">
        <v>2134176</v>
      </c>
      <c r="J29" s="65">
        <v>6679602</v>
      </c>
      <c r="K29" s="65">
        <v>1701616</v>
      </c>
      <c r="L29" s="65">
        <v>2497517</v>
      </c>
      <c r="M29" s="65">
        <v>2396630</v>
      </c>
      <c r="N29" s="65">
        <v>6595763</v>
      </c>
      <c r="O29" s="65">
        <v>1523954</v>
      </c>
      <c r="P29" s="65">
        <v>1901170</v>
      </c>
      <c r="Q29" s="65">
        <v>2492774</v>
      </c>
      <c r="R29" s="65">
        <v>5917898</v>
      </c>
      <c r="S29" s="65">
        <v>2030088</v>
      </c>
      <c r="T29" s="65">
        <v>3127575</v>
      </c>
      <c r="U29" s="65">
        <v>2013953</v>
      </c>
      <c r="V29" s="65">
        <v>7171616</v>
      </c>
      <c r="W29" s="65">
        <v>26364879</v>
      </c>
      <c r="X29" s="65">
        <v>31957763</v>
      </c>
      <c r="Y29" s="65">
        <v>-5592884</v>
      </c>
      <c r="Z29" s="145">
        <v>-17.5</v>
      </c>
      <c r="AA29" s="160">
        <v>31957763</v>
      </c>
    </row>
    <row r="30" spans="1:27" ht="13.5">
      <c r="A30" s="143" t="s">
        <v>76</v>
      </c>
      <c r="B30" s="141"/>
      <c r="C30" s="162">
        <v>18609939</v>
      </c>
      <c r="D30" s="162"/>
      <c r="E30" s="163">
        <v>39507300</v>
      </c>
      <c r="F30" s="164">
        <v>20442420</v>
      </c>
      <c r="G30" s="164">
        <v>2432020</v>
      </c>
      <c r="H30" s="164">
        <v>2572921</v>
      </c>
      <c r="I30" s="164">
        <v>-992732</v>
      </c>
      <c r="J30" s="164">
        <v>4012209</v>
      </c>
      <c r="K30" s="164">
        <v>3191405</v>
      </c>
      <c r="L30" s="164">
        <v>434280</v>
      </c>
      <c r="M30" s="164">
        <v>1325429</v>
      </c>
      <c r="N30" s="164">
        <v>4951114</v>
      </c>
      <c r="O30" s="164">
        <v>1611156</v>
      </c>
      <c r="P30" s="164">
        <v>1174412</v>
      </c>
      <c r="Q30" s="164">
        <v>1168904</v>
      </c>
      <c r="R30" s="164">
        <v>3954472</v>
      </c>
      <c r="S30" s="164">
        <v>1633826</v>
      </c>
      <c r="T30" s="164">
        <v>1249394</v>
      </c>
      <c r="U30" s="164">
        <v>1564455</v>
      </c>
      <c r="V30" s="164">
        <v>4447675</v>
      </c>
      <c r="W30" s="164">
        <v>17365470</v>
      </c>
      <c r="X30" s="164">
        <v>20442420</v>
      </c>
      <c r="Y30" s="164">
        <v>-3076950</v>
      </c>
      <c r="Z30" s="146">
        <v>-15.05</v>
      </c>
      <c r="AA30" s="162">
        <v>20442420</v>
      </c>
    </row>
    <row r="31" spans="1:27" ht="13.5">
      <c r="A31" s="143" t="s">
        <v>77</v>
      </c>
      <c r="B31" s="141"/>
      <c r="C31" s="160">
        <v>15858817</v>
      </c>
      <c r="D31" s="160"/>
      <c r="E31" s="161">
        <v>27174063</v>
      </c>
      <c r="F31" s="65">
        <v>17664369</v>
      </c>
      <c r="G31" s="65">
        <v>1893659</v>
      </c>
      <c r="H31" s="65">
        <v>2258344</v>
      </c>
      <c r="I31" s="65">
        <v>2113173</v>
      </c>
      <c r="J31" s="65">
        <v>6265176</v>
      </c>
      <c r="K31" s="65">
        <v>1549498</v>
      </c>
      <c r="L31" s="65">
        <v>1654843</v>
      </c>
      <c r="M31" s="65">
        <v>1485886</v>
      </c>
      <c r="N31" s="65">
        <v>4690227</v>
      </c>
      <c r="O31" s="65">
        <v>1292592</v>
      </c>
      <c r="P31" s="65">
        <v>1122666</v>
      </c>
      <c r="Q31" s="65">
        <v>742722</v>
      </c>
      <c r="R31" s="65">
        <v>3157980</v>
      </c>
      <c r="S31" s="65">
        <v>1050910</v>
      </c>
      <c r="T31" s="65">
        <v>-1306959</v>
      </c>
      <c r="U31" s="65">
        <v>1475608</v>
      </c>
      <c r="V31" s="65">
        <v>1219559</v>
      </c>
      <c r="W31" s="65">
        <v>15332942</v>
      </c>
      <c r="X31" s="65">
        <v>17664369</v>
      </c>
      <c r="Y31" s="65">
        <v>-2331427</v>
      </c>
      <c r="Z31" s="145">
        <v>-13.2</v>
      </c>
      <c r="AA31" s="160">
        <v>17664369</v>
      </c>
    </row>
    <row r="32" spans="1:27" ht="13.5">
      <c r="A32" s="140" t="s">
        <v>78</v>
      </c>
      <c r="B32" s="141"/>
      <c r="C32" s="158">
        <f aca="true" t="shared" si="6" ref="C32:Y32">SUM(C33:C37)</f>
        <v>44480329</v>
      </c>
      <c r="D32" s="158">
        <f>SUM(D33:D37)</f>
        <v>0</v>
      </c>
      <c r="E32" s="159">
        <f t="shared" si="6"/>
        <v>55920950</v>
      </c>
      <c r="F32" s="105">
        <f t="shared" si="6"/>
        <v>50720571</v>
      </c>
      <c r="G32" s="105">
        <f t="shared" si="6"/>
        <v>2447300</v>
      </c>
      <c r="H32" s="105">
        <f t="shared" si="6"/>
        <v>2919214</v>
      </c>
      <c r="I32" s="105">
        <f t="shared" si="6"/>
        <v>3997141</v>
      </c>
      <c r="J32" s="105">
        <f t="shared" si="6"/>
        <v>9363655</v>
      </c>
      <c r="K32" s="105">
        <f t="shared" si="6"/>
        <v>2889688</v>
      </c>
      <c r="L32" s="105">
        <f t="shared" si="6"/>
        <v>3538456</v>
      </c>
      <c r="M32" s="105">
        <f t="shared" si="6"/>
        <v>2901566</v>
      </c>
      <c r="N32" s="105">
        <f t="shared" si="6"/>
        <v>9329710</v>
      </c>
      <c r="O32" s="105">
        <f t="shared" si="6"/>
        <v>2371989</v>
      </c>
      <c r="P32" s="105">
        <f t="shared" si="6"/>
        <v>2497552</v>
      </c>
      <c r="Q32" s="105">
        <f t="shared" si="6"/>
        <v>2404194</v>
      </c>
      <c r="R32" s="105">
        <f t="shared" si="6"/>
        <v>7273735</v>
      </c>
      <c r="S32" s="105">
        <f t="shared" si="6"/>
        <v>2102228</v>
      </c>
      <c r="T32" s="105">
        <f t="shared" si="6"/>
        <v>2039615</v>
      </c>
      <c r="U32" s="105">
        <f t="shared" si="6"/>
        <v>2616075</v>
      </c>
      <c r="V32" s="105">
        <f t="shared" si="6"/>
        <v>6757918</v>
      </c>
      <c r="W32" s="105">
        <f t="shared" si="6"/>
        <v>32725018</v>
      </c>
      <c r="X32" s="105">
        <f t="shared" si="6"/>
        <v>50720571</v>
      </c>
      <c r="Y32" s="105">
        <f t="shared" si="6"/>
        <v>-17995553</v>
      </c>
      <c r="Z32" s="142">
        <f>+IF(X32&lt;&gt;0,+(Y32/X32)*100,0)</f>
        <v>-35.47979181858974</v>
      </c>
      <c r="AA32" s="158">
        <f>SUM(AA33:AA37)</f>
        <v>50720571</v>
      </c>
    </row>
    <row r="33" spans="1:27" ht="13.5">
      <c r="A33" s="143" t="s">
        <v>79</v>
      </c>
      <c r="B33" s="141"/>
      <c r="C33" s="160">
        <v>9748957</v>
      </c>
      <c r="D33" s="160"/>
      <c r="E33" s="161">
        <v>25303274</v>
      </c>
      <c r="F33" s="65">
        <v>11326027</v>
      </c>
      <c r="G33" s="65">
        <v>807462</v>
      </c>
      <c r="H33" s="65">
        <v>857213</v>
      </c>
      <c r="I33" s="65">
        <v>1241110</v>
      </c>
      <c r="J33" s="65">
        <v>2905785</v>
      </c>
      <c r="K33" s="65">
        <v>837885</v>
      </c>
      <c r="L33" s="65">
        <v>1233990</v>
      </c>
      <c r="M33" s="65">
        <v>812266</v>
      </c>
      <c r="N33" s="65">
        <v>2884141</v>
      </c>
      <c r="O33" s="65">
        <v>710297</v>
      </c>
      <c r="P33" s="65">
        <v>767866</v>
      </c>
      <c r="Q33" s="65">
        <v>726792</v>
      </c>
      <c r="R33" s="65">
        <v>2204955</v>
      </c>
      <c r="S33" s="65">
        <v>680072</v>
      </c>
      <c r="T33" s="65">
        <v>749540</v>
      </c>
      <c r="U33" s="65">
        <v>978630</v>
      </c>
      <c r="V33" s="65">
        <v>2408242</v>
      </c>
      <c r="W33" s="65">
        <v>10403123</v>
      </c>
      <c r="X33" s="65">
        <v>11326027</v>
      </c>
      <c r="Y33" s="65">
        <v>-922904</v>
      </c>
      <c r="Z33" s="145">
        <v>-8.15</v>
      </c>
      <c r="AA33" s="160">
        <v>11326027</v>
      </c>
    </row>
    <row r="34" spans="1:27" ht="13.5">
      <c r="A34" s="143" t="s">
        <v>80</v>
      </c>
      <c r="B34" s="141"/>
      <c r="C34" s="160">
        <v>1867293</v>
      </c>
      <c r="D34" s="160"/>
      <c r="E34" s="161">
        <v>2322649</v>
      </c>
      <c r="F34" s="65">
        <v>2182649</v>
      </c>
      <c r="G34" s="65">
        <v>114455</v>
      </c>
      <c r="H34" s="65">
        <v>132133</v>
      </c>
      <c r="I34" s="65">
        <v>263252</v>
      </c>
      <c r="J34" s="65">
        <v>509840</v>
      </c>
      <c r="K34" s="65">
        <v>146332</v>
      </c>
      <c r="L34" s="65">
        <v>185009</v>
      </c>
      <c r="M34" s="65">
        <v>155820</v>
      </c>
      <c r="N34" s="65">
        <v>487161</v>
      </c>
      <c r="O34" s="65">
        <v>122568</v>
      </c>
      <c r="P34" s="65">
        <v>241806</v>
      </c>
      <c r="Q34" s="65">
        <v>187848</v>
      </c>
      <c r="R34" s="65">
        <v>552222</v>
      </c>
      <c r="S34" s="65">
        <v>160667</v>
      </c>
      <c r="T34" s="65">
        <v>173758</v>
      </c>
      <c r="U34" s="65">
        <v>265354</v>
      </c>
      <c r="V34" s="65">
        <v>599779</v>
      </c>
      <c r="W34" s="65">
        <v>2149002</v>
      </c>
      <c r="X34" s="65">
        <v>2182649</v>
      </c>
      <c r="Y34" s="65">
        <v>-33647</v>
      </c>
      <c r="Z34" s="145">
        <v>-1.54</v>
      </c>
      <c r="AA34" s="160">
        <v>2182649</v>
      </c>
    </row>
    <row r="35" spans="1:27" ht="13.5">
      <c r="A35" s="143" t="s">
        <v>81</v>
      </c>
      <c r="B35" s="141"/>
      <c r="C35" s="160">
        <v>11557109</v>
      </c>
      <c r="D35" s="160"/>
      <c r="E35" s="161">
        <v>13832110</v>
      </c>
      <c r="F35" s="65">
        <v>13697274</v>
      </c>
      <c r="G35" s="65">
        <v>869116</v>
      </c>
      <c r="H35" s="65">
        <v>922103</v>
      </c>
      <c r="I35" s="65">
        <v>1271365</v>
      </c>
      <c r="J35" s="65">
        <v>3062584</v>
      </c>
      <c r="K35" s="65">
        <v>918952</v>
      </c>
      <c r="L35" s="65">
        <v>1326258</v>
      </c>
      <c r="M35" s="65">
        <v>999036</v>
      </c>
      <c r="N35" s="65">
        <v>3244246</v>
      </c>
      <c r="O35" s="65">
        <v>919609</v>
      </c>
      <c r="P35" s="65">
        <v>939156</v>
      </c>
      <c r="Q35" s="65">
        <v>906629</v>
      </c>
      <c r="R35" s="65">
        <v>2765394</v>
      </c>
      <c r="S35" s="65">
        <v>870174</v>
      </c>
      <c r="T35" s="65">
        <v>1039324</v>
      </c>
      <c r="U35" s="65">
        <v>963064</v>
      </c>
      <c r="V35" s="65">
        <v>2872562</v>
      </c>
      <c r="W35" s="65">
        <v>11944786</v>
      </c>
      <c r="X35" s="65">
        <v>13697274</v>
      </c>
      <c r="Y35" s="65">
        <v>-1752488</v>
      </c>
      <c r="Z35" s="145">
        <v>-12.79</v>
      </c>
      <c r="AA35" s="160">
        <v>13697274</v>
      </c>
    </row>
    <row r="36" spans="1:27" ht="13.5">
      <c r="A36" s="143" t="s">
        <v>82</v>
      </c>
      <c r="B36" s="141"/>
      <c r="C36" s="160">
        <v>21306970</v>
      </c>
      <c r="D36" s="160"/>
      <c r="E36" s="161">
        <v>14462917</v>
      </c>
      <c r="F36" s="65">
        <v>23514621</v>
      </c>
      <c r="G36" s="65">
        <v>656267</v>
      </c>
      <c r="H36" s="65">
        <v>1007765</v>
      </c>
      <c r="I36" s="65">
        <v>1221414</v>
      </c>
      <c r="J36" s="65">
        <v>2885446</v>
      </c>
      <c r="K36" s="65">
        <v>986519</v>
      </c>
      <c r="L36" s="65">
        <v>793199</v>
      </c>
      <c r="M36" s="65">
        <v>934444</v>
      </c>
      <c r="N36" s="65">
        <v>2714162</v>
      </c>
      <c r="O36" s="65">
        <v>619515</v>
      </c>
      <c r="P36" s="65">
        <v>548724</v>
      </c>
      <c r="Q36" s="65">
        <v>582925</v>
      </c>
      <c r="R36" s="65">
        <v>1751164</v>
      </c>
      <c r="S36" s="65">
        <v>391315</v>
      </c>
      <c r="T36" s="65">
        <v>76993</v>
      </c>
      <c r="U36" s="65">
        <v>409027</v>
      </c>
      <c r="V36" s="65">
        <v>877335</v>
      </c>
      <c r="W36" s="65">
        <v>8228107</v>
      </c>
      <c r="X36" s="65">
        <v>23514621</v>
      </c>
      <c r="Y36" s="65">
        <v>-15286514</v>
      </c>
      <c r="Z36" s="145">
        <v>-65.01</v>
      </c>
      <c r="AA36" s="160">
        <v>23514621</v>
      </c>
    </row>
    <row r="37" spans="1:27" ht="13.5">
      <c r="A37" s="143" t="s">
        <v>83</v>
      </c>
      <c r="B37" s="141"/>
      <c r="C37" s="162"/>
      <c r="D37" s="162"/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46">
        <v>0</v>
      </c>
      <c r="AA37" s="162"/>
    </row>
    <row r="38" spans="1:27" ht="13.5">
      <c r="A38" s="140" t="s">
        <v>84</v>
      </c>
      <c r="B38" s="147"/>
      <c r="C38" s="158">
        <f aca="true" t="shared" si="7" ref="C38:Y38">SUM(C39:C41)</f>
        <v>28556349</v>
      </c>
      <c r="D38" s="158">
        <f>SUM(D39:D41)</f>
        <v>0</v>
      </c>
      <c r="E38" s="159">
        <f t="shared" si="7"/>
        <v>22070589</v>
      </c>
      <c r="F38" s="105">
        <f t="shared" si="7"/>
        <v>33548836</v>
      </c>
      <c r="G38" s="105">
        <f t="shared" si="7"/>
        <v>2036506</v>
      </c>
      <c r="H38" s="105">
        <f t="shared" si="7"/>
        <v>2564792</v>
      </c>
      <c r="I38" s="105">
        <f t="shared" si="7"/>
        <v>3195805</v>
      </c>
      <c r="J38" s="105">
        <f t="shared" si="7"/>
        <v>7797103</v>
      </c>
      <c r="K38" s="105">
        <f t="shared" si="7"/>
        <v>2450207</v>
      </c>
      <c r="L38" s="105">
        <f t="shared" si="7"/>
        <v>2961665</v>
      </c>
      <c r="M38" s="105">
        <f t="shared" si="7"/>
        <v>2548980</v>
      </c>
      <c r="N38" s="105">
        <f t="shared" si="7"/>
        <v>7960852</v>
      </c>
      <c r="O38" s="105">
        <f t="shared" si="7"/>
        <v>2068517</v>
      </c>
      <c r="P38" s="105">
        <f t="shared" si="7"/>
        <v>2085237</v>
      </c>
      <c r="Q38" s="105">
        <f t="shared" si="7"/>
        <v>2001465</v>
      </c>
      <c r="R38" s="105">
        <f t="shared" si="7"/>
        <v>6155219</v>
      </c>
      <c r="S38" s="105">
        <f t="shared" si="7"/>
        <v>2010171</v>
      </c>
      <c r="T38" s="105">
        <f t="shared" si="7"/>
        <v>2114615</v>
      </c>
      <c r="U38" s="105">
        <f t="shared" si="7"/>
        <v>2523218</v>
      </c>
      <c r="V38" s="105">
        <f t="shared" si="7"/>
        <v>6648004</v>
      </c>
      <c r="W38" s="105">
        <f t="shared" si="7"/>
        <v>28561178</v>
      </c>
      <c r="X38" s="105">
        <f t="shared" si="7"/>
        <v>33548836</v>
      </c>
      <c r="Y38" s="105">
        <f t="shared" si="7"/>
        <v>-4987658</v>
      </c>
      <c r="Z38" s="142">
        <f>+IF(X38&lt;&gt;0,+(Y38/X38)*100,0)</f>
        <v>-14.866858569996289</v>
      </c>
      <c r="AA38" s="158">
        <f>SUM(AA39:AA41)</f>
        <v>33548836</v>
      </c>
    </row>
    <row r="39" spans="1:27" ht="13.5">
      <c r="A39" s="143" t="s">
        <v>85</v>
      </c>
      <c r="B39" s="141"/>
      <c r="C39" s="160">
        <v>4655732</v>
      </c>
      <c r="D39" s="160"/>
      <c r="E39" s="161">
        <v>5378412</v>
      </c>
      <c r="F39" s="65">
        <v>5378412</v>
      </c>
      <c r="G39" s="65">
        <v>304028</v>
      </c>
      <c r="H39" s="65">
        <v>345771</v>
      </c>
      <c r="I39" s="65">
        <v>484355</v>
      </c>
      <c r="J39" s="65">
        <v>1134154</v>
      </c>
      <c r="K39" s="65">
        <v>324345</v>
      </c>
      <c r="L39" s="65">
        <v>392650</v>
      </c>
      <c r="M39" s="65">
        <v>330871</v>
      </c>
      <c r="N39" s="65">
        <v>1047866</v>
      </c>
      <c r="O39" s="65">
        <v>285824</v>
      </c>
      <c r="P39" s="65">
        <v>335258</v>
      </c>
      <c r="Q39" s="65">
        <v>328692</v>
      </c>
      <c r="R39" s="65">
        <v>949774</v>
      </c>
      <c r="S39" s="65">
        <v>445572</v>
      </c>
      <c r="T39" s="65">
        <v>412918</v>
      </c>
      <c r="U39" s="65">
        <v>458390</v>
      </c>
      <c r="V39" s="65">
        <v>1316880</v>
      </c>
      <c r="W39" s="65">
        <v>4448674</v>
      </c>
      <c r="X39" s="65">
        <v>5378412</v>
      </c>
      <c r="Y39" s="65">
        <v>-929738</v>
      </c>
      <c r="Z39" s="145">
        <v>-17.29</v>
      </c>
      <c r="AA39" s="160">
        <v>5378412</v>
      </c>
    </row>
    <row r="40" spans="1:27" ht="13.5">
      <c r="A40" s="143" t="s">
        <v>86</v>
      </c>
      <c r="B40" s="141"/>
      <c r="C40" s="160">
        <v>12687844</v>
      </c>
      <c r="D40" s="160"/>
      <c r="E40" s="161">
        <v>16692177</v>
      </c>
      <c r="F40" s="65">
        <v>13257177</v>
      </c>
      <c r="G40" s="65">
        <v>895146</v>
      </c>
      <c r="H40" s="65">
        <v>1188723</v>
      </c>
      <c r="I40" s="65">
        <v>1364115</v>
      </c>
      <c r="J40" s="65">
        <v>3447984</v>
      </c>
      <c r="K40" s="65">
        <v>1212319</v>
      </c>
      <c r="L40" s="65">
        <v>1382420</v>
      </c>
      <c r="M40" s="65">
        <v>1261346</v>
      </c>
      <c r="N40" s="65">
        <v>3856085</v>
      </c>
      <c r="O40" s="65">
        <v>966634</v>
      </c>
      <c r="P40" s="65">
        <v>749008</v>
      </c>
      <c r="Q40" s="65">
        <v>695562</v>
      </c>
      <c r="R40" s="65">
        <v>2411204</v>
      </c>
      <c r="S40" s="65">
        <v>701545</v>
      </c>
      <c r="T40" s="65">
        <v>744626</v>
      </c>
      <c r="U40" s="65">
        <v>1021112</v>
      </c>
      <c r="V40" s="65">
        <v>2467283</v>
      </c>
      <c r="W40" s="65">
        <v>12182556</v>
      </c>
      <c r="X40" s="65">
        <v>13257177</v>
      </c>
      <c r="Y40" s="65">
        <v>-1074621</v>
      </c>
      <c r="Z40" s="145">
        <v>-8.11</v>
      </c>
      <c r="AA40" s="160">
        <v>13257177</v>
      </c>
    </row>
    <row r="41" spans="1:27" ht="13.5">
      <c r="A41" s="143" t="s">
        <v>87</v>
      </c>
      <c r="B41" s="141"/>
      <c r="C41" s="160">
        <v>11212773</v>
      </c>
      <c r="D41" s="160"/>
      <c r="E41" s="161"/>
      <c r="F41" s="65">
        <v>14913247</v>
      </c>
      <c r="G41" s="65">
        <v>837332</v>
      </c>
      <c r="H41" s="65">
        <v>1030298</v>
      </c>
      <c r="I41" s="65">
        <v>1347335</v>
      </c>
      <c r="J41" s="65">
        <v>3214965</v>
      </c>
      <c r="K41" s="65">
        <v>913543</v>
      </c>
      <c r="L41" s="65">
        <v>1186595</v>
      </c>
      <c r="M41" s="65">
        <v>956763</v>
      </c>
      <c r="N41" s="65">
        <v>3056901</v>
      </c>
      <c r="O41" s="65">
        <v>816059</v>
      </c>
      <c r="P41" s="65">
        <v>1000971</v>
      </c>
      <c r="Q41" s="65">
        <v>977211</v>
      </c>
      <c r="R41" s="65">
        <v>2794241</v>
      </c>
      <c r="S41" s="65">
        <v>863054</v>
      </c>
      <c r="T41" s="65">
        <v>957071</v>
      </c>
      <c r="U41" s="65">
        <v>1043716</v>
      </c>
      <c r="V41" s="65">
        <v>2863841</v>
      </c>
      <c r="W41" s="65">
        <v>11929948</v>
      </c>
      <c r="X41" s="65">
        <v>14913247</v>
      </c>
      <c r="Y41" s="65">
        <v>-2983299</v>
      </c>
      <c r="Z41" s="145">
        <v>-20</v>
      </c>
      <c r="AA41" s="160">
        <v>14913247</v>
      </c>
    </row>
    <row r="42" spans="1:27" ht="13.5">
      <c r="A42" s="140" t="s">
        <v>88</v>
      </c>
      <c r="B42" s="147"/>
      <c r="C42" s="158">
        <f aca="true" t="shared" si="8" ref="C42:Y42">SUM(C43:C46)</f>
        <v>194921929</v>
      </c>
      <c r="D42" s="158">
        <f>SUM(D43:D46)</f>
        <v>0</v>
      </c>
      <c r="E42" s="159">
        <f t="shared" si="8"/>
        <v>252629715</v>
      </c>
      <c r="F42" s="105">
        <f t="shared" si="8"/>
        <v>251235189</v>
      </c>
      <c r="G42" s="105">
        <f t="shared" si="8"/>
        <v>19995473</v>
      </c>
      <c r="H42" s="105">
        <f t="shared" si="8"/>
        <v>20277705</v>
      </c>
      <c r="I42" s="105">
        <f t="shared" si="8"/>
        <v>17378950</v>
      </c>
      <c r="J42" s="105">
        <f t="shared" si="8"/>
        <v>57652128</v>
      </c>
      <c r="K42" s="105">
        <f t="shared" si="8"/>
        <v>15879737</v>
      </c>
      <c r="L42" s="105">
        <f t="shared" si="8"/>
        <v>20116468</v>
      </c>
      <c r="M42" s="105">
        <f t="shared" si="8"/>
        <v>18921111</v>
      </c>
      <c r="N42" s="105">
        <f t="shared" si="8"/>
        <v>54917316</v>
      </c>
      <c r="O42" s="105">
        <f t="shared" si="8"/>
        <v>19023237</v>
      </c>
      <c r="P42" s="105">
        <f t="shared" si="8"/>
        <v>19647106</v>
      </c>
      <c r="Q42" s="105">
        <f t="shared" si="8"/>
        <v>21023286</v>
      </c>
      <c r="R42" s="105">
        <f t="shared" si="8"/>
        <v>59693629</v>
      </c>
      <c r="S42" s="105">
        <f t="shared" si="8"/>
        <v>16391910</v>
      </c>
      <c r="T42" s="105">
        <f t="shared" si="8"/>
        <v>15876351</v>
      </c>
      <c r="U42" s="105">
        <f t="shared" si="8"/>
        <v>7244169</v>
      </c>
      <c r="V42" s="105">
        <f t="shared" si="8"/>
        <v>39512430</v>
      </c>
      <c r="W42" s="105">
        <f t="shared" si="8"/>
        <v>211775503</v>
      </c>
      <c r="X42" s="105">
        <f t="shared" si="8"/>
        <v>251235189</v>
      </c>
      <c r="Y42" s="105">
        <f t="shared" si="8"/>
        <v>-39459686</v>
      </c>
      <c r="Z42" s="142">
        <f>+IF(X42&lt;&gt;0,+(Y42/X42)*100,0)</f>
        <v>-15.706273534795317</v>
      </c>
      <c r="AA42" s="158">
        <f>SUM(AA43:AA46)</f>
        <v>251235189</v>
      </c>
    </row>
    <row r="43" spans="1:27" ht="13.5">
      <c r="A43" s="143" t="s">
        <v>89</v>
      </c>
      <c r="B43" s="141"/>
      <c r="C43" s="160">
        <v>145875367</v>
      </c>
      <c r="D43" s="160"/>
      <c r="E43" s="161">
        <v>200524981</v>
      </c>
      <c r="F43" s="65">
        <v>192962981</v>
      </c>
      <c r="G43" s="65">
        <v>17029355</v>
      </c>
      <c r="H43" s="65">
        <v>17577691</v>
      </c>
      <c r="I43" s="65">
        <v>10754183</v>
      </c>
      <c r="J43" s="65">
        <v>45361229</v>
      </c>
      <c r="K43" s="65">
        <v>12136737</v>
      </c>
      <c r="L43" s="65">
        <v>14806005</v>
      </c>
      <c r="M43" s="65">
        <v>14978129</v>
      </c>
      <c r="N43" s="65">
        <v>41920871</v>
      </c>
      <c r="O43" s="65">
        <v>15694411</v>
      </c>
      <c r="P43" s="65">
        <v>15703736</v>
      </c>
      <c r="Q43" s="65">
        <v>16279029</v>
      </c>
      <c r="R43" s="65">
        <v>47677176</v>
      </c>
      <c r="S43" s="65">
        <v>12561052</v>
      </c>
      <c r="T43" s="65">
        <v>12041328</v>
      </c>
      <c r="U43" s="65">
        <v>1946002</v>
      </c>
      <c r="V43" s="65">
        <v>26548382</v>
      </c>
      <c r="W43" s="65">
        <v>161507658</v>
      </c>
      <c r="X43" s="65">
        <v>192962981</v>
      </c>
      <c r="Y43" s="65">
        <v>-31455323</v>
      </c>
      <c r="Z43" s="145">
        <v>-16.3</v>
      </c>
      <c r="AA43" s="160">
        <v>192962981</v>
      </c>
    </row>
    <row r="44" spans="1:27" ht="13.5">
      <c r="A44" s="143" t="s">
        <v>90</v>
      </c>
      <c r="B44" s="141"/>
      <c r="C44" s="160">
        <v>23748201</v>
      </c>
      <c r="D44" s="160"/>
      <c r="E44" s="161">
        <v>23136537</v>
      </c>
      <c r="F44" s="65">
        <v>30038529</v>
      </c>
      <c r="G44" s="65">
        <v>1506914</v>
      </c>
      <c r="H44" s="65">
        <v>1351845</v>
      </c>
      <c r="I44" s="65">
        <v>2601257</v>
      </c>
      <c r="J44" s="65">
        <v>5460016</v>
      </c>
      <c r="K44" s="65">
        <v>1895576</v>
      </c>
      <c r="L44" s="65">
        <v>2671076</v>
      </c>
      <c r="M44" s="65">
        <v>1733573</v>
      </c>
      <c r="N44" s="65">
        <v>6300225</v>
      </c>
      <c r="O44" s="65">
        <v>1421226</v>
      </c>
      <c r="P44" s="65">
        <v>3111898</v>
      </c>
      <c r="Q44" s="65">
        <v>2225248</v>
      </c>
      <c r="R44" s="65">
        <v>6758372</v>
      </c>
      <c r="S44" s="65">
        <v>2083067</v>
      </c>
      <c r="T44" s="65">
        <v>2006988</v>
      </c>
      <c r="U44" s="65">
        <v>3052953</v>
      </c>
      <c r="V44" s="65">
        <v>7143008</v>
      </c>
      <c r="W44" s="65">
        <v>25661621</v>
      </c>
      <c r="X44" s="65">
        <v>30038529</v>
      </c>
      <c r="Y44" s="65">
        <v>-4376908</v>
      </c>
      <c r="Z44" s="145">
        <v>-14.57</v>
      </c>
      <c r="AA44" s="160">
        <v>30038529</v>
      </c>
    </row>
    <row r="45" spans="1:27" ht="13.5">
      <c r="A45" s="143" t="s">
        <v>91</v>
      </c>
      <c r="B45" s="141"/>
      <c r="C45" s="162">
        <v>11263849</v>
      </c>
      <c r="D45" s="162"/>
      <c r="E45" s="163">
        <v>13990274</v>
      </c>
      <c r="F45" s="164">
        <v>13171274</v>
      </c>
      <c r="G45" s="164">
        <v>535890</v>
      </c>
      <c r="H45" s="164">
        <v>295022</v>
      </c>
      <c r="I45" s="164">
        <v>2442324</v>
      </c>
      <c r="J45" s="164">
        <v>3273236</v>
      </c>
      <c r="K45" s="164">
        <v>696698</v>
      </c>
      <c r="L45" s="164">
        <v>1031433</v>
      </c>
      <c r="M45" s="164">
        <v>996695</v>
      </c>
      <c r="N45" s="164">
        <v>2724826</v>
      </c>
      <c r="O45" s="164">
        <v>636666</v>
      </c>
      <c r="P45" s="164">
        <v>-238307</v>
      </c>
      <c r="Q45" s="164">
        <v>1295471</v>
      </c>
      <c r="R45" s="164">
        <v>1693830</v>
      </c>
      <c r="S45" s="164">
        <v>615667</v>
      </c>
      <c r="T45" s="164">
        <v>711146</v>
      </c>
      <c r="U45" s="164">
        <v>1063913</v>
      </c>
      <c r="V45" s="164">
        <v>2390726</v>
      </c>
      <c r="W45" s="164">
        <v>10082618</v>
      </c>
      <c r="X45" s="164">
        <v>13171274</v>
      </c>
      <c r="Y45" s="164">
        <v>-3088656</v>
      </c>
      <c r="Z45" s="146">
        <v>-23.45</v>
      </c>
      <c r="AA45" s="162">
        <v>13171274</v>
      </c>
    </row>
    <row r="46" spans="1:27" ht="13.5">
      <c r="A46" s="143" t="s">
        <v>92</v>
      </c>
      <c r="B46" s="141"/>
      <c r="C46" s="160">
        <v>14034512</v>
      </c>
      <c r="D46" s="160"/>
      <c r="E46" s="161">
        <v>14977923</v>
      </c>
      <c r="F46" s="65">
        <v>15062405</v>
      </c>
      <c r="G46" s="65">
        <v>923314</v>
      </c>
      <c r="H46" s="65">
        <v>1053147</v>
      </c>
      <c r="I46" s="65">
        <v>1581186</v>
      </c>
      <c r="J46" s="65">
        <v>3557647</v>
      </c>
      <c r="K46" s="65">
        <v>1150726</v>
      </c>
      <c r="L46" s="65">
        <v>1607954</v>
      </c>
      <c r="M46" s="65">
        <v>1212714</v>
      </c>
      <c r="N46" s="65">
        <v>3971394</v>
      </c>
      <c r="O46" s="65">
        <v>1270934</v>
      </c>
      <c r="P46" s="65">
        <v>1069779</v>
      </c>
      <c r="Q46" s="65">
        <v>1223538</v>
      </c>
      <c r="R46" s="65">
        <v>3564251</v>
      </c>
      <c r="S46" s="65">
        <v>1132124</v>
      </c>
      <c r="T46" s="65">
        <v>1116889</v>
      </c>
      <c r="U46" s="65">
        <v>1181301</v>
      </c>
      <c r="V46" s="65">
        <v>3430314</v>
      </c>
      <c r="W46" s="65">
        <v>14523606</v>
      </c>
      <c r="X46" s="65">
        <v>15062405</v>
      </c>
      <c r="Y46" s="65">
        <v>-538799</v>
      </c>
      <c r="Z46" s="145">
        <v>-3.58</v>
      </c>
      <c r="AA46" s="160">
        <v>15062405</v>
      </c>
    </row>
    <row r="47" spans="1:27" ht="13.5">
      <c r="A47" s="140" t="s">
        <v>93</v>
      </c>
      <c r="B47" s="147" t="s">
        <v>94</v>
      </c>
      <c r="C47" s="158"/>
      <c r="D47" s="158"/>
      <c r="E47" s="159">
        <v>2592890</v>
      </c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328044144</v>
      </c>
      <c r="D48" s="177">
        <f>+D28+D32+D38+D42+D47</f>
        <v>0</v>
      </c>
      <c r="E48" s="178">
        <f t="shared" si="9"/>
        <v>428107306</v>
      </c>
      <c r="F48" s="78">
        <f t="shared" si="9"/>
        <v>405569148</v>
      </c>
      <c r="G48" s="78">
        <f t="shared" si="9"/>
        <v>31270639</v>
      </c>
      <c r="H48" s="78">
        <f t="shared" si="9"/>
        <v>32672721</v>
      </c>
      <c r="I48" s="78">
        <f t="shared" si="9"/>
        <v>27826513</v>
      </c>
      <c r="J48" s="78">
        <f t="shared" si="9"/>
        <v>91769873</v>
      </c>
      <c r="K48" s="78">
        <f t="shared" si="9"/>
        <v>27662151</v>
      </c>
      <c r="L48" s="78">
        <f t="shared" si="9"/>
        <v>31203229</v>
      </c>
      <c r="M48" s="78">
        <f t="shared" si="9"/>
        <v>29579602</v>
      </c>
      <c r="N48" s="78">
        <f t="shared" si="9"/>
        <v>88444982</v>
      </c>
      <c r="O48" s="78">
        <f t="shared" si="9"/>
        <v>27891445</v>
      </c>
      <c r="P48" s="78">
        <f t="shared" si="9"/>
        <v>28428143</v>
      </c>
      <c r="Q48" s="78">
        <f t="shared" si="9"/>
        <v>29833345</v>
      </c>
      <c r="R48" s="78">
        <f t="shared" si="9"/>
        <v>86152933</v>
      </c>
      <c r="S48" s="78">
        <f t="shared" si="9"/>
        <v>25219133</v>
      </c>
      <c r="T48" s="78">
        <f t="shared" si="9"/>
        <v>23100591</v>
      </c>
      <c r="U48" s="78">
        <f t="shared" si="9"/>
        <v>17437478</v>
      </c>
      <c r="V48" s="78">
        <f t="shared" si="9"/>
        <v>65757202</v>
      </c>
      <c r="W48" s="78">
        <f t="shared" si="9"/>
        <v>332124990</v>
      </c>
      <c r="X48" s="78">
        <f t="shared" si="9"/>
        <v>405569148</v>
      </c>
      <c r="Y48" s="78">
        <f t="shared" si="9"/>
        <v>-73444158</v>
      </c>
      <c r="Z48" s="179">
        <f>+IF(X48&lt;&gt;0,+(Y48/X48)*100,0)</f>
        <v>-18.108911479627636</v>
      </c>
      <c r="AA48" s="177">
        <f>+AA28+AA32+AA38+AA42+AA47</f>
        <v>405569148</v>
      </c>
    </row>
    <row r="49" spans="1:27" ht="13.5">
      <c r="A49" s="153" t="s">
        <v>49</v>
      </c>
      <c r="B49" s="154"/>
      <c r="C49" s="180">
        <f aca="true" t="shared" si="10" ref="C49:Y49">+C25-C48</f>
        <v>21068857</v>
      </c>
      <c r="D49" s="180">
        <f>+D25-D48</f>
        <v>0</v>
      </c>
      <c r="E49" s="181">
        <f t="shared" si="10"/>
        <v>19000269</v>
      </c>
      <c r="F49" s="182">
        <f t="shared" si="10"/>
        <v>683760</v>
      </c>
      <c r="G49" s="182">
        <f t="shared" si="10"/>
        <v>39229126</v>
      </c>
      <c r="H49" s="182">
        <f t="shared" si="10"/>
        <v>-12565646</v>
      </c>
      <c r="I49" s="182">
        <f t="shared" si="10"/>
        <v>-11276597</v>
      </c>
      <c r="J49" s="182">
        <f t="shared" si="10"/>
        <v>15386883</v>
      </c>
      <c r="K49" s="182">
        <f t="shared" si="10"/>
        <v>-7202285</v>
      </c>
      <c r="L49" s="182">
        <f t="shared" si="10"/>
        <v>11401350</v>
      </c>
      <c r="M49" s="182">
        <f t="shared" si="10"/>
        <v>-7276774</v>
      </c>
      <c r="N49" s="182">
        <f t="shared" si="10"/>
        <v>-3077709</v>
      </c>
      <c r="O49" s="182">
        <f t="shared" si="10"/>
        <v>2850926</v>
      </c>
      <c r="P49" s="182">
        <f t="shared" si="10"/>
        <v>-18325</v>
      </c>
      <c r="Q49" s="182">
        <f t="shared" si="10"/>
        <v>12645388</v>
      </c>
      <c r="R49" s="182">
        <f t="shared" si="10"/>
        <v>15477989</v>
      </c>
      <c r="S49" s="182">
        <f t="shared" si="10"/>
        <v>4983962</v>
      </c>
      <c r="T49" s="182">
        <f t="shared" si="10"/>
        <v>4003614</v>
      </c>
      <c r="U49" s="182">
        <f t="shared" si="10"/>
        <v>3148233</v>
      </c>
      <c r="V49" s="182">
        <f t="shared" si="10"/>
        <v>12135809</v>
      </c>
      <c r="W49" s="182">
        <f t="shared" si="10"/>
        <v>39922972</v>
      </c>
      <c r="X49" s="182">
        <f>IF(F25=F48,0,X25-X48)</f>
        <v>683760</v>
      </c>
      <c r="Y49" s="182">
        <f t="shared" si="10"/>
        <v>39239212</v>
      </c>
      <c r="Z49" s="183">
        <f>+IF(X49&lt;&gt;0,+(Y49/X49)*100,0)</f>
        <v>5738.740493740494</v>
      </c>
      <c r="AA49" s="180">
        <f>+AA25-AA48</f>
        <v>683760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31178062</v>
      </c>
      <c r="D5" s="160"/>
      <c r="E5" s="161">
        <v>33135637</v>
      </c>
      <c r="F5" s="65">
        <v>33135637</v>
      </c>
      <c r="G5" s="65">
        <v>36136168</v>
      </c>
      <c r="H5" s="65">
        <v>-19756</v>
      </c>
      <c r="I5" s="65">
        <v>-782759</v>
      </c>
      <c r="J5" s="65">
        <v>35333653</v>
      </c>
      <c r="K5" s="65">
        <v>-242059</v>
      </c>
      <c r="L5" s="65">
        <v>-209359</v>
      </c>
      <c r="M5" s="65">
        <v>-19403</v>
      </c>
      <c r="N5" s="65">
        <v>-470821</v>
      </c>
      <c r="O5" s="65">
        <v>-60585</v>
      </c>
      <c r="P5" s="65">
        <v>-1314</v>
      </c>
      <c r="Q5" s="65">
        <v>-1754</v>
      </c>
      <c r="R5" s="65">
        <v>-63653</v>
      </c>
      <c r="S5" s="65">
        <v>0</v>
      </c>
      <c r="T5" s="65">
        <v>-1960</v>
      </c>
      <c r="U5" s="65">
        <v>-14367</v>
      </c>
      <c r="V5" s="65">
        <v>-16327</v>
      </c>
      <c r="W5" s="65">
        <v>34782852</v>
      </c>
      <c r="X5" s="65">
        <v>33135637</v>
      </c>
      <c r="Y5" s="65">
        <v>1647215</v>
      </c>
      <c r="Z5" s="145">
        <v>4.97</v>
      </c>
      <c r="AA5" s="160">
        <v>33135637</v>
      </c>
    </row>
    <row r="6" spans="1:27" ht="13.5">
      <c r="A6" s="196" t="s">
        <v>102</v>
      </c>
      <c r="B6" s="197"/>
      <c r="C6" s="160">
        <v>252311</v>
      </c>
      <c r="D6" s="160"/>
      <c r="E6" s="161">
        <v>200000</v>
      </c>
      <c r="F6" s="65">
        <v>200000</v>
      </c>
      <c r="G6" s="65">
        <v>16842</v>
      </c>
      <c r="H6" s="65">
        <v>20380</v>
      </c>
      <c r="I6" s="65">
        <v>21372</v>
      </c>
      <c r="J6" s="65">
        <v>58594</v>
      </c>
      <c r="K6" s="65">
        <v>21822</v>
      </c>
      <c r="L6" s="65">
        <v>35759</v>
      </c>
      <c r="M6" s="65">
        <v>31056</v>
      </c>
      <c r="N6" s="65">
        <v>88637</v>
      </c>
      <c r="O6" s="65">
        <v>27477</v>
      </c>
      <c r="P6" s="65">
        <v>28367</v>
      </c>
      <c r="Q6" s="65">
        <v>27612</v>
      </c>
      <c r="R6" s="65">
        <v>83456</v>
      </c>
      <c r="S6" s="65">
        <v>26821</v>
      </c>
      <c r="T6" s="65">
        <v>27391</v>
      </c>
      <c r="U6" s="65">
        <v>27570</v>
      </c>
      <c r="V6" s="65">
        <v>81782</v>
      </c>
      <c r="W6" s="65">
        <v>312469</v>
      </c>
      <c r="X6" s="65">
        <v>200000</v>
      </c>
      <c r="Y6" s="65">
        <v>112469</v>
      </c>
      <c r="Z6" s="145">
        <v>56.23</v>
      </c>
      <c r="AA6" s="160">
        <v>200000</v>
      </c>
    </row>
    <row r="7" spans="1:27" ht="13.5">
      <c r="A7" s="198" t="s">
        <v>103</v>
      </c>
      <c r="B7" s="197" t="s">
        <v>96</v>
      </c>
      <c r="C7" s="160">
        <v>176677455</v>
      </c>
      <c r="D7" s="160"/>
      <c r="E7" s="161">
        <v>226720610</v>
      </c>
      <c r="F7" s="65">
        <v>214213976</v>
      </c>
      <c r="G7" s="65">
        <v>14858362</v>
      </c>
      <c r="H7" s="65">
        <v>14774155</v>
      </c>
      <c r="I7" s="65">
        <v>14935435</v>
      </c>
      <c r="J7" s="65">
        <v>44567952</v>
      </c>
      <c r="K7" s="65">
        <v>14356423</v>
      </c>
      <c r="L7" s="65">
        <v>14856997</v>
      </c>
      <c r="M7" s="65">
        <v>17445076</v>
      </c>
      <c r="N7" s="65">
        <v>46658496</v>
      </c>
      <c r="O7" s="65">
        <v>18604025</v>
      </c>
      <c r="P7" s="65">
        <v>20393338</v>
      </c>
      <c r="Q7" s="65">
        <v>22593621</v>
      </c>
      <c r="R7" s="65">
        <v>61590984</v>
      </c>
      <c r="S7" s="65">
        <v>22407637</v>
      </c>
      <c r="T7" s="65">
        <v>18279725</v>
      </c>
      <c r="U7" s="65">
        <v>15585535</v>
      </c>
      <c r="V7" s="65">
        <v>56272897</v>
      </c>
      <c r="W7" s="65">
        <v>209090329</v>
      </c>
      <c r="X7" s="65">
        <v>214213976</v>
      </c>
      <c r="Y7" s="65">
        <v>-5123647</v>
      </c>
      <c r="Z7" s="145">
        <v>-2.39</v>
      </c>
      <c r="AA7" s="160">
        <v>214213976</v>
      </c>
    </row>
    <row r="8" spans="1:27" ht="13.5">
      <c r="A8" s="198" t="s">
        <v>104</v>
      </c>
      <c r="B8" s="197" t="s">
        <v>96</v>
      </c>
      <c r="C8" s="160">
        <v>23899829</v>
      </c>
      <c r="D8" s="160"/>
      <c r="E8" s="161">
        <v>30831355</v>
      </c>
      <c r="F8" s="65">
        <v>28153595</v>
      </c>
      <c r="G8" s="65">
        <v>2939210</v>
      </c>
      <c r="H8" s="65">
        <v>1455665</v>
      </c>
      <c r="I8" s="65">
        <v>784112</v>
      </c>
      <c r="J8" s="65">
        <v>5178987</v>
      </c>
      <c r="K8" s="65">
        <v>1715874</v>
      </c>
      <c r="L8" s="65">
        <v>946607</v>
      </c>
      <c r="M8" s="65">
        <v>1655560</v>
      </c>
      <c r="N8" s="65">
        <v>4318041</v>
      </c>
      <c r="O8" s="65">
        <v>2171246</v>
      </c>
      <c r="P8" s="65">
        <v>2856383</v>
      </c>
      <c r="Q8" s="65">
        <v>3404689</v>
      </c>
      <c r="R8" s="65">
        <v>8432318</v>
      </c>
      <c r="S8" s="65">
        <v>3029895</v>
      </c>
      <c r="T8" s="65">
        <v>2226992</v>
      </c>
      <c r="U8" s="65">
        <v>1715716</v>
      </c>
      <c r="V8" s="65">
        <v>6972603</v>
      </c>
      <c r="W8" s="65">
        <v>24901949</v>
      </c>
      <c r="X8" s="65">
        <v>28153595</v>
      </c>
      <c r="Y8" s="65">
        <v>-3251646</v>
      </c>
      <c r="Z8" s="145">
        <v>-11.55</v>
      </c>
      <c r="AA8" s="160">
        <v>28153595</v>
      </c>
    </row>
    <row r="9" spans="1:27" ht="13.5">
      <c r="A9" s="198" t="s">
        <v>105</v>
      </c>
      <c r="B9" s="197" t="s">
        <v>96</v>
      </c>
      <c r="C9" s="160">
        <v>9666516</v>
      </c>
      <c r="D9" s="160"/>
      <c r="E9" s="161">
        <v>19132578</v>
      </c>
      <c r="F9" s="65">
        <v>9873858</v>
      </c>
      <c r="G9" s="65">
        <v>1492040</v>
      </c>
      <c r="H9" s="65">
        <v>1492123</v>
      </c>
      <c r="I9" s="65">
        <v>-430766</v>
      </c>
      <c r="J9" s="65">
        <v>2553397</v>
      </c>
      <c r="K9" s="65">
        <v>1494714</v>
      </c>
      <c r="L9" s="65">
        <v>183562</v>
      </c>
      <c r="M9" s="65">
        <v>826343</v>
      </c>
      <c r="N9" s="65">
        <v>2504619</v>
      </c>
      <c r="O9" s="65">
        <v>836042</v>
      </c>
      <c r="P9" s="65">
        <v>797524</v>
      </c>
      <c r="Q9" s="65">
        <v>828289</v>
      </c>
      <c r="R9" s="65">
        <v>2461855</v>
      </c>
      <c r="S9" s="65">
        <v>833580</v>
      </c>
      <c r="T9" s="65">
        <v>837959</v>
      </c>
      <c r="U9" s="65">
        <v>842415</v>
      </c>
      <c r="V9" s="65">
        <v>2513954</v>
      </c>
      <c r="W9" s="65">
        <v>10033825</v>
      </c>
      <c r="X9" s="65">
        <v>9873858</v>
      </c>
      <c r="Y9" s="65">
        <v>159967</v>
      </c>
      <c r="Z9" s="145">
        <v>1.62</v>
      </c>
      <c r="AA9" s="160">
        <v>9873858</v>
      </c>
    </row>
    <row r="10" spans="1:27" ht="13.5">
      <c r="A10" s="198" t="s">
        <v>106</v>
      </c>
      <c r="B10" s="197" t="s">
        <v>96</v>
      </c>
      <c r="C10" s="160">
        <v>7505366</v>
      </c>
      <c r="D10" s="160"/>
      <c r="E10" s="161">
        <v>14545204</v>
      </c>
      <c r="F10" s="59">
        <v>8226744</v>
      </c>
      <c r="G10" s="59">
        <v>1166706</v>
      </c>
      <c r="H10" s="59">
        <v>1167091</v>
      </c>
      <c r="I10" s="59">
        <v>-292361</v>
      </c>
      <c r="J10" s="59">
        <v>2041436</v>
      </c>
      <c r="K10" s="59">
        <v>1167964</v>
      </c>
      <c r="L10" s="59">
        <v>172866</v>
      </c>
      <c r="M10" s="59">
        <v>660821</v>
      </c>
      <c r="N10" s="59">
        <v>2001651</v>
      </c>
      <c r="O10" s="59">
        <v>668931</v>
      </c>
      <c r="P10" s="59">
        <v>641221</v>
      </c>
      <c r="Q10" s="59">
        <v>662612</v>
      </c>
      <c r="R10" s="59">
        <v>1972764</v>
      </c>
      <c r="S10" s="59">
        <v>669527</v>
      </c>
      <c r="T10" s="59">
        <v>669179</v>
      </c>
      <c r="U10" s="59">
        <v>673640</v>
      </c>
      <c r="V10" s="59">
        <v>2012346</v>
      </c>
      <c r="W10" s="59">
        <v>8028197</v>
      </c>
      <c r="X10" s="59">
        <v>8226744</v>
      </c>
      <c r="Y10" s="59">
        <v>-198547</v>
      </c>
      <c r="Z10" s="199">
        <v>-2.41</v>
      </c>
      <c r="AA10" s="135">
        <v>8226744</v>
      </c>
    </row>
    <row r="11" spans="1:27" ht="13.5">
      <c r="A11" s="198" t="s">
        <v>107</v>
      </c>
      <c r="B11" s="200"/>
      <c r="C11" s="160">
        <v>-7351494</v>
      </c>
      <c r="D11" s="160"/>
      <c r="E11" s="161">
        <v>-7051799</v>
      </c>
      <c r="F11" s="65">
        <v>-7745825</v>
      </c>
      <c r="G11" s="65">
        <v>-6621748</v>
      </c>
      <c r="H11" s="65">
        <v>-77835</v>
      </c>
      <c r="I11" s="65">
        <v>-2390</v>
      </c>
      <c r="J11" s="65">
        <v>-6701973</v>
      </c>
      <c r="K11" s="65">
        <v>-155040</v>
      </c>
      <c r="L11" s="65">
        <v>-5925</v>
      </c>
      <c r="M11" s="65">
        <v>-324</v>
      </c>
      <c r="N11" s="65">
        <v>-161289</v>
      </c>
      <c r="O11" s="65">
        <v>-1038</v>
      </c>
      <c r="P11" s="65">
        <v>-2362</v>
      </c>
      <c r="Q11" s="65">
        <v>-65082</v>
      </c>
      <c r="R11" s="65">
        <v>-68482</v>
      </c>
      <c r="S11" s="65">
        <v>-445</v>
      </c>
      <c r="T11" s="65">
        <v>0</v>
      </c>
      <c r="U11" s="65">
        <v>-92131</v>
      </c>
      <c r="V11" s="65">
        <v>-92576</v>
      </c>
      <c r="W11" s="65">
        <v>-7024320</v>
      </c>
      <c r="X11" s="65">
        <v>-7745825</v>
      </c>
      <c r="Y11" s="65">
        <v>721505</v>
      </c>
      <c r="Z11" s="145">
        <v>-9.31</v>
      </c>
      <c r="AA11" s="160">
        <v>-7745825</v>
      </c>
    </row>
    <row r="12" spans="1:27" ht="13.5">
      <c r="A12" s="198" t="s">
        <v>108</v>
      </c>
      <c r="B12" s="200"/>
      <c r="C12" s="160">
        <v>1568990</v>
      </c>
      <c r="D12" s="160"/>
      <c r="E12" s="161">
        <v>1099338</v>
      </c>
      <c r="F12" s="65">
        <v>1508131</v>
      </c>
      <c r="G12" s="65">
        <v>96456</v>
      </c>
      <c r="H12" s="65">
        <v>123048</v>
      </c>
      <c r="I12" s="65">
        <v>109009</v>
      </c>
      <c r="J12" s="65">
        <v>328513</v>
      </c>
      <c r="K12" s="65">
        <v>227555</v>
      </c>
      <c r="L12" s="65">
        <v>124976</v>
      </c>
      <c r="M12" s="65">
        <v>131973</v>
      </c>
      <c r="N12" s="65">
        <v>484504</v>
      </c>
      <c r="O12" s="65">
        <v>209846</v>
      </c>
      <c r="P12" s="65">
        <v>155765</v>
      </c>
      <c r="Q12" s="65">
        <v>120467</v>
      </c>
      <c r="R12" s="65">
        <v>486078</v>
      </c>
      <c r="S12" s="65">
        <v>156762</v>
      </c>
      <c r="T12" s="65">
        <v>121905</v>
      </c>
      <c r="U12" s="65">
        <v>92890</v>
      </c>
      <c r="V12" s="65">
        <v>371557</v>
      </c>
      <c r="W12" s="65">
        <v>1670652</v>
      </c>
      <c r="X12" s="65">
        <v>1508131</v>
      </c>
      <c r="Y12" s="65">
        <v>162521</v>
      </c>
      <c r="Z12" s="145">
        <v>10.78</v>
      </c>
      <c r="AA12" s="160">
        <v>1508131</v>
      </c>
    </row>
    <row r="13" spans="1:27" ht="13.5">
      <c r="A13" s="196" t="s">
        <v>109</v>
      </c>
      <c r="B13" s="200"/>
      <c r="C13" s="160">
        <v>4866923</v>
      </c>
      <c r="D13" s="160"/>
      <c r="E13" s="161">
        <v>7970000</v>
      </c>
      <c r="F13" s="65">
        <v>7970000</v>
      </c>
      <c r="G13" s="65">
        <v>499991</v>
      </c>
      <c r="H13" s="65">
        <v>0</v>
      </c>
      <c r="I13" s="65">
        <v>810179</v>
      </c>
      <c r="J13" s="65">
        <v>1310170</v>
      </c>
      <c r="K13" s="65">
        <v>0</v>
      </c>
      <c r="L13" s="65">
        <v>509671</v>
      </c>
      <c r="M13" s="65">
        <v>0</v>
      </c>
      <c r="N13" s="65">
        <v>509671</v>
      </c>
      <c r="O13" s="65">
        <v>834666</v>
      </c>
      <c r="P13" s="65">
        <v>-70598</v>
      </c>
      <c r="Q13" s="65">
        <v>331170</v>
      </c>
      <c r="R13" s="65">
        <v>1095238</v>
      </c>
      <c r="S13" s="65">
        <v>357904</v>
      </c>
      <c r="T13" s="65">
        <v>369834</v>
      </c>
      <c r="U13" s="65">
        <v>418855</v>
      </c>
      <c r="V13" s="65">
        <v>1146593</v>
      </c>
      <c r="W13" s="65">
        <v>4061672</v>
      </c>
      <c r="X13" s="65">
        <v>7970000</v>
      </c>
      <c r="Y13" s="65">
        <v>-3908328</v>
      </c>
      <c r="Z13" s="145">
        <v>-49.04</v>
      </c>
      <c r="AA13" s="160">
        <v>7970000</v>
      </c>
    </row>
    <row r="14" spans="1:27" ht="13.5">
      <c r="A14" s="196" t="s">
        <v>110</v>
      </c>
      <c r="B14" s="200"/>
      <c r="C14" s="160">
        <v>1079781</v>
      </c>
      <c r="D14" s="160"/>
      <c r="E14" s="161">
        <v>1500000</v>
      </c>
      <c r="F14" s="65">
        <v>1500000</v>
      </c>
      <c r="G14" s="65">
        <v>97109</v>
      </c>
      <c r="H14" s="65">
        <v>88192</v>
      </c>
      <c r="I14" s="65">
        <v>93140</v>
      </c>
      <c r="J14" s="65">
        <v>278441</v>
      </c>
      <c r="K14" s="65">
        <v>96410</v>
      </c>
      <c r="L14" s="65">
        <v>94158</v>
      </c>
      <c r="M14" s="65">
        <v>105691</v>
      </c>
      <c r="N14" s="65">
        <v>296259</v>
      </c>
      <c r="O14" s="65">
        <v>96058</v>
      </c>
      <c r="P14" s="65">
        <v>94338</v>
      </c>
      <c r="Q14" s="65">
        <v>110750</v>
      </c>
      <c r="R14" s="65">
        <v>301146</v>
      </c>
      <c r="S14" s="65">
        <v>108197</v>
      </c>
      <c r="T14" s="65">
        <v>113145</v>
      </c>
      <c r="U14" s="65">
        <v>103660</v>
      </c>
      <c r="V14" s="65">
        <v>325002</v>
      </c>
      <c r="W14" s="65">
        <v>1200848</v>
      </c>
      <c r="X14" s="65">
        <v>1500000</v>
      </c>
      <c r="Y14" s="65">
        <v>-299152</v>
      </c>
      <c r="Z14" s="145">
        <v>-19.94</v>
      </c>
      <c r="AA14" s="160">
        <v>1500000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2385206</v>
      </c>
      <c r="D16" s="160"/>
      <c r="E16" s="161">
        <v>3037163</v>
      </c>
      <c r="F16" s="65">
        <v>3037163</v>
      </c>
      <c r="G16" s="65">
        <v>-193407</v>
      </c>
      <c r="H16" s="65">
        <v>142817</v>
      </c>
      <c r="I16" s="65">
        <v>134293</v>
      </c>
      <c r="J16" s="65">
        <v>83703</v>
      </c>
      <c r="K16" s="65">
        <v>112974</v>
      </c>
      <c r="L16" s="65">
        <v>306794</v>
      </c>
      <c r="M16" s="65">
        <v>99753</v>
      </c>
      <c r="N16" s="65">
        <v>519521</v>
      </c>
      <c r="O16" s="65">
        <v>210695</v>
      </c>
      <c r="P16" s="65">
        <v>227847</v>
      </c>
      <c r="Q16" s="65">
        <v>228960</v>
      </c>
      <c r="R16" s="65">
        <v>667502</v>
      </c>
      <c r="S16" s="65">
        <v>131565</v>
      </c>
      <c r="T16" s="65">
        <v>77541</v>
      </c>
      <c r="U16" s="65">
        <v>93962</v>
      </c>
      <c r="V16" s="65">
        <v>303068</v>
      </c>
      <c r="W16" s="65">
        <v>1573794</v>
      </c>
      <c r="X16" s="65">
        <v>3037163</v>
      </c>
      <c r="Y16" s="65">
        <v>-1463369</v>
      </c>
      <c r="Z16" s="145">
        <v>-48.18</v>
      </c>
      <c r="AA16" s="160">
        <v>3037163</v>
      </c>
    </row>
    <row r="17" spans="1:27" ht="13.5">
      <c r="A17" s="196" t="s">
        <v>113</v>
      </c>
      <c r="B17" s="200"/>
      <c r="C17" s="160">
        <v>1124782</v>
      </c>
      <c r="D17" s="160"/>
      <c r="E17" s="161">
        <v>512937</v>
      </c>
      <c r="F17" s="65">
        <v>1240341</v>
      </c>
      <c r="G17" s="65">
        <v>104727</v>
      </c>
      <c r="H17" s="65">
        <v>107480</v>
      </c>
      <c r="I17" s="65">
        <v>127617</v>
      </c>
      <c r="J17" s="65">
        <v>339824</v>
      </c>
      <c r="K17" s="65">
        <v>104682</v>
      </c>
      <c r="L17" s="65">
        <v>89946</v>
      </c>
      <c r="M17" s="65">
        <v>77935</v>
      </c>
      <c r="N17" s="65">
        <v>272563</v>
      </c>
      <c r="O17" s="65">
        <v>73287</v>
      </c>
      <c r="P17" s="65">
        <v>152271</v>
      </c>
      <c r="Q17" s="65">
        <v>105264</v>
      </c>
      <c r="R17" s="65">
        <v>330822</v>
      </c>
      <c r="S17" s="65">
        <v>124380</v>
      </c>
      <c r="T17" s="65">
        <v>107767</v>
      </c>
      <c r="U17" s="65">
        <v>100057</v>
      </c>
      <c r="V17" s="65">
        <v>332204</v>
      </c>
      <c r="W17" s="65">
        <v>1275413</v>
      </c>
      <c r="X17" s="65">
        <v>1240341</v>
      </c>
      <c r="Y17" s="65">
        <v>35072</v>
      </c>
      <c r="Z17" s="145">
        <v>2.83</v>
      </c>
      <c r="AA17" s="160">
        <v>1240341</v>
      </c>
    </row>
    <row r="18" spans="1:27" ht="13.5">
      <c r="A18" s="198" t="s">
        <v>114</v>
      </c>
      <c r="B18" s="197"/>
      <c r="C18" s="160">
        <v>1562916</v>
      </c>
      <c r="D18" s="160"/>
      <c r="E18" s="161">
        <v>1100000</v>
      </c>
      <c r="F18" s="65">
        <v>1100000</v>
      </c>
      <c r="G18" s="65">
        <v>171953</v>
      </c>
      <c r="H18" s="65">
        <v>112508</v>
      </c>
      <c r="I18" s="65">
        <v>169202</v>
      </c>
      <c r="J18" s="65">
        <v>453663</v>
      </c>
      <c r="K18" s="65">
        <v>128692</v>
      </c>
      <c r="L18" s="65">
        <v>382552</v>
      </c>
      <c r="M18" s="65">
        <v>-208370</v>
      </c>
      <c r="N18" s="65">
        <v>302874</v>
      </c>
      <c r="O18" s="65">
        <v>281591</v>
      </c>
      <c r="P18" s="65">
        <v>357590</v>
      </c>
      <c r="Q18" s="65">
        <v>7631</v>
      </c>
      <c r="R18" s="65">
        <v>646812</v>
      </c>
      <c r="S18" s="65">
        <v>117229</v>
      </c>
      <c r="T18" s="65">
        <v>102709</v>
      </c>
      <c r="U18" s="65">
        <v>389478</v>
      </c>
      <c r="V18" s="65">
        <v>609416</v>
      </c>
      <c r="W18" s="65">
        <v>2012765</v>
      </c>
      <c r="X18" s="65">
        <v>1100000</v>
      </c>
      <c r="Y18" s="65">
        <v>912765</v>
      </c>
      <c r="Z18" s="145">
        <v>82.98</v>
      </c>
      <c r="AA18" s="160">
        <v>1100000</v>
      </c>
    </row>
    <row r="19" spans="1:27" ht="13.5">
      <c r="A19" s="196" t="s">
        <v>34</v>
      </c>
      <c r="B19" s="200"/>
      <c r="C19" s="160">
        <v>64634356</v>
      </c>
      <c r="D19" s="160"/>
      <c r="E19" s="161">
        <v>52587941</v>
      </c>
      <c r="F19" s="65">
        <v>66596694</v>
      </c>
      <c r="G19" s="65">
        <v>19114001</v>
      </c>
      <c r="H19" s="65">
        <v>0</v>
      </c>
      <c r="I19" s="65">
        <v>0</v>
      </c>
      <c r="J19" s="65">
        <v>19114001</v>
      </c>
      <c r="K19" s="65">
        <v>292000</v>
      </c>
      <c r="L19" s="65">
        <v>18559923</v>
      </c>
      <c r="M19" s="65">
        <v>762354</v>
      </c>
      <c r="N19" s="65">
        <v>19614277</v>
      </c>
      <c r="O19" s="65">
        <v>5788994</v>
      </c>
      <c r="P19" s="65">
        <v>600636</v>
      </c>
      <c r="Q19" s="65">
        <v>12082244</v>
      </c>
      <c r="R19" s="65">
        <v>18471874</v>
      </c>
      <c r="S19" s="65">
        <v>596829</v>
      </c>
      <c r="T19" s="65">
        <v>1026145</v>
      </c>
      <c r="U19" s="65">
        <v>0</v>
      </c>
      <c r="V19" s="65">
        <v>1622974</v>
      </c>
      <c r="W19" s="65">
        <v>58823126</v>
      </c>
      <c r="X19" s="65">
        <v>66596694</v>
      </c>
      <c r="Y19" s="65">
        <v>-7773568</v>
      </c>
      <c r="Z19" s="145">
        <v>-11.67</v>
      </c>
      <c r="AA19" s="160">
        <v>66596694</v>
      </c>
    </row>
    <row r="20" spans="1:27" ht="13.5">
      <c r="A20" s="196" t="s">
        <v>35</v>
      </c>
      <c r="B20" s="200" t="s">
        <v>96</v>
      </c>
      <c r="C20" s="160">
        <v>10244786</v>
      </c>
      <c r="D20" s="160"/>
      <c r="E20" s="161">
        <v>13173611</v>
      </c>
      <c r="F20" s="59">
        <v>14207649</v>
      </c>
      <c r="G20" s="59">
        <v>645039</v>
      </c>
      <c r="H20" s="59">
        <v>794014</v>
      </c>
      <c r="I20" s="59">
        <v>845324</v>
      </c>
      <c r="J20" s="59">
        <v>2284377</v>
      </c>
      <c r="K20" s="59">
        <v>1002627</v>
      </c>
      <c r="L20" s="59">
        <v>1695444</v>
      </c>
      <c r="M20" s="59">
        <v>518043</v>
      </c>
      <c r="N20" s="59">
        <v>3216114</v>
      </c>
      <c r="O20" s="59">
        <v>779250</v>
      </c>
      <c r="P20" s="59">
        <v>673496</v>
      </c>
      <c r="Q20" s="59">
        <v>1148356</v>
      </c>
      <c r="R20" s="59">
        <v>2601102</v>
      </c>
      <c r="S20" s="59">
        <v>606188</v>
      </c>
      <c r="T20" s="59">
        <v>1240656</v>
      </c>
      <c r="U20" s="59">
        <v>648431</v>
      </c>
      <c r="V20" s="59">
        <v>2495275</v>
      </c>
      <c r="W20" s="59">
        <v>10596868</v>
      </c>
      <c r="X20" s="59">
        <v>14207649</v>
      </c>
      <c r="Y20" s="59">
        <v>-3610781</v>
      </c>
      <c r="Z20" s="199">
        <v>-25.41</v>
      </c>
      <c r="AA20" s="135">
        <v>14207649</v>
      </c>
    </row>
    <row r="21" spans="1:27" ht="13.5">
      <c r="A21" s="196" t="s">
        <v>115</v>
      </c>
      <c r="B21" s="200"/>
      <c r="C21" s="160">
        <v>1139679</v>
      </c>
      <c r="D21" s="160"/>
      <c r="E21" s="161">
        <v>75000</v>
      </c>
      <c r="F21" s="65">
        <v>110000</v>
      </c>
      <c r="G21" s="65">
        <v>-23684</v>
      </c>
      <c r="H21" s="65">
        <v>-72807</v>
      </c>
      <c r="I21" s="87">
        <v>28509</v>
      </c>
      <c r="J21" s="65">
        <v>-67982</v>
      </c>
      <c r="K21" s="65">
        <v>135228</v>
      </c>
      <c r="L21" s="65">
        <v>0</v>
      </c>
      <c r="M21" s="65">
        <v>23684</v>
      </c>
      <c r="N21" s="65">
        <v>158912</v>
      </c>
      <c r="O21" s="65">
        <v>0</v>
      </c>
      <c r="P21" s="87">
        <v>70175</v>
      </c>
      <c r="Q21" s="65">
        <v>-153519</v>
      </c>
      <c r="R21" s="65">
        <v>-83344</v>
      </c>
      <c r="S21" s="65">
        <v>0</v>
      </c>
      <c r="T21" s="65">
        <v>45735</v>
      </c>
      <c r="U21" s="65">
        <v>0</v>
      </c>
      <c r="V21" s="65">
        <v>45735</v>
      </c>
      <c r="W21" s="87">
        <v>53321</v>
      </c>
      <c r="X21" s="65">
        <v>110000</v>
      </c>
      <c r="Y21" s="65">
        <v>-56679</v>
      </c>
      <c r="Z21" s="145">
        <v>-51.53</v>
      </c>
      <c r="AA21" s="160">
        <v>110000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330435464</v>
      </c>
      <c r="D22" s="203">
        <f>SUM(D5:D21)</f>
        <v>0</v>
      </c>
      <c r="E22" s="204">
        <f t="shared" si="0"/>
        <v>398569575</v>
      </c>
      <c r="F22" s="205">
        <f t="shared" si="0"/>
        <v>383327963</v>
      </c>
      <c r="G22" s="205">
        <f t="shared" si="0"/>
        <v>70499765</v>
      </c>
      <c r="H22" s="205">
        <f t="shared" si="0"/>
        <v>20107075</v>
      </c>
      <c r="I22" s="205">
        <f t="shared" si="0"/>
        <v>16549916</v>
      </c>
      <c r="J22" s="205">
        <f t="shared" si="0"/>
        <v>107156756</v>
      </c>
      <c r="K22" s="205">
        <f t="shared" si="0"/>
        <v>20459866</v>
      </c>
      <c r="L22" s="205">
        <f t="shared" si="0"/>
        <v>37743971</v>
      </c>
      <c r="M22" s="205">
        <f t="shared" si="0"/>
        <v>22110192</v>
      </c>
      <c r="N22" s="205">
        <f t="shared" si="0"/>
        <v>80314029</v>
      </c>
      <c r="O22" s="205">
        <f t="shared" si="0"/>
        <v>30520485</v>
      </c>
      <c r="P22" s="205">
        <f t="shared" si="0"/>
        <v>26974677</v>
      </c>
      <c r="Q22" s="205">
        <f t="shared" si="0"/>
        <v>41431310</v>
      </c>
      <c r="R22" s="205">
        <f t="shared" si="0"/>
        <v>98926472</v>
      </c>
      <c r="S22" s="205">
        <f t="shared" si="0"/>
        <v>29166069</v>
      </c>
      <c r="T22" s="205">
        <f t="shared" si="0"/>
        <v>25244723</v>
      </c>
      <c r="U22" s="205">
        <f t="shared" si="0"/>
        <v>20585711</v>
      </c>
      <c r="V22" s="205">
        <f t="shared" si="0"/>
        <v>74996503</v>
      </c>
      <c r="W22" s="205">
        <f t="shared" si="0"/>
        <v>361393760</v>
      </c>
      <c r="X22" s="205">
        <f t="shared" si="0"/>
        <v>383327963</v>
      </c>
      <c r="Y22" s="205">
        <f t="shared" si="0"/>
        <v>-21934203</v>
      </c>
      <c r="Z22" s="206">
        <f>+IF(X22&lt;&gt;0,+(Y22/X22)*100,0)</f>
        <v>-5.722046163378903</v>
      </c>
      <c r="AA22" s="203">
        <f>SUM(AA5:AA21)</f>
        <v>383327963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102473800</v>
      </c>
      <c r="D25" s="160"/>
      <c r="E25" s="161">
        <v>115160626</v>
      </c>
      <c r="F25" s="65">
        <v>115307126</v>
      </c>
      <c r="G25" s="65">
        <v>7977434</v>
      </c>
      <c r="H25" s="65">
        <v>8591931</v>
      </c>
      <c r="I25" s="65">
        <v>11233661</v>
      </c>
      <c r="J25" s="65">
        <v>27803026</v>
      </c>
      <c r="K25" s="65">
        <v>8094556</v>
      </c>
      <c r="L25" s="65">
        <v>10160910</v>
      </c>
      <c r="M25" s="65">
        <v>8355629</v>
      </c>
      <c r="N25" s="65">
        <v>26611095</v>
      </c>
      <c r="O25" s="65">
        <v>7602653</v>
      </c>
      <c r="P25" s="65">
        <v>9146167</v>
      </c>
      <c r="Q25" s="65">
        <v>8996111</v>
      </c>
      <c r="R25" s="65">
        <v>25744931</v>
      </c>
      <c r="S25" s="65">
        <v>8803003</v>
      </c>
      <c r="T25" s="65">
        <v>9174500</v>
      </c>
      <c r="U25" s="65">
        <v>9705037</v>
      </c>
      <c r="V25" s="65">
        <v>27682540</v>
      </c>
      <c r="W25" s="65">
        <v>107841592</v>
      </c>
      <c r="X25" s="65">
        <v>115307126</v>
      </c>
      <c r="Y25" s="65">
        <v>-7465534</v>
      </c>
      <c r="Z25" s="145">
        <v>-6.47</v>
      </c>
      <c r="AA25" s="160">
        <v>115307126</v>
      </c>
    </row>
    <row r="26" spans="1:27" ht="13.5">
      <c r="A26" s="198" t="s">
        <v>38</v>
      </c>
      <c r="B26" s="197"/>
      <c r="C26" s="160">
        <v>5263028</v>
      </c>
      <c r="D26" s="160"/>
      <c r="E26" s="161">
        <v>6642836</v>
      </c>
      <c r="F26" s="65">
        <v>6430336</v>
      </c>
      <c r="G26" s="65">
        <v>513379</v>
      </c>
      <c r="H26" s="65">
        <v>510886</v>
      </c>
      <c r="I26" s="65">
        <v>511793</v>
      </c>
      <c r="J26" s="65">
        <v>1536058</v>
      </c>
      <c r="K26" s="65">
        <v>496489</v>
      </c>
      <c r="L26" s="65">
        <v>495317</v>
      </c>
      <c r="M26" s="65">
        <v>487628</v>
      </c>
      <c r="N26" s="65">
        <v>1479434</v>
      </c>
      <c r="O26" s="65">
        <v>623997</v>
      </c>
      <c r="P26" s="65">
        <v>523333</v>
      </c>
      <c r="Q26" s="65">
        <v>560491</v>
      </c>
      <c r="R26" s="65">
        <v>1707821</v>
      </c>
      <c r="S26" s="65">
        <v>531215</v>
      </c>
      <c r="T26" s="65">
        <v>562752</v>
      </c>
      <c r="U26" s="65">
        <v>556918</v>
      </c>
      <c r="V26" s="65">
        <v>1650885</v>
      </c>
      <c r="W26" s="65">
        <v>6374198</v>
      </c>
      <c r="X26" s="65">
        <v>6430336</v>
      </c>
      <c r="Y26" s="65">
        <v>-56138</v>
      </c>
      <c r="Z26" s="145">
        <v>-0.87</v>
      </c>
      <c r="AA26" s="160">
        <v>6430336</v>
      </c>
    </row>
    <row r="27" spans="1:27" ht="13.5">
      <c r="A27" s="198" t="s">
        <v>118</v>
      </c>
      <c r="B27" s="197" t="s">
        <v>99</v>
      </c>
      <c r="C27" s="160">
        <v>4974646</v>
      </c>
      <c r="D27" s="160"/>
      <c r="E27" s="161">
        <v>6375073</v>
      </c>
      <c r="F27" s="65">
        <v>6375073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2656280</v>
      </c>
      <c r="M27" s="65">
        <v>531256</v>
      </c>
      <c r="N27" s="65">
        <v>3187536</v>
      </c>
      <c r="O27" s="65">
        <v>531256</v>
      </c>
      <c r="P27" s="65">
        <v>531256</v>
      </c>
      <c r="Q27" s="65">
        <v>531256</v>
      </c>
      <c r="R27" s="65">
        <v>1593768</v>
      </c>
      <c r="S27" s="65">
        <v>531256</v>
      </c>
      <c r="T27" s="65">
        <v>531256</v>
      </c>
      <c r="U27" s="65">
        <v>531256</v>
      </c>
      <c r="V27" s="65">
        <v>1593768</v>
      </c>
      <c r="W27" s="65">
        <v>6375072</v>
      </c>
      <c r="X27" s="65">
        <v>6375073</v>
      </c>
      <c r="Y27" s="65">
        <v>-1</v>
      </c>
      <c r="Z27" s="145">
        <v>0</v>
      </c>
      <c r="AA27" s="160">
        <v>6375073</v>
      </c>
    </row>
    <row r="28" spans="1:27" ht="13.5">
      <c r="A28" s="198" t="s">
        <v>39</v>
      </c>
      <c r="B28" s="197" t="s">
        <v>96</v>
      </c>
      <c r="C28" s="160">
        <v>14451961</v>
      </c>
      <c r="D28" s="160"/>
      <c r="E28" s="161">
        <v>30950741</v>
      </c>
      <c r="F28" s="65">
        <v>30950741</v>
      </c>
      <c r="G28" s="65">
        <v>2402114</v>
      </c>
      <c r="H28" s="65">
        <v>2126416</v>
      </c>
      <c r="I28" s="65">
        <v>2129835</v>
      </c>
      <c r="J28" s="65">
        <v>6658365</v>
      </c>
      <c r="K28" s="65">
        <v>1985353</v>
      </c>
      <c r="L28" s="65">
        <v>1855058</v>
      </c>
      <c r="M28" s="65">
        <v>1856415</v>
      </c>
      <c r="N28" s="65">
        <v>5696826</v>
      </c>
      <c r="O28" s="65">
        <v>1825156</v>
      </c>
      <c r="P28" s="65">
        <v>0</v>
      </c>
      <c r="Q28" s="65">
        <v>-475876</v>
      </c>
      <c r="R28" s="65">
        <v>1349280</v>
      </c>
      <c r="S28" s="65">
        <v>0</v>
      </c>
      <c r="T28" s="65">
        <v>-2919562</v>
      </c>
      <c r="U28" s="65">
        <v>29673</v>
      </c>
      <c r="V28" s="65">
        <v>-2889889</v>
      </c>
      <c r="W28" s="65">
        <v>10814582</v>
      </c>
      <c r="X28" s="65">
        <v>30950741</v>
      </c>
      <c r="Y28" s="65">
        <v>-20136159</v>
      </c>
      <c r="Z28" s="145">
        <v>-65.06</v>
      </c>
      <c r="AA28" s="160">
        <v>30950741</v>
      </c>
    </row>
    <row r="29" spans="1:27" ht="13.5">
      <c r="A29" s="198" t="s">
        <v>40</v>
      </c>
      <c r="B29" s="197"/>
      <c r="C29" s="160">
        <v>7920179</v>
      </c>
      <c r="D29" s="160"/>
      <c r="E29" s="161">
        <v>5608197</v>
      </c>
      <c r="F29" s="65">
        <v>8573197</v>
      </c>
      <c r="G29" s="65">
        <v>0</v>
      </c>
      <c r="H29" s="65">
        <v>-477092</v>
      </c>
      <c r="I29" s="65">
        <v>1769161</v>
      </c>
      <c r="J29" s="65">
        <v>1292069</v>
      </c>
      <c r="K29" s="65">
        <v>251297</v>
      </c>
      <c r="L29" s="65">
        <v>253330</v>
      </c>
      <c r="M29" s="65">
        <v>1215318</v>
      </c>
      <c r="N29" s="65">
        <v>1719945</v>
      </c>
      <c r="O29" s="65">
        <v>253125</v>
      </c>
      <c r="P29" s="65">
        <v>253327</v>
      </c>
      <c r="Q29" s="65">
        <v>1201300</v>
      </c>
      <c r="R29" s="65">
        <v>1707752</v>
      </c>
      <c r="S29" s="65">
        <v>253342</v>
      </c>
      <c r="T29" s="65">
        <v>253088</v>
      </c>
      <c r="U29" s="65">
        <v>915362</v>
      </c>
      <c r="V29" s="65">
        <v>1421792</v>
      </c>
      <c r="W29" s="65">
        <v>6141558</v>
      </c>
      <c r="X29" s="65">
        <v>8573197</v>
      </c>
      <c r="Y29" s="65">
        <v>-2431639</v>
      </c>
      <c r="Z29" s="145">
        <v>-28.36</v>
      </c>
      <c r="AA29" s="160">
        <v>8573197</v>
      </c>
    </row>
    <row r="30" spans="1:27" ht="13.5">
      <c r="A30" s="198" t="s">
        <v>119</v>
      </c>
      <c r="B30" s="197" t="s">
        <v>96</v>
      </c>
      <c r="C30" s="160">
        <v>128060590</v>
      </c>
      <c r="D30" s="160"/>
      <c r="E30" s="161">
        <v>168610371</v>
      </c>
      <c r="F30" s="65">
        <v>169048215</v>
      </c>
      <c r="G30" s="65">
        <v>15647379</v>
      </c>
      <c r="H30" s="65">
        <v>16062416</v>
      </c>
      <c r="I30" s="65">
        <v>9557132</v>
      </c>
      <c r="J30" s="65">
        <v>41266927</v>
      </c>
      <c r="K30" s="65">
        <v>10503979</v>
      </c>
      <c r="L30" s="65">
        <v>12064883</v>
      </c>
      <c r="M30" s="65">
        <v>13048581</v>
      </c>
      <c r="N30" s="65">
        <v>35617443</v>
      </c>
      <c r="O30" s="65">
        <v>14197236</v>
      </c>
      <c r="P30" s="65">
        <v>14623613</v>
      </c>
      <c r="Q30" s="65">
        <v>15102814</v>
      </c>
      <c r="R30" s="65">
        <v>43923663</v>
      </c>
      <c r="S30" s="65">
        <v>11388808</v>
      </c>
      <c r="T30" s="65">
        <v>10577363</v>
      </c>
      <c r="U30" s="65">
        <v>634765</v>
      </c>
      <c r="V30" s="65">
        <v>22600936</v>
      </c>
      <c r="W30" s="65">
        <v>143408969</v>
      </c>
      <c r="X30" s="65">
        <v>169048215</v>
      </c>
      <c r="Y30" s="65">
        <v>-25639246</v>
      </c>
      <c r="Z30" s="145">
        <v>-15.17</v>
      </c>
      <c r="AA30" s="160">
        <v>169048215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145">
        <v>0</v>
      </c>
      <c r="AA31" s="160">
        <v>0</v>
      </c>
    </row>
    <row r="32" spans="1:27" ht="13.5">
      <c r="A32" s="198" t="s">
        <v>122</v>
      </c>
      <c r="B32" s="197"/>
      <c r="C32" s="160">
        <v>1379491</v>
      </c>
      <c r="D32" s="160"/>
      <c r="E32" s="161">
        <v>1366875</v>
      </c>
      <c r="F32" s="65">
        <v>2283375</v>
      </c>
      <c r="G32" s="65">
        <v>56119</v>
      </c>
      <c r="H32" s="65">
        <v>127582</v>
      </c>
      <c r="I32" s="65">
        <v>7330</v>
      </c>
      <c r="J32" s="65">
        <v>191031</v>
      </c>
      <c r="K32" s="65">
        <v>68199</v>
      </c>
      <c r="L32" s="65">
        <v>250890</v>
      </c>
      <c r="M32" s="65">
        <v>86142</v>
      </c>
      <c r="N32" s="65">
        <v>405231</v>
      </c>
      <c r="O32" s="65">
        <v>83752</v>
      </c>
      <c r="P32" s="65">
        <v>83284</v>
      </c>
      <c r="Q32" s="65">
        <v>94651</v>
      </c>
      <c r="R32" s="65">
        <v>261687</v>
      </c>
      <c r="S32" s="65">
        <v>72630</v>
      </c>
      <c r="T32" s="65">
        <v>85464</v>
      </c>
      <c r="U32" s="65">
        <v>73946</v>
      </c>
      <c r="V32" s="65">
        <v>232040</v>
      </c>
      <c r="W32" s="65">
        <v>1089989</v>
      </c>
      <c r="X32" s="65">
        <v>2283375</v>
      </c>
      <c r="Y32" s="65">
        <v>-1193386</v>
      </c>
      <c r="Z32" s="145">
        <v>-52.26</v>
      </c>
      <c r="AA32" s="160">
        <v>2283375</v>
      </c>
    </row>
    <row r="33" spans="1:27" ht="13.5">
      <c r="A33" s="198" t="s">
        <v>42</v>
      </c>
      <c r="B33" s="197"/>
      <c r="C33" s="160">
        <v>743454</v>
      </c>
      <c r="D33" s="160"/>
      <c r="E33" s="161">
        <v>3675000</v>
      </c>
      <c r="F33" s="65">
        <v>949443</v>
      </c>
      <c r="G33" s="65">
        <v>1890107</v>
      </c>
      <c r="H33" s="65">
        <v>1771087</v>
      </c>
      <c r="I33" s="65">
        <v>-3296559</v>
      </c>
      <c r="J33" s="65">
        <v>364635</v>
      </c>
      <c r="K33" s="65">
        <v>1687123</v>
      </c>
      <c r="L33" s="65">
        <v>-1668001</v>
      </c>
      <c r="M33" s="65">
        <v>158911</v>
      </c>
      <c r="N33" s="65">
        <v>178033</v>
      </c>
      <c r="O33" s="65">
        <v>70592</v>
      </c>
      <c r="P33" s="65">
        <v>21620</v>
      </c>
      <c r="Q33" s="65">
        <v>261526</v>
      </c>
      <c r="R33" s="65">
        <v>353738</v>
      </c>
      <c r="S33" s="65">
        <v>21432</v>
      </c>
      <c r="T33" s="65">
        <v>92063</v>
      </c>
      <c r="U33" s="65">
        <v>1705</v>
      </c>
      <c r="V33" s="65">
        <v>115200</v>
      </c>
      <c r="W33" s="65">
        <v>1011606</v>
      </c>
      <c r="X33" s="65">
        <v>949443</v>
      </c>
      <c r="Y33" s="65">
        <v>62163</v>
      </c>
      <c r="Z33" s="145">
        <v>6.55</v>
      </c>
      <c r="AA33" s="160">
        <v>949443</v>
      </c>
    </row>
    <row r="34" spans="1:27" ht="13.5">
      <c r="A34" s="198" t="s">
        <v>43</v>
      </c>
      <c r="B34" s="197" t="s">
        <v>123</v>
      </c>
      <c r="C34" s="160">
        <v>61510491</v>
      </c>
      <c r="D34" s="160"/>
      <c r="E34" s="161">
        <v>84717587</v>
      </c>
      <c r="F34" s="65">
        <v>64851642</v>
      </c>
      <c r="G34" s="65">
        <v>2784107</v>
      </c>
      <c r="H34" s="65">
        <v>3959495</v>
      </c>
      <c r="I34" s="65">
        <v>6030476</v>
      </c>
      <c r="J34" s="65">
        <v>12774078</v>
      </c>
      <c r="K34" s="65">
        <v>4607171</v>
      </c>
      <c r="L34" s="65">
        <v>5163071</v>
      </c>
      <c r="M34" s="65">
        <v>3839722</v>
      </c>
      <c r="N34" s="65">
        <v>13609964</v>
      </c>
      <c r="O34" s="65">
        <v>2697099</v>
      </c>
      <c r="P34" s="65">
        <v>3226245</v>
      </c>
      <c r="Q34" s="65">
        <v>3561072</v>
      </c>
      <c r="R34" s="65">
        <v>9484416</v>
      </c>
      <c r="S34" s="65">
        <v>3617447</v>
      </c>
      <c r="T34" s="65">
        <v>4743667</v>
      </c>
      <c r="U34" s="65">
        <v>4835521</v>
      </c>
      <c r="V34" s="65">
        <v>13196635</v>
      </c>
      <c r="W34" s="65">
        <v>49065093</v>
      </c>
      <c r="X34" s="65">
        <v>64851642</v>
      </c>
      <c r="Y34" s="65">
        <v>-15786549</v>
      </c>
      <c r="Z34" s="145">
        <v>-24.34</v>
      </c>
      <c r="AA34" s="160">
        <v>64851642</v>
      </c>
    </row>
    <row r="35" spans="1:27" ht="13.5">
      <c r="A35" s="196" t="s">
        <v>124</v>
      </c>
      <c r="B35" s="200"/>
      <c r="C35" s="160">
        <v>1266504</v>
      </c>
      <c r="D35" s="160"/>
      <c r="E35" s="161">
        <v>5000000</v>
      </c>
      <c r="F35" s="65">
        <v>800000</v>
      </c>
      <c r="G35" s="65">
        <v>0</v>
      </c>
      <c r="H35" s="65">
        <v>0</v>
      </c>
      <c r="I35" s="65">
        <v>-116316</v>
      </c>
      <c r="J35" s="65">
        <v>-116316</v>
      </c>
      <c r="K35" s="65">
        <v>-32016</v>
      </c>
      <c r="L35" s="65">
        <v>-28509</v>
      </c>
      <c r="M35" s="65">
        <v>0</v>
      </c>
      <c r="N35" s="65">
        <v>-60525</v>
      </c>
      <c r="O35" s="65">
        <v>6579</v>
      </c>
      <c r="P35" s="65">
        <v>19298</v>
      </c>
      <c r="Q35" s="65">
        <v>0</v>
      </c>
      <c r="R35" s="65">
        <v>25877</v>
      </c>
      <c r="S35" s="65">
        <v>0</v>
      </c>
      <c r="T35" s="65">
        <v>0</v>
      </c>
      <c r="U35" s="65">
        <v>153295</v>
      </c>
      <c r="V35" s="65">
        <v>153295</v>
      </c>
      <c r="W35" s="65">
        <v>2331</v>
      </c>
      <c r="X35" s="65">
        <v>800000</v>
      </c>
      <c r="Y35" s="65">
        <v>-797669</v>
      </c>
      <c r="Z35" s="145">
        <v>-99.71</v>
      </c>
      <c r="AA35" s="160">
        <v>800000</v>
      </c>
    </row>
    <row r="36" spans="1:27" ht="12.75">
      <c r="A36" s="208" t="s">
        <v>44</v>
      </c>
      <c r="B36" s="202"/>
      <c r="C36" s="203">
        <f aca="true" t="shared" si="1" ref="C36:Y36">SUM(C25:C35)</f>
        <v>328044144</v>
      </c>
      <c r="D36" s="203">
        <f>SUM(D25:D35)</f>
        <v>0</v>
      </c>
      <c r="E36" s="204">
        <f t="shared" si="1"/>
        <v>428107306</v>
      </c>
      <c r="F36" s="205">
        <f t="shared" si="1"/>
        <v>405569148</v>
      </c>
      <c r="G36" s="205">
        <f t="shared" si="1"/>
        <v>31270639</v>
      </c>
      <c r="H36" s="205">
        <f t="shared" si="1"/>
        <v>32672721</v>
      </c>
      <c r="I36" s="205">
        <f t="shared" si="1"/>
        <v>27826513</v>
      </c>
      <c r="J36" s="205">
        <f t="shared" si="1"/>
        <v>91769873</v>
      </c>
      <c r="K36" s="205">
        <f t="shared" si="1"/>
        <v>27662151</v>
      </c>
      <c r="L36" s="205">
        <f t="shared" si="1"/>
        <v>31203229</v>
      </c>
      <c r="M36" s="205">
        <f t="shared" si="1"/>
        <v>29579602</v>
      </c>
      <c r="N36" s="205">
        <f t="shared" si="1"/>
        <v>88444982</v>
      </c>
      <c r="O36" s="205">
        <f t="shared" si="1"/>
        <v>27891445</v>
      </c>
      <c r="P36" s="205">
        <f t="shared" si="1"/>
        <v>28428143</v>
      </c>
      <c r="Q36" s="205">
        <f t="shared" si="1"/>
        <v>29833345</v>
      </c>
      <c r="R36" s="205">
        <f t="shared" si="1"/>
        <v>86152933</v>
      </c>
      <c r="S36" s="205">
        <f t="shared" si="1"/>
        <v>25219133</v>
      </c>
      <c r="T36" s="205">
        <f t="shared" si="1"/>
        <v>23100591</v>
      </c>
      <c r="U36" s="205">
        <f t="shared" si="1"/>
        <v>17437478</v>
      </c>
      <c r="V36" s="205">
        <f t="shared" si="1"/>
        <v>65757202</v>
      </c>
      <c r="W36" s="205">
        <f t="shared" si="1"/>
        <v>332124990</v>
      </c>
      <c r="X36" s="205">
        <f t="shared" si="1"/>
        <v>405569148</v>
      </c>
      <c r="Y36" s="205">
        <f t="shared" si="1"/>
        <v>-73444158</v>
      </c>
      <c r="Z36" s="206">
        <f>+IF(X36&lt;&gt;0,+(Y36/X36)*100,0)</f>
        <v>-18.108911479627636</v>
      </c>
      <c r="AA36" s="203">
        <f>SUM(AA25:AA35)</f>
        <v>405569148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2391320</v>
      </c>
      <c r="D38" s="214">
        <f>+D22-D36</f>
        <v>0</v>
      </c>
      <c r="E38" s="215">
        <f t="shared" si="2"/>
        <v>-29537731</v>
      </c>
      <c r="F38" s="111">
        <f t="shared" si="2"/>
        <v>-22241185</v>
      </c>
      <c r="G38" s="111">
        <f t="shared" si="2"/>
        <v>39229126</v>
      </c>
      <c r="H38" s="111">
        <f t="shared" si="2"/>
        <v>-12565646</v>
      </c>
      <c r="I38" s="111">
        <f t="shared" si="2"/>
        <v>-11276597</v>
      </c>
      <c r="J38" s="111">
        <f t="shared" si="2"/>
        <v>15386883</v>
      </c>
      <c r="K38" s="111">
        <f t="shared" si="2"/>
        <v>-7202285</v>
      </c>
      <c r="L38" s="111">
        <f t="shared" si="2"/>
        <v>6540742</v>
      </c>
      <c r="M38" s="111">
        <f t="shared" si="2"/>
        <v>-7469410</v>
      </c>
      <c r="N38" s="111">
        <f t="shared" si="2"/>
        <v>-8130953</v>
      </c>
      <c r="O38" s="111">
        <f t="shared" si="2"/>
        <v>2629040</v>
      </c>
      <c r="P38" s="111">
        <f t="shared" si="2"/>
        <v>-1453466</v>
      </c>
      <c r="Q38" s="111">
        <f t="shared" si="2"/>
        <v>11597965</v>
      </c>
      <c r="R38" s="111">
        <f t="shared" si="2"/>
        <v>12773539</v>
      </c>
      <c r="S38" s="111">
        <f t="shared" si="2"/>
        <v>3946936</v>
      </c>
      <c r="T38" s="111">
        <f t="shared" si="2"/>
        <v>2144132</v>
      </c>
      <c r="U38" s="111">
        <f t="shared" si="2"/>
        <v>3148233</v>
      </c>
      <c r="V38" s="111">
        <f t="shared" si="2"/>
        <v>9239301</v>
      </c>
      <c r="W38" s="111">
        <f t="shared" si="2"/>
        <v>29268770</v>
      </c>
      <c r="X38" s="111">
        <f>IF(F22=F36,0,X22-X36)</f>
        <v>-22241185</v>
      </c>
      <c r="Y38" s="111">
        <f t="shared" si="2"/>
        <v>51509955</v>
      </c>
      <c r="Z38" s="216">
        <f>+IF(X38&lt;&gt;0,+(Y38/X38)*100,0)</f>
        <v>-231.597169845042</v>
      </c>
      <c r="AA38" s="214">
        <f>+AA22-AA36</f>
        <v>-22241185</v>
      </c>
    </row>
    <row r="39" spans="1:27" ht="13.5">
      <c r="A39" s="196" t="s">
        <v>46</v>
      </c>
      <c r="B39" s="200"/>
      <c r="C39" s="160">
        <v>18677537</v>
      </c>
      <c r="D39" s="160"/>
      <c r="E39" s="161">
        <v>48538000</v>
      </c>
      <c r="F39" s="65">
        <v>22924945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4860608</v>
      </c>
      <c r="M39" s="65">
        <v>192636</v>
      </c>
      <c r="N39" s="65">
        <v>5053244</v>
      </c>
      <c r="O39" s="65">
        <v>221886</v>
      </c>
      <c r="P39" s="65">
        <v>1435141</v>
      </c>
      <c r="Q39" s="65">
        <v>1047423</v>
      </c>
      <c r="R39" s="65">
        <v>2704450</v>
      </c>
      <c r="S39" s="65">
        <v>1037026</v>
      </c>
      <c r="T39" s="65">
        <v>1859482</v>
      </c>
      <c r="U39" s="65">
        <v>0</v>
      </c>
      <c r="V39" s="65">
        <v>2896508</v>
      </c>
      <c r="W39" s="65">
        <v>10654202</v>
      </c>
      <c r="X39" s="65">
        <v>22924945</v>
      </c>
      <c r="Y39" s="65">
        <v>-12270743</v>
      </c>
      <c r="Z39" s="145">
        <v>-53.53</v>
      </c>
      <c r="AA39" s="160">
        <v>22924945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21068857</v>
      </c>
      <c r="D42" s="221">
        <f>SUM(D38:D41)</f>
        <v>0</v>
      </c>
      <c r="E42" s="222">
        <f t="shared" si="3"/>
        <v>19000269</v>
      </c>
      <c r="F42" s="93">
        <f t="shared" si="3"/>
        <v>683760</v>
      </c>
      <c r="G42" s="93">
        <f t="shared" si="3"/>
        <v>39229126</v>
      </c>
      <c r="H42" s="93">
        <f t="shared" si="3"/>
        <v>-12565646</v>
      </c>
      <c r="I42" s="93">
        <f t="shared" si="3"/>
        <v>-11276597</v>
      </c>
      <c r="J42" s="93">
        <f t="shared" si="3"/>
        <v>15386883</v>
      </c>
      <c r="K42" s="93">
        <f t="shared" si="3"/>
        <v>-7202285</v>
      </c>
      <c r="L42" s="93">
        <f t="shared" si="3"/>
        <v>11401350</v>
      </c>
      <c r="M42" s="93">
        <f t="shared" si="3"/>
        <v>-7276774</v>
      </c>
      <c r="N42" s="93">
        <f t="shared" si="3"/>
        <v>-3077709</v>
      </c>
      <c r="O42" s="93">
        <f t="shared" si="3"/>
        <v>2850926</v>
      </c>
      <c r="P42" s="93">
        <f t="shared" si="3"/>
        <v>-18325</v>
      </c>
      <c r="Q42" s="93">
        <f t="shared" si="3"/>
        <v>12645388</v>
      </c>
      <c r="R42" s="93">
        <f t="shared" si="3"/>
        <v>15477989</v>
      </c>
      <c r="S42" s="93">
        <f t="shared" si="3"/>
        <v>4983962</v>
      </c>
      <c r="T42" s="93">
        <f t="shared" si="3"/>
        <v>4003614</v>
      </c>
      <c r="U42" s="93">
        <f t="shared" si="3"/>
        <v>3148233</v>
      </c>
      <c r="V42" s="93">
        <f t="shared" si="3"/>
        <v>12135809</v>
      </c>
      <c r="W42" s="93">
        <f t="shared" si="3"/>
        <v>39922972</v>
      </c>
      <c r="X42" s="93">
        <f t="shared" si="3"/>
        <v>683760</v>
      </c>
      <c r="Y42" s="93">
        <f t="shared" si="3"/>
        <v>39239212</v>
      </c>
      <c r="Z42" s="223">
        <f>+IF(X42&lt;&gt;0,+(Y42/X42)*100,0)</f>
        <v>5738.740493740494</v>
      </c>
      <c r="AA42" s="221">
        <f>SUM(AA38:AA41)</f>
        <v>683760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21068857</v>
      </c>
      <c r="D44" s="225">
        <f>+D42-D43</f>
        <v>0</v>
      </c>
      <c r="E44" s="226">
        <f t="shared" si="4"/>
        <v>19000269</v>
      </c>
      <c r="F44" s="82">
        <f t="shared" si="4"/>
        <v>683760</v>
      </c>
      <c r="G44" s="82">
        <f t="shared" si="4"/>
        <v>39229126</v>
      </c>
      <c r="H44" s="82">
        <f t="shared" si="4"/>
        <v>-12565646</v>
      </c>
      <c r="I44" s="82">
        <f t="shared" si="4"/>
        <v>-11276597</v>
      </c>
      <c r="J44" s="82">
        <f t="shared" si="4"/>
        <v>15386883</v>
      </c>
      <c r="K44" s="82">
        <f t="shared" si="4"/>
        <v>-7202285</v>
      </c>
      <c r="L44" s="82">
        <f t="shared" si="4"/>
        <v>11401350</v>
      </c>
      <c r="M44" s="82">
        <f t="shared" si="4"/>
        <v>-7276774</v>
      </c>
      <c r="N44" s="82">
        <f t="shared" si="4"/>
        <v>-3077709</v>
      </c>
      <c r="O44" s="82">
        <f t="shared" si="4"/>
        <v>2850926</v>
      </c>
      <c r="P44" s="82">
        <f t="shared" si="4"/>
        <v>-18325</v>
      </c>
      <c r="Q44" s="82">
        <f t="shared" si="4"/>
        <v>12645388</v>
      </c>
      <c r="R44" s="82">
        <f t="shared" si="4"/>
        <v>15477989</v>
      </c>
      <c r="S44" s="82">
        <f t="shared" si="4"/>
        <v>4983962</v>
      </c>
      <c r="T44" s="82">
        <f t="shared" si="4"/>
        <v>4003614</v>
      </c>
      <c r="U44" s="82">
        <f t="shared" si="4"/>
        <v>3148233</v>
      </c>
      <c r="V44" s="82">
        <f t="shared" si="4"/>
        <v>12135809</v>
      </c>
      <c r="W44" s="82">
        <f t="shared" si="4"/>
        <v>39922972</v>
      </c>
      <c r="X44" s="82">
        <f t="shared" si="4"/>
        <v>683760</v>
      </c>
      <c r="Y44" s="82">
        <f t="shared" si="4"/>
        <v>39239212</v>
      </c>
      <c r="Z44" s="227">
        <f>+IF(X44&lt;&gt;0,+(Y44/X44)*100,0)</f>
        <v>5738.740493740494</v>
      </c>
      <c r="AA44" s="225">
        <f>+AA42-AA43</f>
        <v>683760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21068857</v>
      </c>
      <c r="D46" s="221">
        <f>SUM(D44:D45)</f>
        <v>0</v>
      </c>
      <c r="E46" s="222">
        <f t="shared" si="5"/>
        <v>19000269</v>
      </c>
      <c r="F46" s="93">
        <f t="shared" si="5"/>
        <v>683760</v>
      </c>
      <c r="G46" s="93">
        <f t="shared" si="5"/>
        <v>39229126</v>
      </c>
      <c r="H46" s="93">
        <f t="shared" si="5"/>
        <v>-12565646</v>
      </c>
      <c r="I46" s="93">
        <f t="shared" si="5"/>
        <v>-11276597</v>
      </c>
      <c r="J46" s="93">
        <f t="shared" si="5"/>
        <v>15386883</v>
      </c>
      <c r="K46" s="93">
        <f t="shared" si="5"/>
        <v>-7202285</v>
      </c>
      <c r="L46" s="93">
        <f t="shared" si="5"/>
        <v>11401350</v>
      </c>
      <c r="M46" s="93">
        <f t="shared" si="5"/>
        <v>-7276774</v>
      </c>
      <c r="N46" s="93">
        <f t="shared" si="5"/>
        <v>-3077709</v>
      </c>
      <c r="O46" s="93">
        <f t="shared" si="5"/>
        <v>2850926</v>
      </c>
      <c r="P46" s="93">
        <f t="shared" si="5"/>
        <v>-18325</v>
      </c>
      <c r="Q46" s="93">
        <f t="shared" si="5"/>
        <v>12645388</v>
      </c>
      <c r="R46" s="93">
        <f t="shared" si="5"/>
        <v>15477989</v>
      </c>
      <c r="S46" s="93">
        <f t="shared" si="5"/>
        <v>4983962</v>
      </c>
      <c r="T46" s="93">
        <f t="shared" si="5"/>
        <v>4003614</v>
      </c>
      <c r="U46" s="93">
        <f t="shared" si="5"/>
        <v>3148233</v>
      </c>
      <c r="V46" s="93">
        <f t="shared" si="5"/>
        <v>12135809</v>
      </c>
      <c r="W46" s="93">
        <f t="shared" si="5"/>
        <v>39922972</v>
      </c>
      <c r="X46" s="93">
        <f t="shared" si="5"/>
        <v>683760</v>
      </c>
      <c r="Y46" s="93">
        <f t="shared" si="5"/>
        <v>39239212</v>
      </c>
      <c r="Z46" s="223">
        <f>+IF(X46&lt;&gt;0,+(Y46/X46)*100,0)</f>
        <v>5738.740493740494</v>
      </c>
      <c r="AA46" s="221">
        <f>SUM(AA44:AA45)</f>
        <v>683760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21068857</v>
      </c>
      <c r="D48" s="232">
        <f>SUM(D46:D47)</f>
        <v>0</v>
      </c>
      <c r="E48" s="233">
        <f t="shared" si="6"/>
        <v>19000269</v>
      </c>
      <c r="F48" s="234">
        <f t="shared" si="6"/>
        <v>683760</v>
      </c>
      <c r="G48" s="234">
        <f t="shared" si="6"/>
        <v>39229126</v>
      </c>
      <c r="H48" s="235">
        <f t="shared" si="6"/>
        <v>-12565646</v>
      </c>
      <c r="I48" s="235">
        <f t="shared" si="6"/>
        <v>-11276597</v>
      </c>
      <c r="J48" s="235">
        <f t="shared" si="6"/>
        <v>15386883</v>
      </c>
      <c r="K48" s="235">
        <f t="shared" si="6"/>
        <v>-7202285</v>
      </c>
      <c r="L48" s="235">
        <f t="shared" si="6"/>
        <v>11401350</v>
      </c>
      <c r="M48" s="234">
        <f t="shared" si="6"/>
        <v>-7276774</v>
      </c>
      <c r="N48" s="234">
        <f t="shared" si="6"/>
        <v>-3077709</v>
      </c>
      <c r="O48" s="235">
        <f t="shared" si="6"/>
        <v>2850926</v>
      </c>
      <c r="P48" s="235">
        <f t="shared" si="6"/>
        <v>-18325</v>
      </c>
      <c r="Q48" s="235">
        <f t="shared" si="6"/>
        <v>12645388</v>
      </c>
      <c r="R48" s="235">
        <f t="shared" si="6"/>
        <v>15477989</v>
      </c>
      <c r="S48" s="235">
        <f t="shared" si="6"/>
        <v>4983962</v>
      </c>
      <c r="T48" s="234">
        <f t="shared" si="6"/>
        <v>4003614</v>
      </c>
      <c r="U48" s="234">
        <f t="shared" si="6"/>
        <v>3148233</v>
      </c>
      <c r="V48" s="235">
        <f t="shared" si="6"/>
        <v>12135809</v>
      </c>
      <c r="W48" s="235">
        <f t="shared" si="6"/>
        <v>39922972</v>
      </c>
      <c r="X48" s="235">
        <f t="shared" si="6"/>
        <v>683760</v>
      </c>
      <c r="Y48" s="235">
        <f t="shared" si="6"/>
        <v>39239212</v>
      </c>
      <c r="Z48" s="236">
        <f>+IF(X48&lt;&gt;0,+(Y48/X48)*100,0)</f>
        <v>5738.740493740494</v>
      </c>
      <c r="AA48" s="237">
        <f>SUM(AA46:AA47)</f>
        <v>683760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2346333</v>
      </c>
      <c r="D5" s="158">
        <f>SUM(D6:D8)</f>
        <v>0</v>
      </c>
      <c r="E5" s="159">
        <f t="shared" si="0"/>
        <v>0</v>
      </c>
      <c r="F5" s="105">
        <f t="shared" si="0"/>
        <v>13763016</v>
      </c>
      <c r="G5" s="105">
        <f t="shared" si="0"/>
        <v>1055134</v>
      </c>
      <c r="H5" s="105">
        <f t="shared" si="0"/>
        <v>1037001</v>
      </c>
      <c r="I5" s="105">
        <f t="shared" si="0"/>
        <v>463471</v>
      </c>
      <c r="J5" s="105">
        <f t="shared" si="0"/>
        <v>2555606</v>
      </c>
      <c r="K5" s="105">
        <f t="shared" si="0"/>
        <v>219058</v>
      </c>
      <c r="L5" s="105">
        <f t="shared" si="0"/>
        <v>527935</v>
      </c>
      <c r="M5" s="105">
        <f t="shared" si="0"/>
        <v>1323531</v>
      </c>
      <c r="N5" s="105">
        <f t="shared" si="0"/>
        <v>2070524</v>
      </c>
      <c r="O5" s="105">
        <f t="shared" si="0"/>
        <v>172790</v>
      </c>
      <c r="P5" s="105">
        <f t="shared" si="0"/>
        <v>493993</v>
      </c>
      <c r="Q5" s="105">
        <f t="shared" si="0"/>
        <v>915204</v>
      </c>
      <c r="R5" s="105">
        <f t="shared" si="0"/>
        <v>1581987</v>
      </c>
      <c r="S5" s="105">
        <f t="shared" si="0"/>
        <v>602174</v>
      </c>
      <c r="T5" s="105">
        <f t="shared" si="0"/>
        <v>1830136</v>
      </c>
      <c r="U5" s="105">
        <f t="shared" si="0"/>
        <v>1369980</v>
      </c>
      <c r="V5" s="105">
        <f t="shared" si="0"/>
        <v>3802290</v>
      </c>
      <c r="W5" s="105">
        <f t="shared" si="0"/>
        <v>10010407</v>
      </c>
      <c r="X5" s="105">
        <f t="shared" si="0"/>
        <v>13763016</v>
      </c>
      <c r="Y5" s="105">
        <f t="shared" si="0"/>
        <v>-3752609</v>
      </c>
      <c r="Z5" s="142">
        <f>+IF(X5&lt;&gt;0,+(Y5/X5)*100,0)</f>
        <v>-27.265891429611067</v>
      </c>
      <c r="AA5" s="158">
        <f>SUM(AA6:AA8)</f>
        <v>13763016</v>
      </c>
    </row>
    <row r="6" spans="1:27" ht="13.5">
      <c r="A6" s="143" t="s">
        <v>75</v>
      </c>
      <c r="B6" s="141"/>
      <c r="C6" s="160">
        <v>89535</v>
      </c>
      <c r="D6" s="160"/>
      <c r="E6" s="161"/>
      <c r="F6" s="65">
        <v>2703016</v>
      </c>
      <c r="G6" s="65"/>
      <c r="H6" s="65">
        <v>104488</v>
      </c>
      <c r="I6" s="65">
        <v>16502</v>
      </c>
      <c r="J6" s="65">
        <v>120990</v>
      </c>
      <c r="K6" s="65">
        <v>103662</v>
      </c>
      <c r="L6" s="65">
        <v>76661</v>
      </c>
      <c r="M6" s="65">
        <v>478250</v>
      </c>
      <c r="N6" s="65">
        <v>658573</v>
      </c>
      <c r="O6" s="65">
        <v>152295</v>
      </c>
      <c r="P6" s="65">
        <v>166038</v>
      </c>
      <c r="Q6" s="65">
        <v>47681</v>
      </c>
      <c r="R6" s="65">
        <v>366014</v>
      </c>
      <c r="S6" s="65">
        <v>12185</v>
      </c>
      <c r="T6" s="65">
        <v>916990</v>
      </c>
      <c r="U6" s="65">
        <v>672134</v>
      </c>
      <c r="V6" s="65">
        <v>1601309</v>
      </c>
      <c r="W6" s="65">
        <v>2746886</v>
      </c>
      <c r="X6" s="65">
        <v>2703016</v>
      </c>
      <c r="Y6" s="65">
        <v>43870</v>
      </c>
      <c r="Z6" s="145">
        <v>1.62</v>
      </c>
      <c r="AA6" s="67">
        <v>2703016</v>
      </c>
    </row>
    <row r="7" spans="1:27" ht="13.5">
      <c r="A7" s="143" t="s">
        <v>76</v>
      </c>
      <c r="B7" s="141"/>
      <c r="C7" s="162">
        <v>220358</v>
      </c>
      <c r="D7" s="162"/>
      <c r="E7" s="163"/>
      <c r="F7" s="164">
        <v>450000</v>
      </c>
      <c r="G7" s="164"/>
      <c r="H7" s="164"/>
      <c r="I7" s="164"/>
      <c r="J7" s="164"/>
      <c r="K7" s="164"/>
      <c r="L7" s="164">
        <v>9937</v>
      </c>
      <c r="M7" s="164">
        <v>23489</v>
      </c>
      <c r="N7" s="164">
        <v>33426</v>
      </c>
      <c r="O7" s="164"/>
      <c r="P7" s="164">
        <v>216898</v>
      </c>
      <c r="Q7" s="164">
        <v>30775</v>
      </c>
      <c r="R7" s="164">
        <v>247673</v>
      </c>
      <c r="S7" s="164">
        <v>60600</v>
      </c>
      <c r="T7" s="164">
        <v>28112</v>
      </c>
      <c r="U7" s="164">
        <v>36015</v>
      </c>
      <c r="V7" s="164">
        <v>124727</v>
      </c>
      <c r="W7" s="164">
        <v>405826</v>
      </c>
      <c r="X7" s="164">
        <v>450000</v>
      </c>
      <c r="Y7" s="164">
        <v>-44174</v>
      </c>
      <c r="Z7" s="146">
        <v>-9.82</v>
      </c>
      <c r="AA7" s="239">
        <v>450000</v>
      </c>
    </row>
    <row r="8" spans="1:27" ht="13.5">
      <c r="A8" s="143" t="s">
        <v>77</v>
      </c>
      <c r="B8" s="141"/>
      <c r="C8" s="160">
        <v>2036440</v>
      </c>
      <c r="D8" s="160"/>
      <c r="E8" s="161"/>
      <c r="F8" s="65">
        <v>10610000</v>
      </c>
      <c r="G8" s="65">
        <v>1055134</v>
      </c>
      <c r="H8" s="65">
        <v>932513</v>
      </c>
      <c r="I8" s="65">
        <v>446969</v>
      </c>
      <c r="J8" s="65">
        <v>2434616</v>
      </c>
      <c r="K8" s="65">
        <v>115396</v>
      </c>
      <c r="L8" s="65">
        <v>441337</v>
      </c>
      <c r="M8" s="65">
        <v>821792</v>
      </c>
      <c r="N8" s="65">
        <v>1378525</v>
      </c>
      <c r="O8" s="65">
        <v>20495</v>
      </c>
      <c r="P8" s="65">
        <v>111057</v>
      </c>
      <c r="Q8" s="65">
        <v>836748</v>
      </c>
      <c r="R8" s="65">
        <v>968300</v>
      </c>
      <c r="S8" s="65">
        <v>529389</v>
      </c>
      <c r="T8" s="65">
        <v>885034</v>
      </c>
      <c r="U8" s="65">
        <v>661831</v>
      </c>
      <c r="V8" s="65">
        <v>2076254</v>
      </c>
      <c r="W8" s="65">
        <v>6857695</v>
      </c>
      <c r="X8" s="65">
        <v>10610000</v>
      </c>
      <c r="Y8" s="65">
        <v>-3752305</v>
      </c>
      <c r="Z8" s="145">
        <v>-35.37</v>
      </c>
      <c r="AA8" s="67">
        <v>10610000</v>
      </c>
    </row>
    <row r="9" spans="1:27" ht="13.5">
      <c r="A9" s="140" t="s">
        <v>78</v>
      </c>
      <c r="B9" s="141"/>
      <c r="C9" s="158">
        <f aca="true" t="shared" si="1" ref="C9:Y9">SUM(C10:C14)</f>
        <v>8687746</v>
      </c>
      <c r="D9" s="158">
        <f>SUM(D10:D14)</f>
        <v>0</v>
      </c>
      <c r="E9" s="159">
        <f t="shared" si="1"/>
        <v>0</v>
      </c>
      <c r="F9" s="105">
        <f t="shared" si="1"/>
        <v>7563297</v>
      </c>
      <c r="G9" s="105">
        <f t="shared" si="1"/>
        <v>667880</v>
      </c>
      <c r="H9" s="105">
        <f t="shared" si="1"/>
        <v>18107</v>
      </c>
      <c r="I9" s="105">
        <f t="shared" si="1"/>
        <v>106367</v>
      </c>
      <c r="J9" s="105">
        <f t="shared" si="1"/>
        <v>792354</v>
      </c>
      <c r="K9" s="105">
        <f t="shared" si="1"/>
        <v>203931</v>
      </c>
      <c r="L9" s="105">
        <f t="shared" si="1"/>
        <v>173288</v>
      </c>
      <c r="M9" s="105">
        <f t="shared" si="1"/>
        <v>16921</v>
      </c>
      <c r="N9" s="105">
        <f t="shared" si="1"/>
        <v>394140</v>
      </c>
      <c r="O9" s="105">
        <f t="shared" si="1"/>
        <v>557539</v>
      </c>
      <c r="P9" s="105">
        <f t="shared" si="1"/>
        <v>1254532</v>
      </c>
      <c r="Q9" s="105">
        <f t="shared" si="1"/>
        <v>1291466</v>
      </c>
      <c r="R9" s="105">
        <f t="shared" si="1"/>
        <v>3103537</v>
      </c>
      <c r="S9" s="105">
        <f t="shared" si="1"/>
        <v>62750</v>
      </c>
      <c r="T9" s="105">
        <f t="shared" si="1"/>
        <v>297070</v>
      </c>
      <c r="U9" s="105">
        <f t="shared" si="1"/>
        <v>470228</v>
      </c>
      <c r="V9" s="105">
        <f t="shared" si="1"/>
        <v>830048</v>
      </c>
      <c r="W9" s="105">
        <f t="shared" si="1"/>
        <v>5120079</v>
      </c>
      <c r="X9" s="105">
        <f t="shared" si="1"/>
        <v>7563297</v>
      </c>
      <c r="Y9" s="105">
        <f t="shared" si="1"/>
        <v>-2443218</v>
      </c>
      <c r="Z9" s="142">
        <f>+IF(X9&lt;&gt;0,+(Y9/X9)*100,0)</f>
        <v>-32.30361044925249</v>
      </c>
      <c r="AA9" s="107">
        <f>SUM(AA10:AA14)</f>
        <v>7563297</v>
      </c>
    </row>
    <row r="10" spans="1:27" ht="13.5">
      <c r="A10" s="143" t="s">
        <v>79</v>
      </c>
      <c r="B10" s="141"/>
      <c r="C10" s="160">
        <v>7007493</v>
      </c>
      <c r="D10" s="160"/>
      <c r="E10" s="161"/>
      <c r="F10" s="65">
        <v>836000</v>
      </c>
      <c r="G10" s="65">
        <v>9380</v>
      </c>
      <c r="H10" s="65">
        <v>18107</v>
      </c>
      <c r="I10" s="65">
        <v>25058</v>
      </c>
      <c r="J10" s="65">
        <v>52545</v>
      </c>
      <c r="K10" s="65">
        <v>145569</v>
      </c>
      <c r="L10" s="65">
        <v>49666</v>
      </c>
      <c r="M10" s="65">
        <v>16921</v>
      </c>
      <c r="N10" s="65">
        <v>212156</v>
      </c>
      <c r="O10" s="65"/>
      <c r="P10" s="65"/>
      <c r="Q10" s="65">
        <v>16565</v>
      </c>
      <c r="R10" s="65">
        <v>16565</v>
      </c>
      <c r="S10" s="65">
        <v>62750</v>
      </c>
      <c r="T10" s="65">
        <v>194949</v>
      </c>
      <c r="U10" s="65">
        <v>143514</v>
      </c>
      <c r="V10" s="65">
        <v>401213</v>
      </c>
      <c r="W10" s="65">
        <v>682479</v>
      </c>
      <c r="X10" s="65">
        <v>836000</v>
      </c>
      <c r="Y10" s="65">
        <v>-153521</v>
      </c>
      <c r="Z10" s="145">
        <v>-18.36</v>
      </c>
      <c r="AA10" s="67">
        <v>836000</v>
      </c>
    </row>
    <row r="11" spans="1:27" ht="13.5">
      <c r="A11" s="143" t="s">
        <v>80</v>
      </c>
      <c r="B11" s="141"/>
      <c r="C11" s="160">
        <v>46845</v>
      </c>
      <c r="D11" s="160"/>
      <c r="E11" s="161"/>
      <c r="F11" s="65">
        <v>2040000</v>
      </c>
      <c r="G11" s="65"/>
      <c r="H11" s="65"/>
      <c r="I11" s="65"/>
      <c r="J11" s="65"/>
      <c r="K11" s="65"/>
      <c r="L11" s="65"/>
      <c r="M11" s="65"/>
      <c r="N11" s="65"/>
      <c r="O11" s="65"/>
      <c r="P11" s="65">
        <v>700898</v>
      </c>
      <c r="Q11" s="65">
        <v>932331</v>
      </c>
      <c r="R11" s="65">
        <v>1633229</v>
      </c>
      <c r="S11" s="65"/>
      <c r="T11" s="65">
        <v>93151</v>
      </c>
      <c r="U11" s="65">
        <v>136589</v>
      </c>
      <c r="V11" s="65">
        <v>229740</v>
      </c>
      <c r="W11" s="65">
        <v>1862969</v>
      </c>
      <c r="X11" s="65">
        <v>2040000</v>
      </c>
      <c r="Y11" s="65">
        <v>-177031</v>
      </c>
      <c r="Z11" s="145">
        <v>-8.68</v>
      </c>
      <c r="AA11" s="67">
        <v>2040000</v>
      </c>
    </row>
    <row r="12" spans="1:27" ht="13.5">
      <c r="A12" s="143" t="s">
        <v>81</v>
      </c>
      <c r="B12" s="141"/>
      <c r="C12" s="160">
        <v>1062028</v>
      </c>
      <c r="D12" s="160"/>
      <c r="E12" s="161"/>
      <c r="F12" s="65">
        <v>250000</v>
      </c>
      <c r="G12" s="65"/>
      <c r="H12" s="65"/>
      <c r="I12" s="65">
        <v>45825</v>
      </c>
      <c r="J12" s="65">
        <v>45825</v>
      </c>
      <c r="K12" s="65">
        <v>13254</v>
      </c>
      <c r="L12" s="65"/>
      <c r="M12" s="65"/>
      <c r="N12" s="65">
        <v>13254</v>
      </c>
      <c r="O12" s="65"/>
      <c r="P12" s="65"/>
      <c r="Q12" s="65"/>
      <c r="R12" s="65"/>
      <c r="S12" s="65"/>
      <c r="T12" s="65"/>
      <c r="U12" s="65">
        <v>167212</v>
      </c>
      <c r="V12" s="65">
        <v>167212</v>
      </c>
      <c r="W12" s="65">
        <v>226291</v>
      </c>
      <c r="X12" s="65">
        <v>250000</v>
      </c>
      <c r="Y12" s="65">
        <v>-23709</v>
      </c>
      <c r="Z12" s="145">
        <v>-9.48</v>
      </c>
      <c r="AA12" s="67">
        <v>250000</v>
      </c>
    </row>
    <row r="13" spans="1:27" ht="13.5">
      <c r="A13" s="143" t="s">
        <v>82</v>
      </c>
      <c r="B13" s="141"/>
      <c r="C13" s="160">
        <v>571380</v>
      </c>
      <c r="D13" s="160"/>
      <c r="E13" s="161"/>
      <c r="F13" s="65">
        <v>4437297</v>
      </c>
      <c r="G13" s="65">
        <v>658500</v>
      </c>
      <c r="H13" s="65"/>
      <c r="I13" s="65">
        <v>35484</v>
      </c>
      <c r="J13" s="65">
        <v>693984</v>
      </c>
      <c r="K13" s="65">
        <v>45108</v>
      </c>
      <c r="L13" s="65">
        <v>123622</v>
      </c>
      <c r="M13" s="65"/>
      <c r="N13" s="65">
        <v>168730</v>
      </c>
      <c r="O13" s="65">
        <v>557539</v>
      </c>
      <c r="P13" s="65">
        <v>553634</v>
      </c>
      <c r="Q13" s="65">
        <v>342570</v>
      </c>
      <c r="R13" s="65">
        <v>1453743</v>
      </c>
      <c r="S13" s="65"/>
      <c r="T13" s="65">
        <v>8970</v>
      </c>
      <c r="U13" s="65">
        <v>22913</v>
      </c>
      <c r="V13" s="65">
        <v>31883</v>
      </c>
      <c r="W13" s="65">
        <v>2348340</v>
      </c>
      <c r="X13" s="65">
        <v>4437297</v>
      </c>
      <c r="Y13" s="65">
        <v>-2088957</v>
      </c>
      <c r="Z13" s="145">
        <v>-47.08</v>
      </c>
      <c r="AA13" s="67">
        <v>4437297</v>
      </c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8176311</v>
      </c>
      <c r="D15" s="158">
        <f>SUM(D16:D18)</f>
        <v>0</v>
      </c>
      <c r="E15" s="159">
        <f t="shared" si="2"/>
        <v>0</v>
      </c>
      <c r="F15" s="105">
        <f t="shared" si="2"/>
        <v>6699874</v>
      </c>
      <c r="G15" s="105">
        <f t="shared" si="2"/>
        <v>786013</v>
      </c>
      <c r="H15" s="105">
        <f t="shared" si="2"/>
        <v>826398</v>
      </c>
      <c r="I15" s="105">
        <f t="shared" si="2"/>
        <v>277715</v>
      </c>
      <c r="J15" s="105">
        <f t="shared" si="2"/>
        <v>1890126</v>
      </c>
      <c r="K15" s="105">
        <f t="shared" si="2"/>
        <v>326370</v>
      </c>
      <c r="L15" s="105">
        <f t="shared" si="2"/>
        <v>381684</v>
      </c>
      <c r="M15" s="105">
        <f t="shared" si="2"/>
        <v>6373</v>
      </c>
      <c r="N15" s="105">
        <f t="shared" si="2"/>
        <v>714427</v>
      </c>
      <c r="O15" s="105">
        <f t="shared" si="2"/>
        <v>423637</v>
      </c>
      <c r="P15" s="105">
        <f t="shared" si="2"/>
        <v>395328</v>
      </c>
      <c r="Q15" s="105">
        <f t="shared" si="2"/>
        <v>540494</v>
      </c>
      <c r="R15" s="105">
        <f t="shared" si="2"/>
        <v>1359459</v>
      </c>
      <c r="S15" s="105">
        <f t="shared" si="2"/>
        <v>667176</v>
      </c>
      <c r="T15" s="105">
        <f t="shared" si="2"/>
        <v>840874</v>
      </c>
      <c r="U15" s="105">
        <f t="shared" si="2"/>
        <v>562550</v>
      </c>
      <c r="V15" s="105">
        <f t="shared" si="2"/>
        <v>2070600</v>
      </c>
      <c r="W15" s="105">
        <f t="shared" si="2"/>
        <v>6034612</v>
      </c>
      <c r="X15" s="105">
        <f t="shared" si="2"/>
        <v>6699874</v>
      </c>
      <c r="Y15" s="105">
        <f t="shared" si="2"/>
        <v>-665262</v>
      </c>
      <c r="Z15" s="142">
        <f>+IF(X15&lt;&gt;0,+(Y15/X15)*100,0)</f>
        <v>-9.929470315411901</v>
      </c>
      <c r="AA15" s="107">
        <f>SUM(AA16:AA18)</f>
        <v>6699874</v>
      </c>
    </row>
    <row r="16" spans="1:27" ht="13.5">
      <c r="A16" s="143" t="s">
        <v>85</v>
      </c>
      <c r="B16" s="141"/>
      <c r="C16" s="160">
        <v>304712</v>
      </c>
      <c r="D16" s="160"/>
      <c r="E16" s="161"/>
      <c r="F16" s="65">
        <v>500000</v>
      </c>
      <c r="G16" s="65">
        <v>294</v>
      </c>
      <c r="H16" s="65"/>
      <c r="I16" s="65"/>
      <c r="J16" s="65">
        <v>294</v>
      </c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>
        <v>294</v>
      </c>
      <c r="X16" s="65">
        <v>500000</v>
      </c>
      <c r="Y16" s="65">
        <v>-499706</v>
      </c>
      <c r="Z16" s="145">
        <v>-99.94</v>
      </c>
      <c r="AA16" s="67">
        <v>500000</v>
      </c>
    </row>
    <row r="17" spans="1:27" ht="13.5">
      <c r="A17" s="143" t="s">
        <v>86</v>
      </c>
      <c r="B17" s="141"/>
      <c r="C17" s="160">
        <v>7192888</v>
      </c>
      <c r="D17" s="160"/>
      <c r="E17" s="161"/>
      <c r="F17" s="65">
        <v>5334949</v>
      </c>
      <c r="G17" s="65">
        <v>785719</v>
      </c>
      <c r="H17" s="65">
        <v>815351</v>
      </c>
      <c r="I17" s="65"/>
      <c r="J17" s="65">
        <v>1601070</v>
      </c>
      <c r="K17" s="65">
        <v>240598</v>
      </c>
      <c r="L17" s="65">
        <v>367783</v>
      </c>
      <c r="M17" s="65">
        <v>-7761</v>
      </c>
      <c r="N17" s="65">
        <v>600620</v>
      </c>
      <c r="O17" s="65">
        <v>423637</v>
      </c>
      <c r="P17" s="65">
        <v>208830</v>
      </c>
      <c r="Q17" s="65">
        <v>499458</v>
      </c>
      <c r="R17" s="65">
        <v>1131925</v>
      </c>
      <c r="S17" s="65">
        <v>605265</v>
      </c>
      <c r="T17" s="65">
        <v>813171</v>
      </c>
      <c r="U17" s="65">
        <v>520050</v>
      </c>
      <c r="V17" s="65">
        <v>1938486</v>
      </c>
      <c r="W17" s="65">
        <v>5272101</v>
      </c>
      <c r="X17" s="65">
        <v>5334949</v>
      </c>
      <c r="Y17" s="65">
        <v>-62848</v>
      </c>
      <c r="Z17" s="145">
        <v>-1.18</v>
      </c>
      <c r="AA17" s="67">
        <v>5334949</v>
      </c>
    </row>
    <row r="18" spans="1:27" ht="13.5">
      <c r="A18" s="143" t="s">
        <v>87</v>
      </c>
      <c r="B18" s="141"/>
      <c r="C18" s="160">
        <v>678711</v>
      </c>
      <c r="D18" s="160"/>
      <c r="E18" s="161"/>
      <c r="F18" s="65">
        <v>864925</v>
      </c>
      <c r="G18" s="65"/>
      <c r="H18" s="65">
        <v>11047</v>
      </c>
      <c r="I18" s="65">
        <v>277715</v>
      </c>
      <c r="J18" s="65">
        <v>288762</v>
      </c>
      <c r="K18" s="65">
        <v>85772</v>
      </c>
      <c r="L18" s="65">
        <v>13901</v>
      </c>
      <c r="M18" s="65">
        <v>14134</v>
      </c>
      <c r="N18" s="65">
        <v>113807</v>
      </c>
      <c r="O18" s="65"/>
      <c r="P18" s="65">
        <v>186498</v>
      </c>
      <c r="Q18" s="65">
        <v>41036</v>
      </c>
      <c r="R18" s="65">
        <v>227534</v>
      </c>
      <c r="S18" s="65">
        <v>61911</v>
      </c>
      <c r="T18" s="65">
        <v>27703</v>
      </c>
      <c r="U18" s="65">
        <v>42500</v>
      </c>
      <c r="V18" s="65">
        <v>132114</v>
      </c>
      <c r="W18" s="65">
        <v>762217</v>
      </c>
      <c r="X18" s="65">
        <v>864925</v>
      </c>
      <c r="Y18" s="65">
        <v>-102708</v>
      </c>
      <c r="Z18" s="145">
        <v>-11.87</v>
      </c>
      <c r="AA18" s="67">
        <v>864925</v>
      </c>
    </row>
    <row r="19" spans="1:27" ht="13.5">
      <c r="A19" s="140" t="s">
        <v>88</v>
      </c>
      <c r="B19" s="147"/>
      <c r="C19" s="158">
        <f aca="true" t="shared" si="3" ref="C19:Y19">SUM(C20:C23)</f>
        <v>23613238</v>
      </c>
      <c r="D19" s="158">
        <f>SUM(D20:D23)</f>
        <v>0</v>
      </c>
      <c r="E19" s="159">
        <f t="shared" si="3"/>
        <v>0</v>
      </c>
      <c r="F19" s="105">
        <f t="shared" si="3"/>
        <v>23713290</v>
      </c>
      <c r="G19" s="105">
        <f t="shared" si="3"/>
        <v>1420178</v>
      </c>
      <c r="H19" s="105">
        <f t="shared" si="3"/>
        <v>427020</v>
      </c>
      <c r="I19" s="105">
        <f t="shared" si="3"/>
        <v>463283</v>
      </c>
      <c r="J19" s="105">
        <f t="shared" si="3"/>
        <v>2310481</v>
      </c>
      <c r="K19" s="105">
        <f t="shared" si="3"/>
        <v>250051</v>
      </c>
      <c r="L19" s="105">
        <f t="shared" si="3"/>
        <v>1140572</v>
      </c>
      <c r="M19" s="105">
        <f t="shared" si="3"/>
        <v>366684</v>
      </c>
      <c r="N19" s="105">
        <f t="shared" si="3"/>
        <v>1757307</v>
      </c>
      <c r="O19" s="105">
        <f t="shared" si="3"/>
        <v>643690</v>
      </c>
      <c r="P19" s="105">
        <f t="shared" si="3"/>
        <v>1770646</v>
      </c>
      <c r="Q19" s="105">
        <f t="shared" si="3"/>
        <v>609863</v>
      </c>
      <c r="R19" s="105">
        <f t="shared" si="3"/>
        <v>3024199</v>
      </c>
      <c r="S19" s="105">
        <f t="shared" si="3"/>
        <v>1793564</v>
      </c>
      <c r="T19" s="105">
        <f t="shared" si="3"/>
        <v>4010503</v>
      </c>
      <c r="U19" s="105">
        <f t="shared" si="3"/>
        <v>4943448</v>
      </c>
      <c r="V19" s="105">
        <f t="shared" si="3"/>
        <v>10747515</v>
      </c>
      <c r="W19" s="105">
        <f t="shared" si="3"/>
        <v>17839502</v>
      </c>
      <c r="X19" s="105">
        <f t="shared" si="3"/>
        <v>23713290</v>
      </c>
      <c r="Y19" s="105">
        <f t="shared" si="3"/>
        <v>-5873788</v>
      </c>
      <c r="Z19" s="142">
        <f>+IF(X19&lt;&gt;0,+(Y19/X19)*100,0)</f>
        <v>-24.770025584809193</v>
      </c>
      <c r="AA19" s="107">
        <f>SUM(AA20:AA23)</f>
        <v>23713290</v>
      </c>
    </row>
    <row r="20" spans="1:27" ht="13.5">
      <c r="A20" s="143" t="s">
        <v>89</v>
      </c>
      <c r="B20" s="141"/>
      <c r="C20" s="160">
        <v>9749364</v>
      </c>
      <c r="D20" s="160"/>
      <c r="E20" s="161"/>
      <c r="F20" s="65">
        <v>8676213</v>
      </c>
      <c r="G20" s="65">
        <v>25187</v>
      </c>
      <c r="H20" s="65">
        <v>425820</v>
      </c>
      <c r="I20" s="65">
        <v>398763</v>
      </c>
      <c r="J20" s="65">
        <v>849770</v>
      </c>
      <c r="K20" s="65">
        <v>222751</v>
      </c>
      <c r="L20" s="65">
        <v>750218</v>
      </c>
      <c r="M20" s="65">
        <v>352059</v>
      </c>
      <c r="N20" s="65">
        <v>1325028</v>
      </c>
      <c r="O20" s="65">
        <v>341246</v>
      </c>
      <c r="P20" s="65">
        <v>570447</v>
      </c>
      <c r="Q20" s="65">
        <v>116889</v>
      </c>
      <c r="R20" s="65">
        <v>1028582</v>
      </c>
      <c r="S20" s="65">
        <v>600330</v>
      </c>
      <c r="T20" s="65">
        <v>745829</v>
      </c>
      <c r="U20" s="65">
        <v>1000365</v>
      </c>
      <c r="V20" s="65">
        <v>2346524</v>
      </c>
      <c r="W20" s="65">
        <v>5549904</v>
      </c>
      <c r="X20" s="65">
        <v>8676213</v>
      </c>
      <c r="Y20" s="65">
        <v>-3126309</v>
      </c>
      <c r="Z20" s="145">
        <v>-36.03</v>
      </c>
      <c r="AA20" s="67">
        <v>8676213</v>
      </c>
    </row>
    <row r="21" spans="1:27" ht="13.5">
      <c r="A21" s="143" t="s">
        <v>90</v>
      </c>
      <c r="B21" s="141"/>
      <c r="C21" s="160">
        <v>12037755</v>
      </c>
      <c r="D21" s="160"/>
      <c r="E21" s="161"/>
      <c r="F21" s="65">
        <v>6116419</v>
      </c>
      <c r="G21" s="65">
        <v>1394991</v>
      </c>
      <c r="H21" s="65">
        <v>1200</v>
      </c>
      <c r="I21" s="65">
        <v>64520</v>
      </c>
      <c r="J21" s="65">
        <v>1460711</v>
      </c>
      <c r="K21" s="65"/>
      <c r="L21" s="65">
        <v>390354</v>
      </c>
      <c r="M21" s="65">
        <v>5930</v>
      </c>
      <c r="N21" s="65">
        <v>396284</v>
      </c>
      <c r="O21" s="65">
        <v>34825</v>
      </c>
      <c r="P21" s="65">
        <v>85402</v>
      </c>
      <c r="Q21" s="65">
        <v>197139</v>
      </c>
      <c r="R21" s="65">
        <v>317366</v>
      </c>
      <c r="S21" s="65">
        <v>171189</v>
      </c>
      <c r="T21" s="65">
        <v>379094</v>
      </c>
      <c r="U21" s="65">
        <v>788238</v>
      </c>
      <c r="V21" s="65">
        <v>1338521</v>
      </c>
      <c r="W21" s="65">
        <v>3512882</v>
      </c>
      <c r="X21" s="65">
        <v>6116419</v>
      </c>
      <c r="Y21" s="65">
        <v>-2603537</v>
      </c>
      <c r="Z21" s="145">
        <v>-42.57</v>
      </c>
      <c r="AA21" s="67">
        <v>6116419</v>
      </c>
    </row>
    <row r="22" spans="1:27" ht="13.5">
      <c r="A22" s="143" t="s">
        <v>91</v>
      </c>
      <c r="B22" s="141"/>
      <c r="C22" s="162">
        <v>597791</v>
      </c>
      <c r="D22" s="162"/>
      <c r="E22" s="163"/>
      <c r="F22" s="164">
        <v>2951000</v>
      </c>
      <c r="G22" s="164"/>
      <c r="H22" s="164"/>
      <c r="I22" s="164"/>
      <c r="J22" s="164"/>
      <c r="K22" s="164">
        <v>27300</v>
      </c>
      <c r="L22" s="164"/>
      <c r="M22" s="164">
        <v>8695</v>
      </c>
      <c r="N22" s="164">
        <v>35995</v>
      </c>
      <c r="O22" s="164">
        <v>37244</v>
      </c>
      <c r="P22" s="164">
        <v>895428</v>
      </c>
      <c r="Q22" s="164">
        <v>84443</v>
      </c>
      <c r="R22" s="164">
        <v>1017115</v>
      </c>
      <c r="S22" s="164">
        <v>1235</v>
      </c>
      <c r="T22" s="164"/>
      <c r="U22" s="164">
        <v>1884605</v>
      </c>
      <c r="V22" s="164">
        <v>1885840</v>
      </c>
      <c r="W22" s="164">
        <v>2938950</v>
      </c>
      <c r="X22" s="164">
        <v>2951000</v>
      </c>
      <c r="Y22" s="164">
        <v>-12050</v>
      </c>
      <c r="Z22" s="146">
        <v>-0.41</v>
      </c>
      <c r="AA22" s="239">
        <v>2951000</v>
      </c>
    </row>
    <row r="23" spans="1:27" ht="13.5">
      <c r="A23" s="143" t="s">
        <v>92</v>
      </c>
      <c r="B23" s="141"/>
      <c r="C23" s="160">
        <v>1228328</v>
      </c>
      <c r="D23" s="160"/>
      <c r="E23" s="161"/>
      <c r="F23" s="65">
        <v>5969658</v>
      </c>
      <c r="G23" s="65"/>
      <c r="H23" s="65"/>
      <c r="I23" s="65"/>
      <c r="J23" s="65"/>
      <c r="K23" s="65"/>
      <c r="L23" s="65"/>
      <c r="M23" s="65"/>
      <c r="N23" s="65"/>
      <c r="O23" s="65">
        <v>230375</v>
      </c>
      <c r="P23" s="65">
        <v>219369</v>
      </c>
      <c r="Q23" s="65">
        <v>211392</v>
      </c>
      <c r="R23" s="65">
        <v>661136</v>
      </c>
      <c r="S23" s="65">
        <v>1020810</v>
      </c>
      <c r="T23" s="65">
        <v>2885580</v>
      </c>
      <c r="U23" s="65">
        <v>1270240</v>
      </c>
      <c r="V23" s="65">
        <v>5176630</v>
      </c>
      <c r="W23" s="65">
        <v>5837766</v>
      </c>
      <c r="X23" s="65">
        <v>5969658</v>
      </c>
      <c r="Y23" s="65">
        <v>-131892</v>
      </c>
      <c r="Z23" s="145">
        <v>-2.21</v>
      </c>
      <c r="AA23" s="67">
        <v>5969658</v>
      </c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42823628</v>
      </c>
      <c r="D25" s="232">
        <f>+D5+D9+D15+D19+D24</f>
        <v>0</v>
      </c>
      <c r="E25" s="245">
        <f t="shared" si="4"/>
        <v>0</v>
      </c>
      <c r="F25" s="234">
        <f t="shared" si="4"/>
        <v>51739477</v>
      </c>
      <c r="G25" s="234">
        <f t="shared" si="4"/>
        <v>3929205</v>
      </c>
      <c r="H25" s="234">
        <f t="shared" si="4"/>
        <v>2308526</v>
      </c>
      <c r="I25" s="234">
        <f t="shared" si="4"/>
        <v>1310836</v>
      </c>
      <c r="J25" s="234">
        <f t="shared" si="4"/>
        <v>7548567</v>
      </c>
      <c r="K25" s="234">
        <f t="shared" si="4"/>
        <v>999410</v>
      </c>
      <c r="L25" s="234">
        <f t="shared" si="4"/>
        <v>2223479</v>
      </c>
      <c r="M25" s="234">
        <f t="shared" si="4"/>
        <v>1713509</v>
      </c>
      <c r="N25" s="234">
        <f t="shared" si="4"/>
        <v>4936398</v>
      </c>
      <c r="O25" s="234">
        <f t="shared" si="4"/>
        <v>1797656</v>
      </c>
      <c r="P25" s="234">
        <f t="shared" si="4"/>
        <v>3914499</v>
      </c>
      <c r="Q25" s="234">
        <f t="shared" si="4"/>
        <v>3357027</v>
      </c>
      <c r="R25" s="234">
        <f t="shared" si="4"/>
        <v>9069182</v>
      </c>
      <c r="S25" s="234">
        <f t="shared" si="4"/>
        <v>3125664</v>
      </c>
      <c r="T25" s="234">
        <f t="shared" si="4"/>
        <v>6978583</v>
      </c>
      <c r="U25" s="234">
        <f t="shared" si="4"/>
        <v>7346206</v>
      </c>
      <c r="V25" s="234">
        <f t="shared" si="4"/>
        <v>17450453</v>
      </c>
      <c r="W25" s="234">
        <f t="shared" si="4"/>
        <v>39004600</v>
      </c>
      <c r="X25" s="234">
        <f t="shared" si="4"/>
        <v>51739477</v>
      </c>
      <c r="Y25" s="234">
        <f t="shared" si="4"/>
        <v>-12734877</v>
      </c>
      <c r="Z25" s="246">
        <f>+IF(X25&lt;&gt;0,+(Y25/X25)*100,0)</f>
        <v>-24.613462946291477</v>
      </c>
      <c r="AA25" s="247">
        <f>+AA5+AA9+AA15+AA19+AA24</f>
        <v>51739477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>
        <v>6898038</v>
      </c>
      <c r="D28" s="160"/>
      <c r="E28" s="161"/>
      <c r="F28" s="65">
        <v>19425404</v>
      </c>
      <c r="G28" s="65">
        <v>2463250</v>
      </c>
      <c r="H28" s="65">
        <v>747040</v>
      </c>
      <c r="I28" s="65">
        <v>380044</v>
      </c>
      <c r="J28" s="65">
        <v>3590334</v>
      </c>
      <c r="K28" s="65">
        <v>407</v>
      </c>
      <c r="L28" s="65">
        <v>175531</v>
      </c>
      <c r="M28" s="65">
        <v>192636</v>
      </c>
      <c r="N28" s="65">
        <v>368574</v>
      </c>
      <c r="O28" s="65">
        <v>620523</v>
      </c>
      <c r="P28" s="65">
        <v>712042</v>
      </c>
      <c r="Q28" s="65">
        <v>1546881</v>
      </c>
      <c r="R28" s="65">
        <v>2879446</v>
      </c>
      <c r="S28" s="65">
        <v>1689294</v>
      </c>
      <c r="T28" s="65">
        <v>4047308</v>
      </c>
      <c r="U28" s="65">
        <v>2100265</v>
      </c>
      <c r="V28" s="65">
        <v>7836867</v>
      </c>
      <c r="W28" s="65">
        <v>14675221</v>
      </c>
      <c r="X28" s="65">
        <v>19425404</v>
      </c>
      <c r="Y28" s="65">
        <v>-4750183</v>
      </c>
      <c r="Z28" s="145">
        <v>-24.45</v>
      </c>
      <c r="AA28" s="160">
        <v>19425404</v>
      </c>
    </row>
    <row r="29" spans="1:27" ht="13.5">
      <c r="A29" s="249" t="s">
        <v>138</v>
      </c>
      <c r="B29" s="141"/>
      <c r="C29" s="160"/>
      <c r="D29" s="160"/>
      <c r="E29" s="161"/>
      <c r="F29" s="65">
        <v>6868000</v>
      </c>
      <c r="G29" s="65">
        <v>294</v>
      </c>
      <c r="H29" s="65">
        <v>670460</v>
      </c>
      <c r="I29" s="65">
        <v>35484</v>
      </c>
      <c r="J29" s="65">
        <v>706238</v>
      </c>
      <c r="K29" s="65">
        <v>251840</v>
      </c>
      <c r="L29" s="65">
        <v>136259</v>
      </c>
      <c r="M29" s="65"/>
      <c r="N29" s="65">
        <v>388099</v>
      </c>
      <c r="O29" s="65">
        <v>25000</v>
      </c>
      <c r="P29" s="65">
        <v>931929</v>
      </c>
      <c r="Q29" s="65"/>
      <c r="R29" s="65">
        <v>956929</v>
      </c>
      <c r="S29" s="65"/>
      <c r="T29" s="65">
        <v>8970</v>
      </c>
      <c r="U29" s="65">
        <v>1879127</v>
      </c>
      <c r="V29" s="65">
        <v>1888097</v>
      </c>
      <c r="W29" s="65">
        <v>3939363</v>
      </c>
      <c r="X29" s="65">
        <v>6868000</v>
      </c>
      <c r="Y29" s="65">
        <v>-2928637</v>
      </c>
      <c r="Z29" s="145">
        <v>-42.64</v>
      </c>
      <c r="AA29" s="67">
        <v>6868000</v>
      </c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6898038</v>
      </c>
      <c r="D32" s="225">
        <f>SUM(D28:D31)</f>
        <v>0</v>
      </c>
      <c r="E32" s="226">
        <f t="shared" si="5"/>
        <v>0</v>
      </c>
      <c r="F32" s="82">
        <f t="shared" si="5"/>
        <v>26293404</v>
      </c>
      <c r="G32" s="82">
        <f t="shared" si="5"/>
        <v>2463544</v>
      </c>
      <c r="H32" s="82">
        <f t="shared" si="5"/>
        <v>1417500</v>
      </c>
      <c r="I32" s="82">
        <f t="shared" si="5"/>
        <v>415528</v>
      </c>
      <c r="J32" s="82">
        <f t="shared" si="5"/>
        <v>4296572</v>
      </c>
      <c r="K32" s="82">
        <f t="shared" si="5"/>
        <v>252247</v>
      </c>
      <c r="L32" s="82">
        <f t="shared" si="5"/>
        <v>311790</v>
      </c>
      <c r="M32" s="82">
        <f t="shared" si="5"/>
        <v>192636</v>
      </c>
      <c r="N32" s="82">
        <f t="shared" si="5"/>
        <v>756673</v>
      </c>
      <c r="O32" s="82">
        <f t="shared" si="5"/>
        <v>645523</v>
      </c>
      <c r="P32" s="82">
        <f t="shared" si="5"/>
        <v>1643971</v>
      </c>
      <c r="Q32" s="82">
        <f t="shared" si="5"/>
        <v>1546881</v>
      </c>
      <c r="R32" s="82">
        <f t="shared" si="5"/>
        <v>3836375</v>
      </c>
      <c r="S32" s="82">
        <f t="shared" si="5"/>
        <v>1689294</v>
      </c>
      <c r="T32" s="82">
        <f t="shared" si="5"/>
        <v>4056278</v>
      </c>
      <c r="U32" s="82">
        <f t="shared" si="5"/>
        <v>3979392</v>
      </c>
      <c r="V32" s="82">
        <f t="shared" si="5"/>
        <v>9724964</v>
      </c>
      <c r="W32" s="82">
        <f t="shared" si="5"/>
        <v>18614584</v>
      </c>
      <c r="X32" s="82">
        <f t="shared" si="5"/>
        <v>26293404</v>
      </c>
      <c r="Y32" s="82">
        <f t="shared" si="5"/>
        <v>-7678820</v>
      </c>
      <c r="Z32" s="227">
        <f>+IF(X32&lt;&gt;0,+(Y32/X32)*100,0)</f>
        <v>-29.204358629259264</v>
      </c>
      <c r="AA32" s="84">
        <f>SUM(AA28:AA31)</f>
        <v>26293404</v>
      </c>
    </row>
    <row r="33" spans="1:27" ht="13.5">
      <c r="A33" s="252" t="s">
        <v>51</v>
      </c>
      <c r="B33" s="141" t="s">
        <v>141</v>
      </c>
      <c r="C33" s="160">
        <v>27905215</v>
      </c>
      <c r="D33" s="160"/>
      <c r="E33" s="16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>
        <v>8020375</v>
      </c>
      <c r="D35" s="160"/>
      <c r="E35" s="161"/>
      <c r="F35" s="65">
        <v>25446073</v>
      </c>
      <c r="G35" s="65">
        <v>1465661</v>
      </c>
      <c r="H35" s="65">
        <v>891026</v>
      </c>
      <c r="I35" s="65">
        <v>895307</v>
      </c>
      <c r="J35" s="65">
        <v>3251994</v>
      </c>
      <c r="K35" s="65">
        <v>747163</v>
      </c>
      <c r="L35" s="65">
        <v>1911690</v>
      </c>
      <c r="M35" s="65">
        <v>1520874</v>
      </c>
      <c r="N35" s="65">
        <v>4179727</v>
      </c>
      <c r="O35" s="65">
        <v>1152134</v>
      </c>
      <c r="P35" s="65">
        <v>2270528</v>
      </c>
      <c r="Q35" s="65">
        <v>1810147</v>
      </c>
      <c r="R35" s="65">
        <v>5232809</v>
      </c>
      <c r="S35" s="65">
        <v>1436370</v>
      </c>
      <c r="T35" s="65">
        <v>2922306</v>
      </c>
      <c r="U35" s="65">
        <v>3366814</v>
      </c>
      <c r="V35" s="65">
        <v>7725490</v>
      </c>
      <c r="W35" s="65">
        <v>20390020</v>
      </c>
      <c r="X35" s="65">
        <v>25446073</v>
      </c>
      <c r="Y35" s="65">
        <v>-5056053</v>
      </c>
      <c r="Z35" s="145">
        <v>-19.87</v>
      </c>
      <c r="AA35" s="67">
        <v>25446073</v>
      </c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42823628</v>
      </c>
      <c r="D36" s="237">
        <f>SUM(D32:D35)</f>
        <v>0</v>
      </c>
      <c r="E36" s="233">
        <f t="shared" si="6"/>
        <v>0</v>
      </c>
      <c r="F36" s="235">
        <f t="shared" si="6"/>
        <v>51739477</v>
      </c>
      <c r="G36" s="235">
        <f t="shared" si="6"/>
        <v>3929205</v>
      </c>
      <c r="H36" s="235">
        <f t="shared" si="6"/>
        <v>2308526</v>
      </c>
      <c r="I36" s="235">
        <f t="shared" si="6"/>
        <v>1310835</v>
      </c>
      <c r="J36" s="235">
        <f t="shared" si="6"/>
        <v>7548566</v>
      </c>
      <c r="K36" s="235">
        <f t="shared" si="6"/>
        <v>999410</v>
      </c>
      <c r="L36" s="235">
        <f t="shared" si="6"/>
        <v>2223480</v>
      </c>
      <c r="M36" s="235">
        <f t="shared" si="6"/>
        <v>1713510</v>
      </c>
      <c r="N36" s="235">
        <f t="shared" si="6"/>
        <v>4936400</v>
      </c>
      <c r="O36" s="235">
        <f t="shared" si="6"/>
        <v>1797657</v>
      </c>
      <c r="P36" s="235">
        <f t="shared" si="6"/>
        <v>3914499</v>
      </c>
      <c r="Q36" s="235">
        <f t="shared" si="6"/>
        <v>3357028</v>
      </c>
      <c r="R36" s="235">
        <f t="shared" si="6"/>
        <v>9069184</v>
      </c>
      <c r="S36" s="235">
        <f t="shared" si="6"/>
        <v>3125664</v>
      </c>
      <c r="T36" s="235">
        <f t="shared" si="6"/>
        <v>6978584</v>
      </c>
      <c r="U36" s="235">
        <f t="shared" si="6"/>
        <v>7346206</v>
      </c>
      <c r="V36" s="235">
        <f t="shared" si="6"/>
        <v>17450454</v>
      </c>
      <c r="W36" s="235">
        <f t="shared" si="6"/>
        <v>39004604</v>
      </c>
      <c r="X36" s="235">
        <f t="shared" si="6"/>
        <v>51739477</v>
      </c>
      <c r="Y36" s="235">
        <f t="shared" si="6"/>
        <v>-12734873</v>
      </c>
      <c r="Z36" s="236">
        <f>+IF(X36&lt;&gt;0,+(Y36/X36)*100,0)</f>
        <v>-24.613455215250823</v>
      </c>
      <c r="AA36" s="254">
        <f>SUM(AA32:AA35)</f>
        <v>51739477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18069364</v>
      </c>
      <c r="D6" s="160"/>
      <c r="E6" s="64"/>
      <c r="F6" s="65">
        <v>5561</v>
      </c>
      <c r="G6" s="65">
        <v>45286473</v>
      </c>
      <c r="H6" s="65"/>
      <c r="I6" s="65">
        <v>19379304</v>
      </c>
      <c r="J6" s="65">
        <v>64665777</v>
      </c>
      <c r="K6" s="65">
        <v>11916</v>
      </c>
      <c r="L6" s="65">
        <v>14600783</v>
      </c>
      <c r="M6" s="65">
        <v>2990021</v>
      </c>
      <c r="N6" s="65">
        <v>17602720</v>
      </c>
      <c r="O6" s="65">
        <v>9416108</v>
      </c>
      <c r="P6" s="65">
        <v>3116060</v>
      </c>
      <c r="Q6" s="65">
        <v>12218805</v>
      </c>
      <c r="R6" s="65">
        <v>24750973</v>
      </c>
      <c r="S6" s="65">
        <v>11262586</v>
      </c>
      <c r="T6" s="65">
        <v>12778577</v>
      </c>
      <c r="U6" s="65">
        <v>3819466</v>
      </c>
      <c r="V6" s="65">
        <v>27860629</v>
      </c>
      <c r="W6" s="65">
        <v>134880099</v>
      </c>
      <c r="X6" s="65">
        <v>5561</v>
      </c>
      <c r="Y6" s="65">
        <v>134874538</v>
      </c>
      <c r="Z6" s="145">
        <v>2425364.83</v>
      </c>
      <c r="AA6" s="67">
        <v>5561</v>
      </c>
    </row>
    <row r="7" spans="1:27" ht="13.5">
      <c r="A7" s="264" t="s">
        <v>147</v>
      </c>
      <c r="B7" s="197" t="s">
        <v>72</v>
      </c>
      <c r="C7" s="160">
        <v>70000000</v>
      </c>
      <c r="D7" s="160"/>
      <c r="E7" s="64"/>
      <c r="F7" s="65">
        <v>70000</v>
      </c>
      <c r="G7" s="65">
        <v>-20000000</v>
      </c>
      <c r="H7" s="65">
        <v>71766179</v>
      </c>
      <c r="I7" s="65">
        <v>50000000</v>
      </c>
      <c r="J7" s="65">
        <v>101766179</v>
      </c>
      <c r="K7" s="65">
        <v>75000000</v>
      </c>
      <c r="L7" s="65">
        <v>55000000</v>
      </c>
      <c r="M7" s="65">
        <v>55000000</v>
      </c>
      <c r="N7" s="65">
        <v>185000000</v>
      </c>
      <c r="O7" s="65">
        <v>70000000</v>
      </c>
      <c r="P7" s="65">
        <v>70000000</v>
      </c>
      <c r="Q7" s="65">
        <v>75000000</v>
      </c>
      <c r="R7" s="65">
        <v>215000000</v>
      </c>
      <c r="S7" s="65">
        <v>75000000</v>
      </c>
      <c r="T7" s="65">
        <v>75000000</v>
      </c>
      <c r="U7" s="65">
        <v>70000000</v>
      </c>
      <c r="V7" s="65">
        <v>220000000</v>
      </c>
      <c r="W7" s="65">
        <v>721766179</v>
      </c>
      <c r="X7" s="65">
        <v>70000</v>
      </c>
      <c r="Y7" s="65">
        <v>721696179</v>
      </c>
      <c r="Z7" s="145">
        <v>1030994.54</v>
      </c>
      <c r="AA7" s="67">
        <v>70000</v>
      </c>
    </row>
    <row r="8" spans="1:27" ht="13.5">
      <c r="A8" s="264" t="s">
        <v>148</v>
      </c>
      <c r="B8" s="197" t="s">
        <v>72</v>
      </c>
      <c r="C8" s="160">
        <v>17075591</v>
      </c>
      <c r="D8" s="160"/>
      <c r="E8" s="64"/>
      <c r="F8" s="65">
        <v>20681</v>
      </c>
      <c r="G8" s="65">
        <v>43173779</v>
      </c>
      <c r="H8" s="65">
        <v>44950176</v>
      </c>
      <c r="I8" s="65">
        <v>40093599</v>
      </c>
      <c r="J8" s="65">
        <v>128217554</v>
      </c>
      <c r="K8" s="65">
        <v>35409829</v>
      </c>
      <c r="L8" s="65">
        <v>32825397</v>
      </c>
      <c r="M8" s="65">
        <v>34642438</v>
      </c>
      <c r="N8" s="65">
        <v>102877664</v>
      </c>
      <c r="O8" s="65">
        <v>32534905</v>
      </c>
      <c r="P8" s="65">
        <v>33926031</v>
      </c>
      <c r="Q8" s="65">
        <v>32530801</v>
      </c>
      <c r="R8" s="65">
        <v>98991737</v>
      </c>
      <c r="S8" s="65">
        <v>31150791</v>
      </c>
      <c r="T8" s="65">
        <v>21653886</v>
      </c>
      <c r="U8" s="65">
        <v>19681786</v>
      </c>
      <c r="V8" s="65">
        <v>72486463</v>
      </c>
      <c r="W8" s="65">
        <v>402573418</v>
      </c>
      <c r="X8" s="65">
        <v>20681</v>
      </c>
      <c r="Y8" s="65">
        <v>402552737</v>
      </c>
      <c r="Z8" s="145">
        <v>1946485.84</v>
      </c>
      <c r="AA8" s="67">
        <v>20681</v>
      </c>
    </row>
    <row r="9" spans="1:27" ht="13.5">
      <c r="A9" s="264" t="s">
        <v>149</v>
      </c>
      <c r="B9" s="197"/>
      <c r="C9" s="160">
        <v>10423850</v>
      </c>
      <c r="D9" s="160"/>
      <c r="E9" s="64"/>
      <c r="F9" s="65">
        <v>10711</v>
      </c>
      <c r="G9" s="65">
        <v>-17299013</v>
      </c>
      <c r="H9" s="65">
        <v>168055</v>
      </c>
      <c r="I9" s="65">
        <v>3930148</v>
      </c>
      <c r="J9" s="65">
        <v>-13200810</v>
      </c>
      <c r="K9" s="65">
        <v>3690734</v>
      </c>
      <c r="L9" s="65">
        <v>3893121</v>
      </c>
      <c r="M9" s="65">
        <v>3451004</v>
      </c>
      <c r="N9" s="65">
        <v>11034859</v>
      </c>
      <c r="O9" s="65">
        <v>5245040</v>
      </c>
      <c r="P9" s="65">
        <v>3297093</v>
      </c>
      <c r="Q9" s="65">
        <v>2876018</v>
      </c>
      <c r="R9" s="65">
        <v>11418151</v>
      </c>
      <c r="S9" s="65">
        <v>3322226</v>
      </c>
      <c r="T9" s="65">
        <v>3621543</v>
      </c>
      <c r="U9" s="65">
        <v>2834694</v>
      </c>
      <c r="V9" s="65">
        <v>9778463</v>
      </c>
      <c r="W9" s="65">
        <v>19030663</v>
      </c>
      <c r="X9" s="65">
        <v>10711</v>
      </c>
      <c r="Y9" s="65">
        <v>19019952</v>
      </c>
      <c r="Z9" s="145">
        <v>177574.01</v>
      </c>
      <c r="AA9" s="67">
        <v>10711</v>
      </c>
    </row>
    <row r="10" spans="1:27" ht="13.5">
      <c r="A10" s="264" t="s">
        <v>150</v>
      </c>
      <c r="B10" s="197"/>
      <c r="C10" s="160">
        <v>1209421</v>
      </c>
      <c r="D10" s="160"/>
      <c r="E10" s="64"/>
      <c r="F10" s="65">
        <v>1984</v>
      </c>
      <c r="G10" s="164">
        <v>1984451</v>
      </c>
      <c r="H10" s="164"/>
      <c r="I10" s="164">
        <v>101884</v>
      </c>
      <c r="J10" s="65">
        <v>2086335</v>
      </c>
      <c r="K10" s="164">
        <v>99057</v>
      </c>
      <c r="L10" s="164">
        <v>104998</v>
      </c>
      <c r="M10" s="65">
        <v>110833</v>
      </c>
      <c r="N10" s="164">
        <v>314888</v>
      </c>
      <c r="O10" s="164">
        <v>106951</v>
      </c>
      <c r="P10" s="164">
        <v>105929</v>
      </c>
      <c r="Q10" s="65">
        <v>109046</v>
      </c>
      <c r="R10" s="164">
        <v>321926</v>
      </c>
      <c r="S10" s="164">
        <v>107714</v>
      </c>
      <c r="T10" s="65">
        <v>105082</v>
      </c>
      <c r="U10" s="164">
        <v>126582</v>
      </c>
      <c r="V10" s="164">
        <v>339378</v>
      </c>
      <c r="W10" s="164">
        <v>3062527</v>
      </c>
      <c r="X10" s="65">
        <v>1984</v>
      </c>
      <c r="Y10" s="164">
        <v>3060543</v>
      </c>
      <c r="Z10" s="146">
        <v>154261.24</v>
      </c>
      <c r="AA10" s="239">
        <v>1984</v>
      </c>
    </row>
    <row r="11" spans="1:27" ht="13.5">
      <c r="A11" s="264" t="s">
        <v>151</v>
      </c>
      <c r="B11" s="197" t="s">
        <v>96</v>
      </c>
      <c r="C11" s="160">
        <v>10059520</v>
      </c>
      <c r="D11" s="160"/>
      <c r="E11" s="64"/>
      <c r="F11" s="65">
        <v>10619</v>
      </c>
      <c r="G11" s="65"/>
      <c r="H11" s="65">
        <v>10595896</v>
      </c>
      <c r="I11" s="65">
        <v>10595896</v>
      </c>
      <c r="J11" s="65">
        <v>21191792</v>
      </c>
      <c r="K11" s="65">
        <v>10618860</v>
      </c>
      <c r="L11" s="65">
        <v>10618860</v>
      </c>
      <c r="M11" s="65">
        <v>10618860</v>
      </c>
      <c r="N11" s="65">
        <v>31856580</v>
      </c>
      <c r="O11" s="65">
        <v>10618860</v>
      </c>
      <c r="P11" s="65">
        <v>10618860</v>
      </c>
      <c r="Q11" s="65">
        <v>10618860</v>
      </c>
      <c r="R11" s="65">
        <v>31856580</v>
      </c>
      <c r="S11" s="65">
        <v>10618860</v>
      </c>
      <c r="T11" s="65">
        <v>10618860</v>
      </c>
      <c r="U11" s="65">
        <v>10618860</v>
      </c>
      <c r="V11" s="65">
        <v>31856580</v>
      </c>
      <c r="W11" s="65">
        <v>116761532</v>
      </c>
      <c r="X11" s="65">
        <v>10619</v>
      </c>
      <c r="Y11" s="65">
        <v>116750913</v>
      </c>
      <c r="Z11" s="145">
        <v>1099452.99</v>
      </c>
      <c r="AA11" s="67">
        <v>10619</v>
      </c>
    </row>
    <row r="12" spans="1:27" ht="13.5">
      <c r="A12" s="265" t="s">
        <v>56</v>
      </c>
      <c r="B12" s="266"/>
      <c r="C12" s="177">
        <f aca="true" t="shared" si="0" ref="C12:Y12">SUM(C6:C11)</f>
        <v>126837746</v>
      </c>
      <c r="D12" s="177">
        <f>SUM(D6:D11)</f>
        <v>0</v>
      </c>
      <c r="E12" s="77">
        <f t="shared" si="0"/>
        <v>0</v>
      </c>
      <c r="F12" s="78">
        <f t="shared" si="0"/>
        <v>119556</v>
      </c>
      <c r="G12" s="78">
        <f t="shared" si="0"/>
        <v>53145690</v>
      </c>
      <c r="H12" s="78">
        <f t="shared" si="0"/>
        <v>127480306</v>
      </c>
      <c r="I12" s="78">
        <f t="shared" si="0"/>
        <v>124100831</v>
      </c>
      <c r="J12" s="78">
        <f t="shared" si="0"/>
        <v>304726827</v>
      </c>
      <c r="K12" s="78">
        <f t="shared" si="0"/>
        <v>124830396</v>
      </c>
      <c r="L12" s="78">
        <f t="shared" si="0"/>
        <v>117043159</v>
      </c>
      <c r="M12" s="78">
        <f t="shared" si="0"/>
        <v>106813156</v>
      </c>
      <c r="N12" s="78">
        <f t="shared" si="0"/>
        <v>348686711</v>
      </c>
      <c r="O12" s="78">
        <f t="shared" si="0"/>
        <v>127921864</v>
      </c>
      <c r="P12" s="78">
        <f t="shared" si="0"/>
        <v>121063973</v>
      </c>
      <c r="Q12" s="78">
        <f t="shared" si="0"/>
        <v>133353530</v>
      </c>
      <c r="R12" s="78">
        <f t="shared" si="0"/>
        <v>382339367</v>
      </c>
      <c r="S12" s="78">
        <f t="shared" si="0"/>
        <v>131462177</v>
      </c>
      <c r="T12" s="78">
        <f t="shared" si="0"/>
        <v>123777948</v>
      </c>
      <c r="U12" s="78">
        <f t="shared" si="0"/>
        <v>107081388</v>
      </c>
      <c r="V12" s="78">
        <f t="shared" si="0"/>
        <v>362321513</v>
      </c>
      <c r="W12" s="78">
        <f t="shared" si="0"/>
        <v>1398074418</v>
      </c>
      <c r="X12" s="78">
        <f t="shared" si="0"/>
        <v>119556</v>
      </c>
      <c r="Y12" s="78">
        <f t="shared" si="0"/>
        <v>1397954862</v>
      </c>
      <c r="Z12" s="179">
        <f>+IF(X12&lt;&gt;0,+(Y12/X12)*100,0)</f>
        <v>1169288.7533875338</v>
      </c>
      <c r="AA12" s="79">
        <f>SUM(AA6:AA11)</f>
        <v>119556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>
        <v>2498680</v>
      </c>
      <c r="D15" s="160"/>
      <c r="E15" s="64"/>
      <c r="F15" s="65">
        <v>8034</v>
      </c>
      <c r="G15" s="65">
        <v>-11370142</v>
      </c>
      <c r="H15" s="65">
        <v>3611640</v>
      </c>
      <c r="I15" s="65">
        <v>3487932</v>
      </c>
      <c r="J15" s="65">
        <v>-4270570</v>
      </c>
      <c r="K15" s="65">
        <v>3119202</v>
      </c>
      <c r="L15" s="65">
        <v>3143225</v>
      </c>
      <c r="M15" s="65">
        <v>3075824</v>
      </c>
      <c r="N15" s="65">
        <v>9338251</v>
      </c>
      <c r="O15" s="65">
        <v>3039387</v>
      </c>
      <c r="P15" s="65">
        <v>3330407</v>
      </c>
      <c r="Q15" s="65">
        <v>3268792</v>
      </c>
      <c r="R15" s="65">
        <v>9638586</v>
      </c>
      <c r="S15" s="65">
        <v>3607068</v>
      </c>
      <c r="T15" s="65">
        <v>3537049</v>
      </c>
      <c r="U15" s="65">
        <v>2591515</v>
      </c>
      <c r="V15" s="65">
        <v>9735632</v>
      </c>
      <c r="W15" s="65">
        <v>24441899</v>
      </c>
      <c r="X15" s="65">
        <v>8034</v>
      </c>
      <c r="Y15" s="65">
        <v>24433865</v>
      </c>
      <c r="Z15" s="145">
        <v>304130.76</v>
      </c>
      <c r="AA15" s="67">
        <v>8034</v>
      </c>
    </row>
    <row r="16" spans="1:27" ht="13.5">
      <c r="A16" s="264" t="s">
        <v>154</v>
      </c>
      <c r="B16" s="197"/>
      <c r="C16" s="160">
        <v>7441</v>
      </c>
      <c r="D16" s="160"/>
      <c r="E16" s="64"/>
      <c r="F16" s="65">
        <v>5</v>
      </c>
      <c r="G16" s="164"/>
      <c r="H16" s="164">
        <v>7441</v>
      </c>
      <c r="I16" s="164">
        <v>7441</v>
      </c>
      <c r="J16" s="65">
        <v>14882</v>
      </c>
      <c r="K16" s="164">
        <v>7441</v>
      </c>
      <c r="L16" s="164">
        <v>7441</v>
      </c>
      <c r="M16" s="65">
        <v>7441</v>
      </c>
      <c r="N16" s="164">
        <v>22323</v>
      </c>
      <c r="O16" s="164">
        <v>7441</v>
      </c>
      <c r="P16" s="164">
        <v>7441</v>
      </c>
      <c r="Q16" s="65">
        <v>7441</v>
      </c>
      <c r="R16" s="164">
        <v>22323</v>
      </c>
      <c r="S16" s="164">
        <v>7441</v>
      </c>
      <c r="T16" s="65">
        <v>7441</v>
      </c>
      <c r="U16" s="164">
        <v>7441</v>
      </c>
      <c r="V16" s="164">
        <v>22323</v>
      </c>
      <c r="W16" s="164">
        <v>81851</v>
      </c>
      <c r="X16" s="65">
        <v>5</v>
      </c>
      <c r="Y16" s="164">
        <v>81846</v>
      </c>
      <c r="Z16" s="146">
        <v>1636920</v>
      </c>
      <c r="AA16" s="239">
        <v>5</v>
      </c>
    </row>
    <row r="17" spans="1:27" ht="13.5">
      <c r="A17" s="264" t="s">
        <v>155</v>
      </c>
      <c r="B17" s="197"/>
      <c r="C17" s="160">
        <v>27347336</v>
      </c>
      <c r="D17" s="160"/>
      <c r="E17" s="64"/>
      <c r="F17" s="65">
        <v>17975</v>
      </c>
      <c r="G17" s="65"/>
      <c r="H17" s="65">
        <v>29134410</v>
      </c>
      <c r="I17" s="65">
        <v>27648336</v>
      </c>
      <c r="J17" s="65">
        <v>56782746</v>
      </c>
      <c r="K17" s="65">
        <v>27347336</v>
      </c>
      <c r="L17" s="65">
        <v>27347336</v>
      </c>
      <c r="M17" s="65">
        <v>27347336</v>
      </c>
      <c r="N17" s="65">
        <v>82042008</v>
      </c>
      <c r="O17" s="65">
        <v>27347336</v>
      </c>
      <c r="P17" s="65">
        <v>27347336</v>
      </c>
      <c r="Q17" s="65">
        <v>24427775</v>
      </c>
      <c r="R17" s="65">
        <v>79122447</v>
      </c>
      <c r="S17" s="65">
        <v>24427775</v>
      </c>
      <c r="T17" s="65">
        <v>27347336</v>
      </c>
      <c r="U17" s="65">
        <v>27317662</v>
      </c>
      <c r="V17" s="65">
        <v>79092773</v>
      </c>
      <c r="W17" s="65">
        <v>297039974</v>
      </c>
      <c r="X17" s="65">
        <v>17975</v>
      </c>
      <c r="Y17" s="65">
        <v>297021999</v>
      </c>
      <c r="Z17" s="145">
        <v>1652417.24</v>
      </c>
      <c r="AA17" s="67">
        <v>17975</v>
      </c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406245315</v>
      </c>
      <c r="D19" s="160"/>
      <c r="E19" s="64"/>
      <c r="F19" s="65">
        <v>496988</v>
      </c>
      <c r="G19" s="65">
        <v>4280502</v>
      </c>
      <c r="H19" s="65">
        <v>449981488</v>
      </c>
      <c r="I19" s="65">
        <v>416180532</v>
      </c>
      <c r="J19" s="65">
        <v>870442522</v>
      </c>
      <c r="K19" s="65">
        <v>417299327</v>
      </c>
      <c r="L19" s="65">
        <v>419926108</v>
      </c>
      <c r="M19" s="65">
        <v>422247214</v>
      </c>
      <c r="N19" s="65">
        <v>1259472649</v>
      </c>
      <c r="O19" s="65">
        <v>424448986</v>
      </c>
      <c r="P19" s="65">
        <v>428685799</v>
      </c>
      <c r="Q19" s="65">
        <v>417461060</v>
      </c>
      <c r="R19" s="65">
        <v>1270595845</v>
      </c>
      <c r="S19" s="65">
        <v>420586726</v>
      </c>
      <c r="T19" s="65">
        <v>427565309</v>
      </c>
      <c r="U19" s="65">
        <v>434911516</v>
      </c>
      <c r="V19" s="65">
        <v>1283063551</v>
      </c>
      <c r="W19" s="65">
        <v>4683574567</v>
      </c>
      <c r="X19" s="65">
        <v>496988</v>
      </c>
      <c r="Y19" s="65">
        <v>4683077579</v>
      </c>
      <c r="Z19" s="145">
        <v>942291.88</v>
      </c>
      <c r="AA19" s="67">
        <v>496988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>
        <v>864355</v>
      </c>
      <c r="D22" s="160"/>
      <c r="E22" s="64"/>
      <c r="F22" s="65">
        <v>1144</v>
      </c>
      <c r="G22" s="65"/>
      <c r="H22" s="65">
        <v>864355</v>
      </c>
      <c r="I22" s="65">
        <v>864355</v>
      </c>
      <c r="J22" s="65">
        <v>1728710</v>
      </c>
      <c r="K22" s="65">
        <v>864355</v>
      </c>
      <c r="L22" s="65">
        <v>864355</v>
      </c>
      <c r="M22" s="65">
        <v>864355</v>
      </c>
      <c r="N22" s="65">
        <v>2593065</v>
      </c>
      <c r="O22" s="65">
        <v>864355</v>
      </c>
      <c r="P22" s="65">
        <v>864355</v>
      </c>
      <c r="Q22" s="65">
        <v>417847</v>
      </c>
      <c r="R22" s="65">
        <v>2146557</v>
      </c>
      <c r="S22" s="65">
        <v>417847</v>
      </c>
      <c r="T22" s="65">
        <v>417847</v>
      </c>
      <c r="U22" s="65">
        <v>417847</v>
      </c>
      <c r="V22" s="65">
        <v>1253541</v>
      </c>
      <c r="W22" s="65">
        <v>7721873</v>
      </c>
      <c r="X22" s="65">
        <v>1144</v>
      </c>
      <c r="Y22" s="65">
        <v>7720729</v>
      </c>
      <c r="Z22" s="145">
        <v>674888.9</v>
      </c>
      <c r="AA22" s="67">
        <v>1144</v>
      </c>
    </row>
    <row r="23" spans="1:27" ht="13.5">
      <c r="A23" s="264" t="s">
        <v>161</v>
      </c>
      <c r="B23" s="197"/>
      <c r="C23" s="160">
        <v>559340</v>
      </c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437522467</v>
      </c>
      <c r="D24" s="177">
        <f>SUM(D15:D23)</f>
        <v>0</v>
      </c>
      <c r="E24" s="81">
        <f t="shared" si="1"/>
        <v>0</v>
      </c>
      <c r="F24" s="82">
        <f t="shared" si="1"/>
        <v>524146</v>
      </c>
      <c r="G24" s="82">
        <f t="shared" si="1"/>
        <v>-7089640</v>
      </c>
      <c r="H24" s="82">
        <f t="shared" si="1"/>
        <v>483599334</v>
      </c>
      <c r="I24" s="82">
        <f t="shared" si="1"/>
        <v>448188596</v>
      </c>
      <c r="J24" s="82">
        <f t="shared" si="1"/>
        <v>924698290</v>
      </c>
      <c r="K24" s="82">
        <f t="shared" si="1"/>
        <v>448637661</v>
      </c>
      <c r="L24" s="82">
        <f t="shared" si="1"/>
        <v>451288465</v>
      </c>
      <c r="M24" s="82">
        <f t="shared" si="1"/>
        <v>453542170</v>
      </c>
      <c r="N24" s="82">
        <f t="shared" si="1"/>
        <v>1353468296</v>
      </c>
      <c r="O24" s="82">
        <f t="shared" si="1"/>
        <v>455707505</v>
      </c>
      <c r="P24" s="82">
        <f t="shared" si="1"/>
        <v>460235338</v>
      </c>
      <c r="Q24" s="82">
        <f t="shared" si="1"/>
        <v>445582915</v>
      </c>
      <c r="R24" s="82">
        <f t="shared" si="1"/>
        <v>1361525758</v>
      </c>
      <c r="S24" s="82">
        <f t="shared" si="1"/>
        <v>449046857</v>
      </c>
      <c r="T24" s="82">
        <f t="shared" si="1"/>
        <v>458874982</v>
      </c>
      <c r="U24" s="82">
        <f t="shared" si="1"/>
        <v>465245981</v>
      </c>
      <c r="V24" s="82">
        <f t="shared" si="1"/>
        <v>1373167820</v>
      </c>
      <c r="W24" s="82">
        <f t="shared" si="1"/>
        <v>5012860164</v>
      </c>
      <c r="X24" s="82">
        <f t="shared" si="1"/>
        <v>524146</v>
      </c>
      <c r="Y24" s="82">
        <f t="shared" si="1"/>
        <v>5012336018</v>
      </c>
      <c r="Z24" s="227">
        <f>+IF(X24&lt;&gt;0,+(Y24/X24)*100,0)</f>
        <v>956286.2290277899</v>
      </c>
      <c r="AA24" s="84">
        <f>SUM(AA15:AA23)</f>
        <v>524146</v>
      </c>
    </row>
    <row r="25" spans="1:27" ht="13.5">
      <c r="A25" s="265" t="s">
        <v>162</v>
      </c>
      <c r="B25" s="266"/>
      <c r="C25" s="177">
        <f aca="true" t="shared" si="2" ref="C25:Y25">+C12+C24</f>
        <v>564360213</v>
      </c>
      <c r="D25" s="177">
        <f>+D12+D24</f>
        <v>0</v>
      </c>
      <c r="E25" s="77">
        <f t="shared" si="2"/>
        <v>0</v>
      </c>
      <c r="F25" s="78">
        <f t="shared" si="2"/>
        <v>643702</v>
      </c>
      <c r="G25" s="78">
        <f t="shared" si="2"/>
        <v>46056050</v>
      </c>
      <c r="H25" s="78">
        <f t="shared" si="2"/>
        <v>611079640</v>
      </c>
      <c r="I25" s="78">
        <f t="shared" si="2"/>
        <v>572289427</v>
      </c>
      <c r="J25" s="78">
        <f t="shared" si="2"/>
        <v>1229425117</v>
      </c>
      <c r="K25" s="78">
        <f t="shared" si="2"/>
        <v>573468057</v>
      </c>
      <c r="L25" s="78">
        <f t="shared" si="2"/>
        <v>568331624</v>
      </c>
      <c r="M25" s="78">
        <f t="shared" si="2"/>
        <v>560355326</v>
      </c>
      <c r="N25" s="78">
        <f t="shared" si="2"/>
        <v>1702155007</v>
      </c>
      <c r="O25" s="78">
        <f t="shared" si="2"/>
        <v>583629369</v>
      </c>
      <c r="P25" s="78">
        <f t="shared" si="2"/>
        <v>581299311</v>
      </c>
      <c r="Q25" s="78">
        <f t="shared" si="2"/>
        <v>578936445</v>
      </c>
      <c r="R25" s="78">
        <f t="shared" si="2"/>
        <v>1743865125</v>
      </c>
      <c r="S25" s="78">
        <f t="shared" si="2"/>
        <v>580509034</v>
      </c>
      <c r="T25" s="78">
        <f t="shared" si="2"/>
        <v>582652930</v>
      </c>
      <c r="U25" s="78">
        <f t="shared" si="2"/>
        <v>572327369</v>
      </c>
      <c r="V25" s="78">
        <f t="shared" si="2"/>
        <v>1735489333</v>
      </c>
      <c r="W25" s="78">
        <f t="shared" si="2"/>
        <v>6410934582</v>
      </c>
      <c r="X25" s="78">
        <f t="shared" si="2"/>
        <v>643702</v>
      </c>
      <c r="Y25" s="78">
        <f t="shared" si="2"/>
        <v>6410290880</v>
      </c>
      <c r="Z25" s="179">
        <f>+IF(X25&lt;&gt;0,+(Y25/X25)*100,0)</f>
        <v>995847.5940730338</v>
      </c>
      <c r="AA25" s="79">
        <f>+AA12+AA24</f>
        <v>643702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/>
      <c r="I29" s="65"/>
      <c r="J29" s="65"/>
      <c r="K29" s="65">
        <v>10599506</v>
      </c>
      <c r="L29" s="65"/>
      <c r="M29" s="65"/>
      <c r="N29" s="65">
        <v>10599506</v>
      </c>
      <c r="O29" s="65"/>
      <c r="P29" s="65"/>
      <c r="Q29" s="65"/>
      <c r="R29" s="65"/>
      <c r="S29" s="65"/>
      <c r="T29" s="65"/>
      <c r="U29" s="65"/>
      <c r="V29" s="65"/>
      <c r="W29" s="65">
        <v>10599506</v>
      </c>
      <c r="X29" s="65"/>
      <c r="Y29" s="65">
        <v>10599506</v>
      </c>
      <c r="Z29" s="145"/>
      <c r="AA29" s="67"/>
    </row>
    <row r="30" spans="1:27" ht="13.5">
      <c r="A30" s="264" t="s">
        <v>52</v>
      </c>
      <c r="B30" s="197" t="s">
        <v>94</v>
      </c>
      <c r="C30" s="160">
        <v>14658867</v>
      </c>
      <c r="D30" s="160"/>
      <c r="E30" s="64"/>
      <c r="F30" s="65">
        <v>3614</v>
      </c>
      <c r="G30" s="65">
        <v>1881788</v>
      </c>
      <c r="H30" s="65"/>
      <c r="I30" s="65"/>
      <c r="J30" s="65">
        <v>1881788</v>
      </c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>
        <v>1881788</v>
      </c>
      <c r="X30" s="65">
        <v>3614</v>
      </c>
      <c r="Y30" s="65">
        <v>1878174</v>
      </c>
      <c r="Z30" s="145">
        <v>51969.4</v>
      </c>
      <c r="AA30" s="67">
        <v>3614</v>
      </c>
    </row>
    <row r="31" spans="1:27" ht="13.5">
      <c r="A31" s="264" t="s">
        <v>166</v>
      </c>
      <c r="B31" s="197"/>
      <c r="C31" s="160">
        <v>5571077</v>
      </c>
      <c r="D31" s="160"/>
      <c r="E31" s="64"/>
      <c r="F31" s="65">
        <v>4942</v>
      </c>
      <c r="G31" s="65">
        <v>18524</v>
      </c>
      <c r="H31" s="65">
        <v>5619300</v>
      </c>
      <c r="I31" s="65">
        <v>5656414</v>
      </c>
      <c r="J31" s="65">
        <v>11294238</v>
      </c>
      <c r="K31" s="65">
        <v>5676411</v>
      </c>
      <c r="L31" s="65">
        <v>5717042</v>
      </c>
      <c r="M31" s="65">
        <v>5754172</v>
      </c>
      <c r="N31" s="65">
        <v>17147625</v>
      </c>
      <c r="O31" s="65">
        <v>5823757</v>
      </c>
      <c r="P31" s="65">
        <v>5838593</v>
      </c>
      <c r="Q31" s="65">
        <v>5911221</v>
      </c>
      <c r="R31" s="65">
        <v>17573571</v>
      </c>
      <c r="S31" s="65">
        <v>5942670</v>
      </c>
      <c r="T31" s="65">
        <v>6043029</v>
      </c>
      <c r="U31" s="65">
        <v>6079482</v>
      </c>
      <c r="V31" s="65">
        <v>18065181</v>
      </c>
      <c r="W31" s="65">
        <v>64080615</v>
      </c>
      <c r="X31" s="65">
        <v>4942</v>
      </c>
      <c r="Y31" s="65">
        <v>64075673</v>
      </c>
      <c r="Z31" s="145">
        <v>1296553.48</v>
      </c>
      <c r="AA31" s="67">
        <v>4942</v>
      </c>
    </row>
    <row r="32" spans="1:27" ht="13.5">
      <c r="A32" s="264" t="s">
        <v>167</v>
      </c>
      <c r="B32" s="197" t="s">
        <v>94</v>
      </c>
      <c r="C32" s="160">
        <v>50297934</v>
      </c>
      <c r="D32" s="160"/>
      <c r="E32" s="64"/>
      <c r="F32" s="65">
        <v>43055</v>
      </c>
      <c r="G32" s="65">
        <v>688191</v>
      </c>
      <c r="H32" s="65">
        <v>29348218</v>
      </c>
      <c r="I32" s="65">
        <v>34751754</v>
      </c>
      <c r="J32" s="65">
        <v>64788163</v>
      </c>
      <c r="K32" s="65">
        <v>32292911</v>
      </c>
      <c r="L32" s="65">
        <v>25173585</v>
      </c>
      <c r="M32" s="65">
        <v>22569094</v>
      </c>
      <c r="N32" s="65">
        <v>80035590</v>
      </c>
      <c r="O32" s="65">
        <v>41991387</v>
      </c>
      <c r="P32" s="65">
        <v>38340687</v>
      </c>
      <c r="Q32" s="65">
        <v>41664745</v>
      </c>
      <c r="R32" s="65">
        <v>121996819</v>
      </c>
      <c r="S32" s="65">
        <v>37518278</v>
      </c>
      <c r="T32" s="65">
        <v>34800344</v>
      </c>
      <c r="U32" s="65">
        <v>20472246</v>
      </c>
      <c r="V32" s="65">
        <v>92790868</v>
      </c>
      <c r="W32" s="65">
        <v>359611440</v>
      </c>
      <c r="X32" s="65">
        <v>43055</v>
      </c>
      <c r="Y32" s="65">
        <v>359568385</v>
      </c>
      <c r="Z32" s="145">
        <v>835137.35</v>
      </c>
      <c r="AA32" s="67">
        <v>43055</v>
      </c>
    </row>
    <row r="33" spans="1:27" ht="13.5">
      <c r="A33" s="264" t="s">
        <v>168</v>
      </c>
      <c r="B33" s="197"/>
      <c r="C33" s="160">
        <v>2231348</v>
      </c>
      <c r="D33" s="160"/>
      <c r="E33" s="64"/>
      <c r="F33" s="65">
        <v>13081</v>
      </c>
      <c r="G33" s="65">
        <v>3134136</v>
      </c>
      <c r="H33" s="65">
        <v>12861033</v>
      </c>
      <c r="I33" s="65">
        <v>14512182</v>
      </c>
      <c r="J33" s="65">
        <v>30507351</v>
      </c>
      <c r="K33" s="65">
        <v>14219509</v>
      </c>
      <c r="L33" s="65">
        <v>10049115</v>
      </c>
      <c r="M33" s="65">
        <v>9806961</v>
      </c>
      <c r="N33" s="65">
        <v>34075585</v>
      </c>
      <c r="O33" s="65">
        <v>8264142</v>
      </c>
      <c r="P33" s="65">
        <v>8950505</v>
      </c>
      <c r="Q33" s="65">
        <v>9482245</v>
      </c>
      <c r="R33" s="65">
        <v>26696892</v>
      </c>
      <c r="S33" s="65">
        <v>9821442</v>
      </c>
      <c r="T33" s="65">
        <v>10243148</v>
      </c>
      <c r="U33" s="65">
        <v>11181888</v>
      </c>
      <c r="V33" s="65">
        <v>31246478</v>
      </c>
      <c r="W33" s="65">
        <v>122526306</v>
      </c>
      <c r="X33" s="65">
        <v>13081</v>
      </c>
      <c r="Y33" s="65">
        <v>122513225</v>
      </c>
      <c r="Z33" s="145">
        <v>936573.85</v>
      </c>
      <c r="AA33" s="67">
        <v>13081</v>
      </c>
    </row>
    <row r="34" spans="1:27" ht="13.5">
      <c r="A34" s="265" t="s">
        <v>58</v>
      </c>
      <c r="B34" s="266"/>
      <c r="C34" s="177">
        <f aca="true" t="shared" si="3" ref="C34:Y34">SUM(C29:C33)</f>
        <v>72759226</v>
      </c>
      <c r="D34" s="177">
        <f>SUM(D29:D33)</f>
        <v>0</v>
      </c>
      <c r="E34" s="77">
        <f t="shared" si="3"/>
        <v>0</v>
      </c>
      <c r="F34" s="78">
        <f t="shared" si="3"/>
        <v>64692</v>
      </c>
      <c r="G34" s="78">
        <f t="shared" si="3"/>
        <v>5722639</v>
      </c>
      <c r="H34" s="78">
        <f t="shared" si="3"/>
        <v>47828551</v>
      </c>
      <c r="I34" s="78">
        <f t="shared" si="3"/>
        <v>54920350</v>
      </c>
      <c r="J34" s="78">
        <f t="shared" si="3"/>
        <v>108471540</v>
      </c>
      <c r="K34" s="78">
        <f t="shared" si="3"/>
        <v>62788337</v>
      </c>
      <c r="L34" s="78">
        <f t="shared" si="3"/>
        <v>40939742</v>
      </c>
      <c r="M34" s="78">
        <f t="shared" si="3"/>
        <v>38130227</v>
      </c>
      <c r="N34" s="78">
        <f t="shared" si="3"/>
        <v>141858306</v>
      </c>
      <c r="O34" s="78">
        <f t="shared" si="3"/>
        <v>56079286</v>
      </c>
      <c r="P34" s="78">
        <f t="shared" si="3"/>
        <v>53129785</v>
      </c>
      <c r="Q34" s="78">
        <f t="shared" si="3"/>
        <v>57058211</v>
      </c>
      <c r="R34" s="78">
        <f t="shared" si="3"/>
        <v>166267282</v>
      </c>
      <c r="S34" s="78">
        <f t="shared" si="3"/>
        <v>53282390</v>
      </c>
      <c r="T34" s="78">
        <f t="shared" si="3"/>
        <v>51086521</v>
      </c>
      <c r="U34" s="78">
        <f t="shared" si="3"/>
        <v>37733616</v>
      </c>
      <c r="V34" s="78">
        <f t="shared" si="3"/>
        <v>142102527</v>
      </c>
      <c r="W34" s="78">
        <f t="shared" si="3"/>
        <v>558699655</v>
      </c>
      <c r="X34" s="78">
        <f t="shared" si="3"/>
        <v>64692</v>
      </c>
      <c r="Y34" s="78">
        <f t="shared" si="3"/>
        <v>558634963</v>
      </c>
      <c r="Z34" s="179">
        <f>+IF(X34&lt;&gt;0,+(Y34/X34)*100,0)</f>
        <v>863530.2092994498</v>
      </c>
      <c r="AA34" s="79">
        <f>SUM(AA29:AA33)</f>
        <v>64692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37327237</v>
      </c>
      <c r="D37" s="160"/>
      <c r="E37" s="64"/>
      <c r="F37" s="65">
        <v>55294</v>
      </c>
      <c r="G37" s="65">
        <v>-1881788</v>
      </c>
      <c r="H37" s="65">
        <v>40240705</v>
      </c>
      <c r="I37" s="65">
        <v>39422047</v>
      </c>
      <c r="J37" s="65">
        <v>77780964</v>
      </c>
      <c r="K37" s="65">
        <v>39422047</v>
      </c>
      <c r="L37" s="65">
        <v>39422047</v>
      </c>
      <c r="M37" s="65">
        <v>38740413</v>
      </c>
      <c r="N37" s="65">
        <v>117584507</v>
      </c>
      <c r="O37" s="65">
        <v>38740413</v>
      </c>
      <c r="P37" s="65">
        <v>38740413</v>
      </c>
      <c r="Q37" s="65">
        <v>37918345</v>
      </c>
      <c r="R37" s="65">
        <v>115399171</v>
      </c>
      <c r="S37" s="65">
        <v>37918345</v>
      </c>
      <c r="T37" s="65">
        <v>37918345</v>
      </c>
      <c r="U37" s="65">
        <v>37200206</v>
      </c>
      <c r="V37" s="65">
        <v>113036896</v>
      </c>
      <c r="W37" s="65">
        <v>423801538</v>
      </c>
      <c r="X37" s="65">
        <v>55294</v>
      </c>
      <c r="Y37" s="65">
        <v>423746244</v>
      </c>
      <c r="Z37" s="145">
        <v>766351.22</v>
      </c>
      <c r="AA37" s="67">
        <v>55294</v>
      </c>
    </row>
    <row r="38" spans="1:27" ht="13.5">
      <c r="A38" s="264" t="s">
        <v>168</v>
      </c>
      <c r="B38" s="197"/>
      <c r="C38" s="160">
        <v>39068327</v>
      </c>
      <c r="D38" s="160"/>
      <c r="E38" s="64"/>
      <c r="F38" s="65">
        <v>34428</v>
      </c>
      <c r="G38" s="65">
        <v>2245913</v>
      </c>
      <c r="H38" s="65">
        <v>41991072</v>
      </c>
      <c r="I38" s="65">
        <v>43240196</v>
      </c>
      <c r="J38" s="65">
        <v>87477181</v>
      </c>
      <c r="K38" s="65">
        <v>42535650</v>
      </c>
      <c r="L38" s="65">
        <v>42812900</v>
      </c>
      <c r="M38" s="65">
        <v>43067904</v>
      </c>
      <c r="N38" s="65">
        <v>128416454</v>
      </c>
      <c r="O38" s="65">
        <v>43357943</v>
      </c>
      <c r="P38" s="65">
        <v>43683588</v>
      </c>
      <c r="Q38" s="65">
        <v>43982239</v>
      </c>
      <c r="R38" s="65">
        <v>131023770</v>
      </c>
      <c r="S38" s="65">
        <v>44339100</v>
      </c>
      <c r="T38" s="65">
        <v>44663957</v>
      </c>
      <c r="U38" s="65">
        <v>45067045</v>
      </c>
      <c r="V38" s="65">
        <v>134070102</v>
      </c>
      <c r="W38" s="65">
        <v>480987507</v>
      </c>
      <c r="X38" s="65">
        <v>34428</v>
      </c>
      <c r="Y38" s="65">
        <v>480953079</v>
      </c>
      <c r="Z38" s="145">
        <v>1396982.34</v>
      </c>
      <c r="AA38" s="67">
        <v>34428</v>
      </c>
    </row>
    <row r="39" spans="1:27" ht="13.5">
      <c r="A39" s="265" t="s">
        <v>59</v>
      </c>
      <c r="B39" s="268"/>
      <c r="C39" s="177">
        <f aca="true" t="shared" si="4" ref="C39:Y39">SUM(C37:C38)</f>
        <v>76395564</v>
      </c>
      <c r="D39" s="177">
        <f>SUM(D37:D38)</f>
        <v>0</v>
      </c>
      <c r="E39" s="81">
        <f t="shared" si="4"/>
        <v>0</v>
      </c>
      <c r="F39" s="82">
        <f t="shared" si="4"/>
        <v>89722</v>
      </c>
      <c r="G39" s="82">
        <f t="shared" si="4"/>
        <v>364125</v>
      </c>
      <c r="H39" s="82">
        <f t="shared" si="4"/>
        <v>82231777</v>
      </c>
      <c r="I39" s="82">
        <f t="shared" si="4"/>
        <v>82662243</v>
      </c>
      <c r="J39" s="82">
        <f t="shared" si="4"/>
        <v>165258145</v>
      </c>
      <c r="K39" s="82">
        <f t="shared" si="4"/>
        <v>81957697</v>
      </c>
      <c r="L39" s="82">
        <f t="shared" si="4"/>
        <v>82234947</v>
      </c>
      <c r="M39" s="82">
        <f t="shared" si="4"/>
        <v>81808317</v>
      </c>
      <c r="N39" s="82">
        <f t="shared" si="4"/>
        <v>246000961</v>
      </c>
      <c r="O39" s="82">
        <f t="shared" si="4"/>
        <v>82098356</v>
      </c>
      <c r="P39" s="82">
        <f t="shared" si="4"/>
        <v>82424001</v>
      </c>
      <c r="Q39" s="82">
        <f t="shared" si="4"/>
        <v>81900584</v>
      </c>
      <c r="R39" s="82">
        <f t="shared" si="4"/>
        <v>246422941</v>
      </c>
      <c r="S39" s="82">
        <f t="shared" si="4"/>
        <v>82257445</v>
      </c>
      <c r="T39" s="82">
        <f t="shared" si="4"/>
        <v>82582302</v>
      </c>
      <c r="U39" s="82">
        <f t="shared" si="4"/>
        <v>82267251</v>
      </c>
      <c r="V39" s="82">
        <f t="shared" si="4"/>
        <v>247106998</v>
      </c>
      <c r="W39" s="82">
        <f t="shared" si="4"/>
        <v>904789045</v>
      </c>
      <c r="X39" s="82">
        <f t="shared" si="4"/>
        <v>89722</v>
      </c>
      <c r="Y39" s="82">
        <f t="shared" si="4"/>
        <v>904699323</v>
      </c>
      <c r="Z39" s="227">
        <f>+IF(X39&lt;&gt;0,+(Y39/X39)*100,0)</f>
        <v>1008336.1082008872</v>
      </c>
      <c r="AA39" s="84">
        <f>SUM(AA37:AA38)</f>
        <v>89722</v>
      </c>
    </row>
    <row r="40" spans="1:27" ht="13.5">
      <c r="A40" s="265" t="s">
        <v>170</v>
      </c>
      <c r="B40" s="266"/>
      <c r="C40" s="177">
        <f aca="true" t="shared" si="5" ref="C40:Y40">+C34+C39</f>
        <v>149154790</v>
      </c>
      <c r="D40" s="177">
        <f>+D34+D39</f>
        <v>0</v>
      </c>
      <c r="E40" s="77">
        <f t="shared" si="5"/>
        <v>0</v>
      </c>
      <c r="F40" s="78">
        <f t="shared" si="5"/>
        <v>154414</v>
      </c>
      <c r="G40" s="78">
        <f t="shared" si="5"/>
        <v>6086764</v>
      </c>
      <c r="H40" s="78">
        <f t="shared" si="5"/>
        <v>130060328</v>
      </c>
      <c r="I40" s="78">
        <f t="shared" si="5"/>
        <v>137582593</v>
      </c>
      <c r="J40" s="78">
        <f t="shared" si="5"/>
        <v>273729685</v>
      </c>
      <c r="K40" s="78">
        <f t="shared" si="5"/>
        <v>144746034</v>
      </c>
      <c r="L40" s="78">
        <f t="shared" si="5"/>
        <v>123174689</v>
      </c>
      <c r="M40" s="78">
        <f t="shared" si="5"/>
        <v>119938544</v>
      </c>
      <c r="N40" s="78">
        <f t="shared" si="5"/>
        <v>387859267</v>
      </c>
      <c r="O40" s="78">
        <f t="shared" si="5"/>
        <v>138177642</v>
      </c>
      <c r="P40" s="78">
        <f t="shared" si="5"/>
        <v>135553786</v>
      </c>
      <c r="Q40" s="78">
        <f t="shared" si="5"/>
        <v>138958795</v>
      </c>
      <c r="R40" s="78">
        <f t="shared" si="5"/>
        <v>412690223</v>
      </c>
      <c r="S40" s="78">
        <f t="shared" si="5"/>
        <v>135539835</v>
      </c>
      <c r="T40" s="78">
        <f t="shared" si="5"/>
        <v>133668823</v>
      </c>
      <c r="U40" s="78">
        <f t="shared" si="5"/>
        <v>120000867</v>
      </c>
      <c r="V40" s="78">
        <f t="shared" si="5"/>
        <v>389209525</v>
      </c>
      <c r="W40" s="78">
        <f t="shared" si="5"/>
        <v>1463488700</v>
      </c>
      <c r="X40" s="78">
        <f t="shared" si="5"/>
        <v>154414</v>
      </c>
      <c r="Y40" s="78">
        <f t="shared" si="5"/>
        <v>1463334286</v>
      </c>
      <c r="Z40" s="179">
        <f>+IF(X40&lt;&gt;0,+(Y40/X40)*100,0)</f>
        <v>947669.438004326</v>
      </c>
      <c r="AA40" s="79">
        <f>+AA34+AA39</f>
        <v>154414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415205423</v>
      </c>
      <c r="D42" s="272">
        <f>+D25-D40</f>
        <v>0</v>
      </c>
      <c r="E42" s="273">
        <f t="shared" si="6"/>
        <v>0</v>
      </c>
      <c r="F42" s="274">
        <f t="shared" si="6"/>
        <v>489288</v>
      </c>
      <c r="G42" s="274">
        <f t="shared" si="6"/>
        <v>39969286</v>
      </c>
      <c r="H42" s="274">
        <f t="shared" si="6"/>
        <v>481019312</v>
      </c>
      <c r="I42" s="274">
        <f t="shared" si="6"/>
        <v>434706834</v>
      </c>
      <c r="J42" s="274">
        <f t="shared" si="6"/>
        <v>955695432</v>
      </c>
      <c r="K42" s="274">
        <f t="shared" si="6"/>
        <v>428722023</v>
      </c>
      <c r="L42" s="274">
        <f t="shared" si="6"/>
        <v>445156935</v>
      </c>
      <c r="M42" s="274">
        <f t="shared" si="6"/>
        <v>440416782</v>
      </c>
      <c r="N42" s="274">
        <f t="shared" si="6"/>
        <v>1314295740</v>
      </c>
      <c r="O42" s="274">
        <f t="shared" si="6"/>
        <v>445451727</v>
      </c>
      <c r="P42" s="274">
        <f t="shared" si="6"/>
        <v>445745525</v>
      </c>
      <c r="Q42" s="274">
        <f t="shared" si="6"/>
        <v>439977650</v>
      </c>
      <c r="R42" s="274">
        <f t="shared" si="6"/>
        <v>1331174902</v>
      </c>
      <c r="S42" s="274">
        <f t="shared" si="6"/>
        <v>444969199</v>
      </c>
      <c r="T42" s="274">
        <f t="shared" si="6"/>
        <v>448984107</v>
      </c>
      <c r="U42" s="274">
        <f t="shared" si="6"/>
        <v>452326502</v>
      </c>
      <c r="V42" s="274">
        <f t="shared" si="6"/>
        <v>1346279808</v>
      </c>
      <c r="W42" s="274">
        <f t="shared" si="6"/>
        <v>4947445882</v>
      </c>
      <c r="X42" s="274">
        <f t="shared" si="6"/>
        <v>489288</v>
      </c>
      <c r="Y42" s="274">
        <f t="shared" si="6"/>
        <v>4946956594</v>
      </c>
      <c r="Z42" s="275">
        <f>+IF(X42&lt;&gt;0,+(Y42/X42)*100,0)</f>
        <v>1011052.0989682968</v>
      </c>
      <c r="AA42" s="276">
        <f>+AA25-AA40</f>
        <v>489288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385997488</v>
      </c>
      <c r="D45" s="160"/>
      <c r="E45" s="64"/>
      <c r="F45" s="65">
        <v>286987</v>
      </c>
      <c r="G45" s="65">
        <v>254347373</v>
      </c>
      <c r="H45" s="65">
        <v>451811377</v>
      </c>
      <c r="I45" s="65">
        <v>405498898</v>
      </c>
      <c r="J45" s="65">
        <v>1111657648</v>
      </c>
      <c r="K45" s="65">
        <v>399514087</v>
      </c>
      <c r="L45" s="65">
        <v>415949002</v>
      </c>
      <c r="M45" s="65">
        <v>411208846</v>
      </c>
      <c r="N45" s="65">
        <v>1226671935</v>
      </c>
      <c r="O45" s="65">
        <v>416243792</v>
      </c>
      <c r="P45" s="65">
        <v>416537590</v>
      </c>
      <c r="Q45" s="65">
        <v>410769715</v>
      </c>
      <c r="R45" s="65">
        <v>1243551097</v>
      </c>
      <c r="S45" s="65">
        <v>415761263</v>
      </c>
      <c r="T45" s="65">
        <v>419776171</v>
      </c>
      <c r="U45" s="65">
        <v>423118566</v>
      </c>
      <c r="V45" s="65">
        <v>1258656000</v>
      </c>
      <c r="W45" s="65">
        <v>4840536680</v>
      </c>
      <c r="X45" s="65">
        <v>286987</v>
      </c>
      <c r="Y45" s="65">
        <v>4840249693</v>
      </c>
      <c r="Z45" s="144">
        <v>1686574.55</v>
      </c>
      <c r="AA45" s="67">
        <v>286987</v>
      </c>
    </row>
    <row r="46" spans="1:27" ht="13.5">
      <c r="A46" s="264" t="s">
        <v>174</v>
      </c>
      <c r="B46" s="197" t="s">
        <v>94</v>
      </c>
      <c r="C46" s="160">
        <v>29207935</v>
      </c>
      <c r="D46" s="160"/>
      <c r="E46" s="64"/>
      <c r="F46" s="65">
        <v>202301</v>
      </c>
      <c r="G46" s="65">
        <v>165024467</v>
      </c>
      <c r="H46" s="65">
        <v>29207935</v>
      </c>
      <c r="I46" s="65">
        <v>29207935</v>
      </c>
      <c r="J46" s="65">
        <v>223440337</v>
      </c>
      <c r="K46" s="65">
        <v>29207935</v>
      </c>
      <c r="L46" s="65">
        <v>29207935</v>
      </c>
      <c r="M46" s="65">
        <v>29207935</v>
      </c>
      <c r="N46" s="65">
        <v>87623805</v>
      </c>
      <c r="O46" s="65">
        <v>29207935</v>
      </c>
      <c r="P46" s="65">
        <v>29207935</v>
      </c>
      <c r="Q46" s="65">
        <v>29207935</v>
      </c>
      <c r="R46" s="65">
        <v>87623805</v>
      </c>
      <c r="S46" s="65">
        <v>29207935</v>
      </c>
      <c r="T46" s="65">
        <v>29207935</v>
      </c>
      <c r="U46" s="65">
        <v>29207935</v>
      </c>
      <c r="V46" s="65">
        <v>87623805</v>
      </c>
      <c r="W46" s="65">
        <v>486311752</v>
      </c>
      <c r="X46" s="65">
        <v>202301</v>
      </c>
      <c r="Y46" s="65">
        <v>486109451</v>
      </c>
      <c r="Z46" s="144">
        <v>240290.19</v>
      </c>
      <c r="AA46" s="67">
        <v>202301</v>
      </c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415205423</v>
      </c>
      <c r="D48" s="232">
        <f>SUM(D45:D47)</f>
        <v>0</v>
      </c>
      <c r="E48" s="279">
        <f t="shared" si="7"/>
        <v>0</v>
      </c>
      <c r="F48" s="234">
        <f t="shared" si="7"/>
        <v>489288</v>
      </c>
      <c r="G48" s="234">
        <f t="shared" si="7"/>
        <v>419371840</v>
      </c>
      <c r="H48" s="234">
        <f t="shared" si="7"/>
        <v>481019312</v>
      </c>
      <c r="I48" s="234">
        <f t="shared" si="7"/>
        <v>434706833</v>
      </c>
      <c r="J48" s="234">
        <f t="shared" si="7"/>
        <v>1335097985</v>
      </c>
      <c r="K48" s="234">
        <f t="shared" si="7"/>
        <v>428722022</v>
      </c>
      <c r="L48" s="234">
        <f t="shared" si="7"/>
        <v>445156937</v>
      </c>
      <c r="M48" s="234">
        <f t="shared" si="7"/>
        <v>440416781</v>
      </c>
      <c r="N48" s="234">
        <f t="shared" si="7"/>
        <v>1314295740</v>
      </c>
      <c r="O48" s="234">
        <f t="shared" si="7"/>
        <v>445451727</v>
      </c>
      <c r="P48" s="234">
        <f t="shared" si="7"/>
        <v>445745525</v>
      </c>
      <c r="Q48" s="234">
        <f t="shared" si="7"/>
        <v>439977650</v>
      </c>
      <c r="R48" s="234">
        <f t="shared" si="7"/>
        <v>1331174902</v>
      </c>
      <c r="S48" s="234">
        <f t="shared" si="7"/>
        <v>444969198</v>
      </c>
      <c r="T48" s="234">
        <f t="shared" si="7"/>
        <v>448984106</v>
      </c>
      <c r="U48" s="234">
        <f t="shared" si="7"/>
        <v>452326501</v>
      </c>
      <c r="V48" s="234">
        <f t="shared" si="7"/>
        <v>1346279805</v>
      </c>
      <c r="W48" s="234">
        <f t="shared" si="7"/>
        <v>5326848432</v>
      </c>
      <c r="X48" s="234">
        <f t="shared" si="7"/>
        <v>489288</v>
      </c>
      <c r="Y48" s="234">
        <f t="shared" si="7"/>
        <v>5326359144</v>
      </c>
      <c r="Z48" s="280">
        <f>+IF(X48&lt;&gt;0,+(Y48/X48)*100,0)</f>
        <v>1088593.863736695</v>
      </c>
      <c r="AA48" s="247">
        <f>SUM(AA45:AA47)</f>
        <v>489288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448719591</v>
      </c>
      <c r="D6" s="160">
        <v>512417294</v>
      </c>
      <c r="E6" s="64">
        <v>338788320</v>
      </c>
      <c r="F6" s="65">
        <v>334242545</v>
      </c>
      <c r="G6" s="65">
        <v>41746398</v>
      </c>
      <c r="H6" s="65">
        <v>24203234</v>
      </c>
      <c r="I6" s="65">
        <v>56470918</v>
      </c>
      <c r="J6" s="65">
        <v>122420550</v>
      </c>
      <c r="K6" s="65">
        <v>25167895</v>
      </c>
      <c r="L6" s="65">
        <v>43704788</v>
      </c>
      <c r="M6" s="65">
        <v>25241152</v>
      </c>
      <c r="N6" s="65">
        <v>94113835</v>
      </c>
      <c r="O6" s="65">
        <v>59982907</v>
      </c>
      <c r="P6" s="65">
        <v>28438104</v>
      </c>
      <c r="Q6" s="65">
        <v>60404283</v>
      </c>
      <c r="R6" s="65">
        <v>148825294</v>
      </c>
      <c r="S6" s="65">
        <v>33397015</v>
      </c>
      <c r="T6" s="65">
        <v>37442293</v>
      </c>
      <c r="U6" s="65">
        <v>76218307</v>
      </c>
      <c r="V6" s="65">
        <v>147057615</v>
      </c>
      <c r="W6" s="65">
        <v>512417294</v>
      </c>
      <c r="X6" s="65">
        <v>334242545</v>
      </c>
      <c r="Y6" s="65">
        <v>178174749</v>
      </c>
      <c r="Z6" s="145">
        <v>53.31</v>
      </c>
      <c r="AA6" s="67">
        <v>334242545</v>
      </c>
    </row>
    <row r="7" spans="1:27" ht="13.5">
      <c r="A7" s="264" t="s">
        <v>181</v>
      </c>
      <c r="B7" s="197" t="s">
        <v>72</v>
      </c>
      <c r="C7" s="160">
        <v>45664993</v>
      </c>
      <c r="D7" s="160">
        <v>52785176</v>
      </c>
      <c r="E7" s="64">
        <v>103481000</v>
      </c>
      <c r="F7" s="65">
        <v>9438000</v>
      </c>
      <c r="G7" s="65">
        <v>19270248</v>
      </c>
      <c r="H7" s="65">
        <v>2069000</v>
      </c>
      <c r="I7" s="65">
        <v>36249</v>
      </c>
      <c r="J7" s="65">
        <v>21375497</v>
      </c>
      <c r="K7" s="65">
        <v>292000</v>
      </c>
      <c r="L7" s="65">
        <v>14319808</v>
      </c>
      <c r="M7" s="65"/>
      <c r="N7" s="65">
        <v>14611808</v>
      </c>
      <c r="O7" s="65">
        <v>5090000</v>
      </c>
      <c r="P7" s="65"/>
      <c r="Q7" s="65">
        <v>11706586</v>
      </c>
      <c r="R7" s="65">
        <v>16796586</v>
      </c>
      <c r="S7" s="65">
        <v>1285</v>
      </c>
      <c r="T7" s="65"/>
      <c r="U7" s="65"/>
      <c r="V7" s="65">
        <v>1285</v>
      </c>
      <c r="W7" s="65">
        <v>52785176</v>
      </c>
      <c r="X7" s="65">
        <v>9438000</v>
      </c>
      <c r="Y7" s="65">
        <v>43347176</v>
      </c>
      <c r="Z7" s="145">
        <v>459.28</v>
      </c>
      <c r="AA7" s="67">
        <v>9438000</v>
      </c>
    </row>
    <row r="8" spans="1:27" ht="13.5">
      <c r="A8" s="264" t="s">
        <v>182</v>
      </c>
      <c r="B8" s="197" t="s">
        <v>72</v>
      </c>
      <c r="C8" s="160">
        <v>40133473</v>
      </c>
      <c r="D8" s="160">
        <v>24081473</v>
      </c>
      <c r="E8" s="64"/>
      <c r="F8" s="65">
        <v>47037996</v>
      </c>
      <c r="G8" s="65">
        <v>17299013</v>
      </c>
      <c r="H8" s="65"/>
      <c r="I8" s="65">
        <v>29000</v>
      </c>
      <c r="J8" s="65">
        <v>17328013</v>
      </c>
      <c r="K8" s="65"/>
      <c r="L8" s="65">
        <v>1500000</v>
      </c>
      <c r="M8" s="65"/>
      <c r="N8" s="65">
        <v>1500000</v>
      </c>
      <c r="O8" s="65">
        <v>500000</v>
      </c>
      <c r="P8" s="65"/>
      <c r="Q8" s="65">
        <v>4753460</v>
      </c>
      <c r="R8" s="65">
        <v>5253460</v>
      </c>
      <c r="S8" s="65"/>
      <c r="T8" s="65"/>
      <c r="U8" s="65"/>
      <c r="V8" s="65"/>
      <c r="W8" s="65">
        <v>24081473</v>
      </c>
      <c r="X8" s="65">
        <v>47037996</v>
      </c>
      <c r="Y8" s="65">
        <v>-22956523</v>
      </c>
      <c r="Z8" s="145">
        <v>-48.8</v>
      </c>
      <c r="AA8" s="67">
        <v>47037996</v>
      </c>
    </row>
    <row r="9" spans="1:27" ht="13.5">
      <c r="A9" s="264" t="s">
        <v>183</v>
      </c>
      <c r="B9" s="197"/>
      <c r="C9" s="160">
        <v>5481957</v>
      </c>
      <c r="D9" s="160">
        <v>4533484</v>
      </c>
      <c r="E9" s="64"/>
      <c r="F9" s="65">
        <v>9670008</v>
      </c>
      <c r="G9" s="65">
        <v>597025</v>
      </c>
      <c r="H9" s="65">
        <v>126032</v>
      </c>
      <c r="I9" s="65">
        <v>896912</v>
      </c>
      <c r="J9" s="65">
        <v>1619969</v>
      </c>
      <c r="K9" s="65">
        <v>98618</v>
      </c>
      <c r="L9" s="65">
        <v>549267</v>
      </c>
      <c r="M9" s="65"/>
      <c r="N9" s="65">
        <v>647885</v>
      </c>
      <c r="O9" s="65">
        <v>834666</v>
      </c>
      <c r="P9" s="65"/>
      <c r="Q9" s="65">
        <v>634627</v>
      </c>
      <c r="R9" s="65">
        <v>1469293</v>
      </c>
      <c r="S9" s="65"/>
      <c r="T9" s="65"/>
      <c r="U9" s="65">
        <v>796337</v>
      </c>
      <c r="V9" s="65">
        <v>796337</v>
      </c>
      <c r="W9" s="65">
        <v>4533484</v>
      </c>
      <c r="X9" s="65">
        <v>9670008</v>
      </c>
      <c r="Y9" s="65">
        <v>-5136524</v>
      </c>
      <c r="Z9" s="145">
        <v>-53.12</v>
      </c>
      <c r="AA9" s="67">
        <v>9670008</v>
      </c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-273445563</v>
      </c>
      <c r="D12" s="160">
        <v>-561008425</v>
      </c>
      <c r="E12" s="64">
        <v>-207395973</v>
      </c>
      <c r="F12" s="65">
        <v>-363219403</v>
      </c>
      <c r="G12" s="65">
        <v>-63010620</v>
      </c>
      <c r="H12" s="65">
        <v>-61946262</v>
      </c>
      <c r="I12" s="65">
        <v>-26138565</v>
      </c>
      <c r="J12" s="65">
        <v>-151095447</v>
      </c>
      <c r="K12" s="65">
        <v>-54559725</v>
      </c>
      <c r="L12" s="65">
        <v>-32403700</v>
      </c>
      <c r="M12" s="65">
        <v>-33182612</v>
      </c>
      <c r="N12" s="65">
        <v>-120146037</v>
      </c>
      <c r="O12" s="65">
        <v>-57942773</v>
      </c>
      <c r="P12" s="65">
        <v>-30853114</v>
      </c>
      <c r="Q12" s="65">
        <v>-63036942</v>
      </c>
      <c r="R12" s="65">
        <v>-151832829</v>
      </c>
      <c r="S12" s="65">
        <v>-31339143</v>
      </c>
      <c r="T12" s="65">
        <v>-29479073</v>
      </c>
      <c r="U12" s="65">
        <v>-77115896</v>
      </c>
      <c r="V12" s="65">
        <v>-137934112</v>
      </c>
      <c r="W12" s="65">
        <v>-561008425</v>
      </c>
      <c r="X12" s="65">
        <v>-363219403</v>
      </c>
      <c r="Y12" s="65">
        <v>-197789022</v>
      </c>
      <c r="Z12" s="145">
        <v>54.45</v>
      </c>
      <c r="AA12" s="67">
        <v>-363219403</v>
      </c>
    </row>
    <row r="13" spans="1:27" ht="13.5">
      <c r="A13" s="264" t="s">
        <v>40</v>
      </c>
      <c r="B13" s="197"/>
      <c r="C13" s="160"/>
      <c r="D13" s="160">
        <v>-3828869</v>
      </c>
      <c r="E13" s="64">
        <v>-178788832</v>
      </c>
      <c r="F13" s="65">
        <v>-5607996</v>
      </c>
      <c r="G13" s="65"/>
      <c r="H13" s="65"/>
      <c r="I13" s="65">
        <v>-1003439</v>
      </c>
      <c r="J13" s="65">
        <v>-1003439</v>
      </c>
      <c r="K13" s="65"/>
      <c r="L13" s="65"/>
      <c r="M13" s="65">
        <v>-962088</v>
      </c>
      <c r="N13" s="65">
        <v>-962088</v>
      </c>
      <c r="O13" s="65"/>
      <c r="P13" s="65"/>
      <c r="Q13" s="65">
        <v>-947982</v>
      </c>
      <c r="R13" s="65">
        <v>-947982</v>
      </c>
      <c r="S13" s="65"/>
      <c r="T13" s="65"/>
      <c r="U13" s="65">
        <v>-915360</v>
      </c>
      <c r="V13" s="65">
        <v>-915360</v>
      </c>
      <c r="W13" s="65">
        <v>-3828869</v>
      </c>
      <c r="X13" s="65">
        <v>-5607996</v>
      </c>
      <c r="Y13" s="65">
        <v>1779127</v>
      </c>
      <c r="Z13" s="145">
        <v>-31.72</v>
      </c>
      <c r="AA13" s="67">
        <v>-5607996</v>
      </c>
    </row>
    <row r="14" spans="1:27" ht="13.5">
      <c r="A14" s="264" t="s">
        <v>42</v>
      </c>
      <c r="B14" s="197" t="s">
        <v>72</v>
      </c>
      <c r="C14" s="160">
        <v>-2137</v>
      </c>
      <c r="D14" s="160"/>
      <c r="E14" s="64"/>
      <c r="F14" s="65">
        <v>-21954000</v>
      </c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>
        <v>-21954000</v>
      </c>
      <c r="Y14" s="65">
        <v>21954000</v>
      </c>
      <c r="Z14" s="145">
        <v>-100</v>
      </c>
      <c r="AA14" s="67">
        <v>-21954000</v>
      </c>
    </row>
    <row r="15" spans="1:27" ht="13.5">
      <c r="A15" s="265" t="s">
        <v>187</v>
      </c>
      <c r="B15" s="266"/>
      <c r="C15" s="177">
        <f aca="true" t="shared" si="0" ref="C15:Y15">SUM(C6:C14)</f>
        <v>266552314</v>
      </c>
      <c r="D15" s="177">
        <f>SUM(D6:D14)</f>
        <v>28980133</v>
      </c>
      <c r="E15" s="77">
        <f t="shared" si="0"/>
        <v>56084515</v>
      </c>
      <c r="F15" s="78">
        <f t="shared" si="0"/>
        <v>9607150</v>
      </c>
      <c r="G15" s="78">
        <f t="shared" si="0"/>
        <v>15902064</v>
      </c>
      <c r="H15" s="78">
        <f t="shared" si="0"/>
        <v>-35547996</v>
      </c>
      <c r="I15" s="78">
        <f t="shared" si="0"/>
        <v>30291075</v>
      </c>
      <c r="J15" s="78">
        <f t="shared" si="0"/>
        <v>10645143</v>
      </c>
      <c r="K15" s="78">
        <f t="shared" si="0"/>
        <v>-29001212</v>
      </c>
      <c r="L15" s="78">
        <f t="shared" si="0"/>
        <v>27670163</v>
      </c>
      <c r="M15" s="78">
        <f t="shared" si="0"/>
        <v>-8903548</v>
      </c>
      <c r="N15" s="78">
        <f t="shared" si="0"/>
        <v>-10234597</v>
      </c>
      <c r="O15" s="78">
        <f t="shared" si="0"/>
        <v>8464800</v>
      </c>
      <c r="P15" s="78">
        <f t="shared" si="0"/>
        <v>-2415010</v>
      </c>
      <c r="Q15" s="78">
        <f t="shared" si="0"/>
        <v>13514032</v>
      </c>
      <c r="R15" s="78">
        <f t="shared" si="0"/>
        <v>19563822</v>
      </c>
      <c r="S15" s="78">
        <f t="shared" si="0"/>
        <v>2059157</v>
      </c>
      <c r="T15" s="78">
        <f t="shared" si="0"/>
        <v>7963220</v>
      </c>
      <c r="U15" s="78">
        <f t="shared" si="0"/>
        <v>-1016612</v>
      </c>
      <c r="V15" s="78">
        <f t="shared" si="0"/>
        <v>9005765</v>
      </c>
      <c r="W15" s="78">
        <f t="shared" si="0"/>
        <v>28980133</v>
      </c>
      <c r="X15" s="78">
        <f t="shared" si="0"/>
        <v>9607150</v>
      </c>
      <c r="Y15" s="78">
        <f t="shared" si="0"/>
        <v>19372983</v>
      </c>
      <c r="Z15" s="179">
        <f>+IF(X15&lt;&gt;0,+(Y15/X15)*100,0)</f>
        <v>201.65171773106488</v>
      </c>
      <c r="AA15" s="79">
        <f>SUM(AA6:AA14)</f>
        <v>9607150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>
        <v>76063</v>
      </c>
      <c r="D19" s="160"/>
      <c r="E19" s="64"/>
      <c r="F19" s="65"/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/>
      <c r="Y19" s="164"/>
      <c r="Z19" s="146"/>
      <c r="AA19" s="239"/>
    </row>
    <row r="20" spans="1:27" ht="13.5">
      <c r="A20" s="264" t="s">
        <v>190</v>
      </c>
      <c r="B20" s="197"/>
      <c r="C20" s="160"/>
      <c r="D20" s="160"/>
      <c r="E20" s="281">
        <v>1984451</v>
      </c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>
        <v>492217</v>
      </c>
      <c r="D21" s="162">
        <v>1358233</v>
      </c>
      <c r="E21" s="64"/>
      <c r="F21" s="65"/>
      <c r="G21" s="164">
        <v>20330</v>
      </c>
      <c r="H21" s="164">
        <v>15748</v>
      </c>
      <c r="I21" s="164">
        <v>28367</v>
      </c>
      <c r="J21" s="65">
        <v>64445</v>
      </c>
      <c r="K21" s="164">
        <v>610788</v>
      </c>
      <c r="L21" s="164">
        <v>26158</v>
      </c>
      <c r="M21" s="65">
        <v>41309</v>
      </c>
      <c r="N21" s="164">
        <v>678255</v>
      </c>
      <c r="O21" s="164">
        <v>55995</v>
      </c>
      <c r="P21" s="164">
        <v>48317</v>
      </c>
      <c r="Q21" s="65">
        <v>81372</v>
      </c>
      <c r="R21" s="164">
        <v>185684</v>
      </c>
      <c r="S21" s="164">
        <v>26431</v>
      </c>
      <c r="T21" s="65">
        <v>364910</v>
      </c>
      <c r="U21" s="164">
        <v>38508</v>
      </c>
      <c r="V21" s="164">
        <v>429849</v>
      </c>
      <c r="W21" s="164">
        <v>1358233</v>
      </c>
      <c r="X21" s="65"/>
      <c r="Y21" s="164">
        <v>1358233</v>
      </c>
      <c r="Z21" s="146"/>
      <c r="AA21" s="239"/>
    </row>
    <row r="22" spans="1:27" ht="13.5">
      <c r="A22" s="264" t="s">
        <v>192</v>
      </c>
      <c r="B22" s="197"/>
      <c r="C22" s="160">
        <v>2137</v>
      </c>
      <c r="D22" s="160">
        <v>966</v>
      </c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>
        <v>966</v>
      </c>
      <c r="R22" s="65">
        <v>966</v>
      </c>
      <c r="S22" s="65"/>
      <c r="T22" s="65"/>
      <c r="U22" s="65"/>
      <c r="V22" s="65"/>
      <c r="W22" s="65">
        <v>966</v>
      </c>
      <c r="X22" s="65"/>
      <c r="Y22" s="65">
        <v>966</v>
      </c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-58174212</v>
      </c>
      <c r="D24" s="160">
        <v>-42359679</v>
      </c>
      <c r="E24" s="64">
        <v>-79249935</v>
      </c>
      <c r="F24" s="65">
        <v>-47298027</v>
      </c>
      <c r="G24" s="65">
        <v>-4148927</v>
      </c>
      <c r="H24" s="65">
        <v>-2764473</v>
      </c>
      <c r="I24" s="65">
        <v>-1950457</v>
      </c>
      <c r="J24" s="65">
        <v>-8863857</v>
      </c>
      <c r="K24" s="65">
        <v>-1497116</v>
      </c>
      <c r="L24" s="65">
        <v>-2570949</v>
      </c>
      <c r="M24" s="65">
        <v>-2198246</v>
      </c>
      <c r="N24" s="65">
        <v>-6266311</v>
      </c>
      <c r="O24" s="65">
        <v>-2113399</v>
      </c>
      <c r="P24" s="65">
        <v>-3964193</v>
      </c>
      <c r="Q24" s="65">
        <v>-3767115</v>
      </c>
      <c r="R24" s="65">
        <v>-9844707</v>
      </c>
      <c r="S24" s="65">
        <v>-3102859</v>
      </c>
      <c r="T24" s="65">
        <v>-6943859</v>
      </c>
      <c r="U24" s="65">
        <v>-7338086</v>
      </c>
      <c r="V24" s="65">
        <v>-17384804</v>
      </c>
      <c r="W24" s="65">
        <v>-42359679</v>
      </c>
      <c r="X24" s="65">
        <v>-47298027</v>
      </c>
      <c r="Y24" s="65">
        <v>4938348</v>
      </c>
      <c r="Z24" s="145">
        <v>-10.44</v>
      </c>
      <c r="AA24" s="67">
        <v>-47298027</v>
      </c>
    </row>
    <row r="25" spans="1:27" ht="13.5">
      <c r="A25" s="265" t="s">
        <v>194</v>
      </c>
      <c r="B25" s="266"/>
      <c r="C25" s="177">
        <f aca="true" t="shared" si="1" ref="C25:Y25">SUM(C19:C24)</f>
        <v>-57603795</v>
      </c>
      <c r="D25" s="177">
        <f>SUM(D19:D24)</f>
        <v>-41000480</v>
      </c>
      <c r="E25" s="77">
        <f t="shared" si="1"/>
        <v>-77265484</v>
      </c>
      <c r="F25" s="78">
        <f t="shared" si="1"/>
        <v>-47298027</v>
      </c>
      <c r="G25" s="78">
        <f t="shared" si="1"/>
        <v>-4128597</v>
      </c>
      <c r="H25" s="78">
        <f t="shared" si="1"/>
        <v>-2748725</v>
      </c>
      <c r="I25" s="78">
        <f t="shared" si="1"/>
        <v>-1922090</v>
      </c>
      <c r="J25" s="78">
        <f t="shared" si="1"/>
        <v>-8799412</v>
      </c>
      <c r="K25" s="78">
        <f t="shared" si="1"/>
        <v>-886328</v>
      </c>
      <c r="L25" s="78">
        <f t="shared" si="1"/>
        <v>-2544791</v>
      </c>
      <c r="M25" s="78">
        <f t="shared" si="1"/>
        <v>-2156937</v>
      </c>
      <c r="N25" s="78">
        <f t="shared" si="1"/>
        <v>-5588056</v>
      </c>
      <c r="O25" s="78">
        <f t="shared" si="1"/>
        <v>-2057404</v>
      </c>
      <c r="P25" s="78">
        <f t="shared" si="1"/>
        <v>-3915876</v>
      </c>
      <c r="Q25" s="78">
        <f t="shared" si="1"/>
        <v>-3684777</v>
      </c>
      <c r="R25" s="78">
        <f t="shared" si="1"/>
        <v>-9658057</v>
      </c>
      <c r="S25" s="78">
        <f t="shared" si="1"/>
        <v>-3076428</v>
      </c>
      <c r="T25" s="78">
        <f t="shared" si="1"/>
        <v>-6578949</v>
      </c>
      <c r="U25" s="78">
        <f t="shared" si="1"/>
        <v>-7299578</v>
      </c>
      <c r="V25" s="78">
        <f t="shared" si="1"/>
        <v>-16954955</v>
      </c>
      <c r="W25" s="78">
        <f t="shared" si="1"/>
        <v>-41000480</v>
      </c>
      <c r="X25" s="78">
        <f t="shared" si="1"/>
        <v>-47298027</v>
      </c>
      <c r="Y25" s="78">
        <f t="shared" si="1"/>
        <v>6297547</v>
      </c>
      <c r="Z25" s="179">
        <f>+IF(X25&lt;&gt;0,+(Y25/X25)*100,0)</f>
        <v>-13.31460823936694</v>
      </c>
      <c r="AA25" s="79">
        <f>SUM(AA19:AA24)</f>
        <v>-47298027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>
        <v>1005127</v>
      </c>
      <c r="D31" s="160">
        <v>826833</v>
      </c>
      <c r="E31" s="64"/>
      <c r="F31" s="65"/>
      <c r="G31" s="65">
        <v>37088</v>
      </c>
      <c r="H31" s="164">
        <v>56283</v>
      </c>
      <c r="I31" s="164">
        <v>62299</v>
      </c>
      <c r="J31" s="164">
        <v>155670</v>
      </c>
      <c r="K31" s="65">
        <v>46463</v>
      </c>
      <c r="L31" s="65">
        <v>62939</v>
      </c>
      <c r="M31" s="65">
        <v>73929</v>
      </c>
      <c r="N31" s="65">
        <v>183331</v>
      </c>
      <c r="O31" s="164">
        <v>76536</v>
      </c>
      <c r="P31" s="164">
        <v>45842</v>
      </c>
      <c r="Q31" s="164">
        <v>97316</v>
      </c>
      <c r="R31" s="65">
        <v>219694</v>
      </c>
      <c r="S31" s="65">
        <v>61052</v>
      </c>
      <c r="T31" s="65">
        <v>131076</v>
      </c>
      <c r="U31" s="65">
        <v>76010</v>
      </c>
      <c r="V31" s="164">
        <v>268138</v>
      </c>
      <c r="W31" s="164">
        <v>826833</v>
      </c>
      <c r="X31" s="164"/>
      <c r="Y31" s="65">
        <v>826833</v>
      </c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>
        <v>-2999809</v>
      </c>
      <c r="D33" s="160">
        <v>-3040498</v>
      </c>
      <c r="E33" s="64">
        <v>-3614068</v>
      </c>
      <c r="F33" s="65">
        <v>-3614064</v>
      </c>
      <c r="G33" s="65"/>
      <c r="H33" s="65"/>
      <c r="I33" s="65">
        <v>-818658</v>
      </c>
      <c r="J33" s="65">
        <v>-818658</v>
      </c>
      <c r="K33" s="65"/>
      <c r="L33" s="65"/>
      <c r="M33" s="65">
        <v>-681634</v>
      </c>
      <c r="N33" s="65">
        <v>-681634</v>
      </c>
      <c r="O33" s="65"/>
      <c r="P33" s="65"/>
      <c r="Q33" s="65">
        <v>-822068</v>
      </c>
      <c r="R33" s="65">
        <v>-822068</v>
      </c>
      <c r="S33" s="65"/>
      <c r="T33" s="65"/>
      <c r="U33" s="65">
        <v>-718138</v>
      </c>
      <c r="V33" s="65">
        <v>-718138</v>
      </c>
      <c r="W33" s="65">
        <v>-3040498</v>
      </c>
      <c r="X33" s="65">
        <v>-3614064</v>
      </c>
      <c r="Y33" s="65">
        <v>573566</v>
      </c>
      <c r="Z33" s="145">
        <v>-15.87</v>
      </c>
      <c r="AA33" s="67">
        <v>-3614064</v>
      </c>
    </row>
    <row r="34" spans="1:27" ht="13.5">
      <c r="A34" s="265" t="s">
        <v>200</v>
      </c>
      <c r="B34" s="266"/>
      <c r="C34" s="177">
        <f aca="true" t="shared" si="2" ref="C34:Y34">SUM(C29:C33)</f>
        <v>-1994682</v>
      </c>
      <c r="D34" s="177">
        <f>SUM(D29:D33)</f>
        <v>-2213665</v>
      </c>
      <c r="E34" s="77">
        <f t="shared" si="2"/>
        <v>-3614068</v>
      </c>
      <c r="F34" s="78">
        <f t="shared" si="2"/>
        <v>-3614064</v>
      </c>
      <c r="G34" s="78">
        <f t="shared" si="2"/>
        <v>37088</v>
      </c>
      <c r="H34" s="78">
        <f t="shared" si="2"/>
        <v>56283</v>
      </c>
      <c r="I34" s="78">
        <f t="shared" si="2"/>
        <v>-756359</v>
      </c>
      <c r="J34" s="78">
        <f t="shared" si="2"/>
        <v>-662988</v>
      </c>
      <c r="K34" s="78">
        <f t="shared" si="2"/>
        <v>46463</v>
      </c>
      <c r="L34" s="78">
        <f t="shared" si="2"/>
        <v>62939</v>
      </c>
      <c r="M34" s="78">
        <f t="shared" si="2"/>
        <v>-607705</v>
      </c>
      <c r="N34" s="78">
        <f t="shared" si="2"/>
        <v>-498303</v>
      </c>
      <c r="O34" s="78">
        <f t="shared" si="2"/>
        <v>76536</v>
      </c>
      <c r="P34" s="78">
        <f t="shared" si="2"/>
        <v>45842</v>
      </c>
      <c r="Q34" s="78">
        <f t="shared" si="2"/>
        <v>-724752</v>
      </c>
      <c r="R34" s="78">
        <f t="shared" si="2"/>
        <v>-602374</v>
      </c>
      <c r="S34" s="78">
        <f t="shared" si="2"/>
        <v>61052</v>
      </c>
      <c r="T34" s="78">
        <f t="shared" si="2"/>
        <v>131076</v>
      </c>
      <c r="U34" s="78">
        <f t="shared" si="2"/>
        <v>-642128</v>
      </c>
      <c r="V34" s="78">
        <f t="shared" si="2"/>
        <v>-450000</v>
      </c>
      <c r="W34" s="78">
        <f t="shared" si="2"/>
        <v>-2213665</v>
      </c>
      <c r="X34" s="78">
        <f t="shared" si="2"/>
        <v>-3614064</v>
      </c>
      <c r="Y34" s="78">
        <f t="shared" si="2"/>
        <v>1400399</v>
      </c>
      <c r="Z34" s="179">
        <f>+IF(X34&lt;&gt;0,+(Y34/X34)*100,0)</f>
        <v>-38.748594380176996</v>
      </c>
      <c r="AA34" s="79">
        <f>SUM(AA29:AA33)</f>
        <v>-3614064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206953837</v>
      </c>
      <c r="D36" s="158">
        <f>+D15+D25+D34</f>
        <v>-14234012</v>
      </c>
      <c r="E36" s="104">
        <f t="shared" si="3"/>
        <v>-24795037</v>
      </c>
      <c r="F36" s="105">
        <f t="shared" si="3"/>
        <v>-41304941</v>
      </c>
      <c r="G36" s="105">
        <f t="shared" si="3"/>
        <v>11810555</v>
      </c>
      <c r="H36" s="105">
        <f t="shared" si="3"/>
        <v>-38240438</v>
      </c>
      <c r="I36" s="105">
        <f t="shared" si="3"/>
        <v>27612626</v>
      </c>
      <c r="J36" s="105">
        <f t="shared" si="3"/>
        <v>1182743</v>
      </c>
      <c r="K36" s="105">
        <f t="shared" si="3"/>
        <v>-29841077</v>
      </c>
      <c r="L36" s="105">
        <f t="shared" si="3"/>
        <v>25188311</v>
      </c>
      <c r="M36" s="105">
        <f t="shared" si="3"/>
        <v>-11668190</v>
      </c>
      <c r="N36" s="105">
        <f t="shared" si="3"/>
        <v>-16320956</v>
      </c>
      <c r="O36" s="105">
        <f t="shared" si="3"/>
        <v>6483932</v>
      </c>
      <c r="P36" s="105">
        <f t="shared" si="3"/>
        <v>-6285044</v>
      </c>
      <c r="Q36" s="105">
        <f t="shared" si="3"/>
        <v>9104503</v>
      </c>
      <c r="R36" s="105">
        <f t="shared" si="3"/>
        <v>9303391</v>
      </c>
      <c r="S36" s="105">
        <f t="shared" si="3"/>
        <v>-956219</v>
      </c>
      <c r="T36" s="105">
        <f t="shared" si="3"/>
        <v>1515347</v>
      </c>
      <c r="U36" s="105">
        <f t="shared" si="3"/>
        <v>-8958318</v>
      </c>
      <c r="V36" s="105">
        <f t="shared" si="3"/>
        <v>-8399190</v>
      </c>
      <c r="W36" s="105">
        <f t="shared" si="3"/>
        <v>-14234012</v>
      </c>
      <c r="X36" s="105">
        <f t="shared" si="3"/>
        <v>-41304941</v>
      </c>
      <c r="Y36" s="105">
        <f t="shared" si="3"/>
        <v>27070929</v>
      </c>
      <c r="Z36" s="142">
        <f>+IF(X36&lt;&gt;0,+(Y36/X36)*100,0)</f>
        <v>-65.53920268279768</v>
      </c>
      <c r="AA36" s="107">
        <f>+AA15+AA25+AA34</f>
        <v>-41304941</v>
      </c>
    </row>
    <row r="37" spans="1:27" ht="13.5">
      <c r="A37" s="264" t="s">
        <v>202</v>
      </c>
      <c r="B37" s="197" t="s">
        <v>96</v>
      </c>
      <c r="C37" s="158">
        <v>2274074</v>
      </c>
      <c r="D37" s="158">
        <v>18061147</v>
      </c>
      <c r="E37" s="104">
        <v>3403148</v>
      </c>
      <c r="F37" s="105">
        <v>63469514</v>
      </c>
      <c r="G37" s="105">
        <v>18061147</v>
      </c>
      <c r="H37" s="105">
        <v>29871702</v>
      </c>
      <c r="I37" s="105">
        <v>-8368736</v>
      </c>
      <c r="J37" s="105">
        <v>18061147</v>
      </c>
      <c r="K37" s="105">
        <v>19243890</v>
      </c>
      <c r="L37" s="105">
        <v>-10597187</v>
      </c>
      <c r="M37" s="105">
        <v>14591124</v>
      </c>
      <c r="N37" s="105">
        <v>19243890</v>
      </c>
      <c r="O37" s="105">
        <v>2922934</v>
      </c>
      <c r="P37" s="105">
        <v>9406866</v>
      </c>
      <c r="Q37" s="105">
        <v>3121822</v>
      </c>
      <c r="R37" s="105">
        <v>2922934</v>
      </c>
      <c r="S37" s="105">
        <v>12226325</v>
      </c>
      <c r="T37" s="105">
        <v>11270106</v>
      </c>
      <c r="U37" s="105">
        <v>12785453</v>
      </c>
      <c r="V37" s="105">
        <v>12226325</v>
      </c>
      <c r="W37" s="105">
        <v>18061147</v>
      </c>
      <c r="X37" s="105">
        <v>63469514</v>
      </c>
      <c r="Y37" s="105">
        <v>-45408367</v>
      </c>
      <c r="Z37" s="142">
        <v>-71.54</v>
      </c>
      <c r="AA37" s="107">
        <v>63469514</v>
      </c>
    </row>
    <row r="38" spans="1:27" ht="13.5">
      <c r="A38" s="282" t="s">
        <v>203</v>
      </c>
      <c r="B38" s="271" t="s">
        <v>96</v>
      </c>
      <c r="C38" s="272">
        <v>209227911</v>
      </c>
      <c r="D38" s="272">
        <v>3827135</v>
      </c>
      <c r="E38" s="273">
        <v>-21391889</v>
      </c>
      <c r="F38" s="274">
        <v>22164571</v>
      </c>
      <c r="G38" s="274">
        <v>29871702</v>
      </c>
      <c r="H38" s="274">
        <v>-8368736</v>
      </c>
      <c r="I38" s="274">
        <v>19243890</v>
      </c>
      <c r="J38" s="274">
        <v>19243890</v>
      </c>
      <c r="K38" s="274">
        <v>-10597187</v>
      </c>
      <c r="L38" s="274">
        <v>14591124</v>
      </c>
      <c r="M38" s="274">
        <v>2922934</v>
      </c>
      <c r="N38" s="274">
        <v>2922934</v>
      </c>
      <c r="O38" s="274">
        <v>9406866</v>
      </c>
      <c r="P38" s="274">
        <v>3121822</v>
      </c>
      <c r="Q38" s="274">
        <v>12226325</v>
      </c>
      <c r="R38" s="274">
        <v>12226325</v>
      </c>
      <c r="S38" s="274">
        <v>11270106</v>
      </c>
      <c r="T38" s="274">
        <v>12785453</v>
      </c>
      <c r="U38" s="274">
        <v>3827135</v>
      </c>
      <c r="V38" s="274">
        <v>3827135</v>
      </c>
      <c r="W38" s="274">
        <v>3827135</v>
      </c>
      <c r="X38" s="274">
        <v>22164571</v>
      </c>
      <c r="Y38" s="274">
        <v>-18337436</v>
      </c>
      <c r="Z38" s="275">
        <v>-82.73</v>
      </c>
      <c r="AA38" s="276">
        <v>22164571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2012-08-01T09:43:02Z</dcterms:created>
  <dcterms:modified xsi:type="dcterms:W3CDTF">2012-08-01T09:43:02Z</dcterms:modified>
  <cp:category/>
  <cp:version/>
  <cp:contentType/>
  <cp:contentStatus/>
</cp:coreProperties>
</file>