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<sst xmlns="http://schemas.openxmlformats.org/spreadsheetml/2006/main" count="536" uniqueCount="252">
  <si>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West Coast(DC1)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</si>
  <si>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</si>
  <si>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</si>
  <si>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</si>
  <si>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</si>
  <si>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</si>
  <si>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</si>
  <si>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</si>
  <si>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</si>
  <si>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</si>
  <si>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</si>
  <si>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</si>
  <si>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</si>
  <si>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</si>
  <si>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</si>
  <si>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</si>
  <si>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</si>
  <si>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</si>
  <si>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</si>
  <si>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</si>
  <si>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</si>
  <si>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</si>
  <si>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</si>
  <si>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</si>
  <si>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</si>
  <si>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</si>
  <si>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</si>
  <si>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</si>
  <si>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</si>
  <si>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</si>
  <si>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</si>
  <si>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</si>
  <si>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</si>
  <si>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</si>
  <si>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</si>
  <si>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</si>
  <si>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</si>
  <si>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</si>
  <si>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</si>
  <si>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</si>
  <si>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</si>
  <si>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</si>
  <si>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</si>
  <si>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</si>
  <si>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</si>
  <si>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</si>
  <si>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</si>
  <si>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</si>
  <si>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</si>
  <si>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</si>
  <si>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</si>
  <si>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</si>
  <si>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</si>
  <si>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</si>
  <si>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</si>
  <si>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</si>
  <si>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</si>
  <si>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</si>
  <si>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</si>
  <si>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</si>
  <si>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</si>
  <si>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</si>
  <si>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</si>
  <si>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</si>
  <si>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</si>
  <si>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</si>
  <si>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</si>
  <si>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</si>
  <si>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</si>
  <si>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</si>
  <si>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</si>
  <si>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</si>
  <si>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</si>
  <si>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</si>
  <si>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</si>
  <si>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</si>
  <si>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</si>
  <si>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</si>
  <si>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</si>
  <si>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</si>
  <si>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</si>
  <si>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</si>
  <si>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</si>
  <si>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</si>
  <si>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</si>
  <si>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</si>
  <si>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</si>
  <si>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</si>
  <si>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</si>
  <si>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</si>
  <si>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</si>
  <si>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</si>
  <si>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</si>
  <si>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</si>
  <si>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</si>
  <si>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</si>
  <si>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</si>
  <si>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</si>
  <si>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</si>
  <si>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</si>
  <si>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</si>
  <si>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</si>
  <si>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</si>
  <si>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</si>
  <si>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</si>
  <si>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</si>
  <si>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</si>
  <si>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</si>
  <si>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</si>
  <si>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</si>
  <si>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</si>
  <si>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</si>
  <si>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</si>
  <si>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</si>
  <si>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</si>
  <si>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</si>
  <si>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</si>
  <si>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</si>
  <si>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</si>
  <si>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</si>
  <si>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</si>
  <si>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</si>
  <si>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</si>
  <si>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</si>
  <si>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</si>
  <si>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</si>
  <si>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</si>
  <si>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</si>
  <si>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</si>
  <si>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</si>
  <si>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</si>
  <si>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</si>
  <si>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</si>
  <si>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West Coast(DC1)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</si>
  <si>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</si>
  <si>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</si>
  <si>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</si>
  <si>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</si>
  <si>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</si>
  <si>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</si>
  <si>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</si>
  <si>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</si>
  <si>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</si>
  <si>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West Coast(DC1)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</si>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</sst>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867789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73885344</v>
      </c>
      <c r="C6" s="19"/>
      <c r="D6" s="64">
        <v>77500000</v>
      </c>
      <c r="E6" s="65">
        <v>77500000</v>
      </c>
      <c r="F6" s="65">
        <v>5275224</v>
      </c>
      <c r="G6" s="65">
        <v>5679223</v>
      </c>
      <c r="H6" s="65">
        <v>4646035</v>
      </c>
      <c r="I6" s="65">
        <v>15600482</v>
      </c>
      <c r="J6" s="65">
        <v>5702303</v>
      </c>
      <c r="K6" s="65">
        <v>6894173</v>
      </c>
      <c r="L6" s="65">
        <v>7061776</v>
      </c>
      <c r="M6" s="65">
        <v>19658252</v>
      </c>
      <c r="N6" s="65">
        <v>9960358</v>
      </c>
      <c r="O6" s="65">
        <v>3284639</v>
      </c>
      <c r="P6" s="65">
        <v>7791441</v>
      </c>
      <c r="Q6" s="65">
        <v>21036438</v>
      </c>
      <c r="R6" s="65">
        <v>7140494</v>
      </c>
      <c r="S6" s="65">
        <v>6174715</v>
      </c>
      <c r="T6" s="65">
        <v>5657444</v>
      </c>
      <c r="U6" s="65">
        <v>18972653</v>
      </c>
      <c r="V6" s="65">
        <v>75267825</v>
      </c>
      <c r="W6" s="65">
        <v>77500000</v>
      </c>
      <c r="X6" s="65">
        <v>-2232175</v>
      </c>
      <c r="Y6" s="66">
        <v>-2.88</v>
      </c>
      <c r="Z6" s="67">
        <v>77500000</v>
      </c>
    </row>
    <row r="7" spans="1:26" ht="13.5">
      <c r="A7" s="63" t="s">
        <v>33</v>
      </c>
      <c r="B7" s="19">
        <v>9549126</v>
      </c>
      <c r="C7" s="19"/>
      <c r="D7" s="64">
        <v>8000000</v>
      </c>
      <c r="E7" s="65">
        <v>8000000</v>
      </c>
      <c r="F7" s="65">
        <v>417958</v>
      </c>
      <c r="G7" s="65">
        <v>29841</v>
      </c>
      <c r="H7" s="65">
        <v>49022</v>
      </c>
      <c r="I7" s="65">
        <v>496821</v>
      </c>
      <c r="J7" s="65">
        <v>801070</v>
      </c>
      <c r="K7" s="65">
        <v>1988034</v>
      </c>
      <c r="L7" s="65">
        <v>30659</v>
      </c>
      <c r="M7" s="65">
        <v>2819763</v>
      </c>
      <c r="N7" s="65">
        <v>2012</v>
      </c>
      <c r="O7" s="65">
        <v>0</v>
      </c>
      <c r="P7" s="65">
        <v>511668</v>
      </c>
      <c r="Q7" s="65">
        <v>513680</v>
      </c>
      <c r="R7" s="65">
        <v>179482</v>
      </c>
      <c r="S7" s="65">
        <v>153199</v>
      </c>
      <c r="T7" s="65">
        <v>2349208</v>
      </c>
      <c r="U7" s="65">
        <v>2681889</v>
      </c>
      <c r="V7" s="65">
        <v>6512153</v>
      </c>
      <c r="W7" s="65">
        <v>8000000</v>
      </c>
      <c r="X7" s="65">
        <v>-1487847</v>
      </c>
      <c r="Y7" s="66">
        <v>-18.6</v>
      </c>
      <c r="Z7" s="67">
        <v>8000000</v>
      </c>
    </row>
    <row r="8" spans="1:26" ht="13.5">
      <c r="A8" s="63" t="s">
        <v>34</v>
      </c>
      <c r="B8" s="19">
        <v>77728903</v>
      </c>
      <c r="C8" s="19"/>
      <c r="D8" s="64">
        <v>73012000</v>
      </c>
      <c r="E8" s="65">
        <v>86378000</v>
      </c>
      <c r="F8" s="65">
        <v>29833178</v>
      </c>
      <c r="G8" s="65">
        <v>1751000</v>
      </c>
      <c r="H8" s="65">
        <v>4722345</v>
      </c>
      <c r="I8" s="65">
        <v>36306523</v>
      </c>
      <c r="J8" s="65">
        <v>9591285</v>
      </c>
      <c r="K8" s="65">
        <v>16420207</v>
      </c>
      <c r="L8" s="65">
        <v>24681707</v>
      </c>
      <c r="M8" s="65">
        <v>50693199</v>
      </c>
      <c r="N8" s="65">
        <v>0</v>
      </c>
      <c r="O8" s="65">
        <v>1933753</v>
      </c>
      <c r="P8" s="65">
        <v>17169956</v>
      </c>
      <c r="Q8" s="65">
        <v>19103709</v>
      </c>
      <c r="R8" s="65">
        <v>1712890</v>
      </c>
      <c r="S8" s="65">
        <v>0</v>
      </c>
      <c r="T8" s="65">
        <v>0</v>
      </c>
      <c r="U8" s="65">
        <v>1712890</v>
      </c>
      <c r="V8" s="65">
        <v>107816321</v>
      </c>
      <c r="W8" s="65">
        <v>86378000</v>
      </c>
      <c r="X8" s="65">
        <v>21438321</v>
      </c>
      <c r="Y8" s="66">
        <v>24.82</v>
      </c>
      <c r="Z8" s="67">
        <v>86378000</v>
      </c>
    </row>
    <row r="9" spans="1:26" ht="13.5">
      <c r="A9" s="63" t="s">
        <v>35</v>
      </c>
      <c r="B9" s="19">
        <v>83228929</v>
      </c>
      <c r="C9" s="19"/>
      <c r="D9" s="64">
        <v>65625390</v>
      </c>
      <c r="E9" s="65">
        <v>70825390</v>
      </c>
      <c r="F9" s="65">
        <v>866387</v>
      </c>
      <c r="G9" s="65">
        <v>-1444198</v>
      </c>
      <c r="H9" s="65">
        <v>2878889</v>
      </c>
      <c r="I9" s="65">
        <v>2301078</v>
      </c>
      <c r="J9" s="65">
        <v>747942</v>
      </c>
      <c r="K9" s="65">
        <v>960979</v>
      </c>
      <c r="L9" s="65">
        <v>2479186</v>
      </c>
      <c r="M9" s="65">
        <v>4188107</v>
      </c>
      <c r="N9" s="65">
        <v>3983508</v>
      </c>
      <c r="O9" s="65">
        <v>977645</v>
      </c>
      <c r="P9" s="65">
        <v>10610044</v>
      </c>
      <c r="Q9" s="65">
        <v>15571197</v>
      </c>
      <c r="R9" s="65">
        <v>12669082</v>
      </c>
      <c r="S9" s="65">
        <v>1381814</v>
      </c>
      <c r="T9" s="65">
        <v>13664943</v>
      </c>
      <c r="U9" s="65">
        <v>27715839</v>
      </c>
      <c r="V9" s="65">
        <v>49776221</v>
      </c>
      <c r="W9" s="65">
        <v>70825390</v>
      </c>
      <c r="X9" s="65">
        <v>-21049169</v>
      </c>
      <c r="Y9" s="66">
        <v>-29.72</v>
      </c>
      <c r="Z9" s="67">
        <v>70825390</v>
      </c>
    </row>
    <row r="10" spans="1:26" ht="25.5">
      <c r="A10" s="68" t="s">
        <v>213</v>
      </c>
      <c r="B10" s="69">
        <f>SUM(B5:B9)</f>
        <v>245260091</v>
      </c>
      <c r="C10" s="69">
        <f>SUM(C5:C9)</f>
        <v>0</v>
      </c>
      <c r="D10" s="70">
        <f aca="true" t="shared" si="0" ref="D10:Z10">SUM(D5:D9)</f>
        <v>224137390</v>
      </c>
      <c r="E10" s="71">
        <f t="shared" si="0"/>
        <v>242703390</v>
      </c>
      <c r="F10" s="71">
        <f t="shared" si="0"/>
        <v>36392747</v>
      </c>
      <c r="G10" s="71">
        <f t="shared" si="0"/>
        <v>6015866</v>
      </c>
      <c r="H10" s="71">
        <f t="shared" si="0"/>
        <v>12296291</v>
      </c>
      <c r="I10" s="71">
        <f t="shared" si="0"/>
        <v>54704904</v>
      </c>
      <c r="J10" s="71">
        <f t="shared" si="0"/>
        <v>16842600</v>
      </c>
      <c r="K10" s="71">
        <f t="shared" si="0"/>
        <v>26263393</v>
      </c>
      <c r="L10" s="71">
        <f t="shared" si="0"/>
        <v>34253328</v>
      </c>
      <c r="M10" s="71">
        <f t="shared" si="0"/>
        <v>77359321</v>
      </c>
      <c r="N10" s="71">
        <f t="shared" si="0"/>
        <v>13945878</v>
      </c>
      <c r="O10" s="71">
        <f t="shared" si="0"/>
        <v>6196037</v>
      </c>
      <c r="P10" s="71">
        <f t="shared" si="0"/>
        <v>36083109</v>
      </c>
      <c r="Q10" s="71">
        <f t="shared" si="0"/>
        <v>56225024</v>
      </c>
      <c r="R10" s="71">
        <f t="shared" si="0"/>
        <v>21701948</v>
      </c>
      <c r="S10" s="71">
        <f t="shared" si="0"/>
        <v>7709728</v>
      </c>
      <c r="T10" s="71">
        <f t="shared" si="0"/>
        <v>21671595</v>
      </c>
      <c r="U10" s="71">
        <f t="shared" si="0"/>
        <v>51083271</v>
      </c>
      <c r="V10" s="71">
        <f t="shared" si="0"/>
        <v>239372520</v>
      </c>
      <c r="W10" s="71">
        <f t="shared" si="0"/>
        <v>242703390</v>
      </c>
      <c r="X10" s="71">
        <f t="shared" si="0"/>
        <v>-3330870</v>
      </c>
      <c r="Y10" s="72">
        <f>+IF(W10&lt;&gt;0,(X10/W10)*100,0)</f>
        <v>-1.372403574585423</v>
      </c>
      <c r="Z10" s="73">
        <f t="shared" si="0"/>
        <v>242703390</v>
      </c>
    </row>
    <row r="11" spans="1:26" ht="13.5">
      <c r="A11" s="63" t="s">
        <v>37</v>
      </c>
      <c r="B11" s="19">
        <v>64671967</v>
      </c>
      <c r="C11" s="19"/>
      <c r="D11" s="64">
        <v>72751000</v>
      </c>
      <c r="E11" s="65">
        <v>72751000</v>
      </c>
      <c r="F11" s="65">
        <v>4912018</v>
      </c>
      <c r="G11" s="65">
        <v>5489833</v>
      </c>
      <c r="H11" s="65">
        <v>5310011</v>
      </c>
      <c r="I11" s="65">
        <v>15711862</v>
      </c>
      <c r="J11" s="65">
        <v>5412870</v>
      </c>
      <c r="K11" s="65">
        <v>8271878</v>
      </c>
      <c r="L11" s="65">
        <v>6284589</v>
      </c>
      <c r="M11" s="65">
        <v>19969337</v>
      </c>
      <c r="N11" s="65">
        <v>5473933</v>
      </c>
      <c r="O11" s="65">
        <v>7208303</v>
      </c>
      <c r="P11" s="65">
        <v>5187639</v>
      </c>
      <c r="Q11" s="65">
        <v>17869875</v>
      </c>
      <c r="R11" s="65">
        <v>4819594</v>
      </c>
      <c r="S11" s="65">
        <v>4974380</v>
      </c>
      <c r="T11" s="65">
        <v>4929790</v>
      </c>
      <c r="U11" s="65">
        <v>14723764</v>
      </c>
      <c r="V11" s="65">
        <v>68274838</v>
      </c>
      <c r="W11" s="65">
        <v>72751000</v>
      </c>
      <c r="X11" s="65">
        <v>-4476162</v>
      </c>
      <c r="Y11" s="66">
        <v>-6.15</v>
      </c>
      <c r="Z11" s="67">
        <v>72751000</v>
      </c>
    </row>
    <row r="12" spans="1:26" ht="13.5">
      <c r="A12" s="63" t="s">
        <v>38</v>
      </c>
      <c r="B12" s="19">
        <v>4699811</v>
      </c>
      <c r="C12" s="19"/>
      <c r="D12" s="64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296971</v>
      </c>
      <c r="O12" s="65">
        <v>396299</v>
      </c>
      <c r="P12" s="65">
        <v>309903</v>
      </c>
      <c r="Q12" s="65">
        <v>1003173</v>
      </c>
      <c r="R12" s="65">
        <v>308669</v>
      </c>
      <c r="S12" s="65">
        <v>309428</v>
      </c>
      <c r="T12" s="65">
        <v>311331</v>
      </c>
      <c r="U12" s="65">
        <v>929428</v>
      </c>
      <c r="V12" s="65">
        <v>1932601</v>
      </c>
      <c r="W12" s="65">
        <v>0</v>
      </c>
      <c r="X12" s="65">
        <v>1932601</v>
      </c>
      <c r="Y12" s="66">
        <v>0</v>
      </c>
      <c r="Z12" s="67">
        <v>0</v>
      </c>
    </row>
    <row r="13" spans="1:26" ht="13.5">
      <c r="A13" s="63" t="s">
        <v>214</v>
      </c>
      <c r="B13" s="19">
        <v>18350515</v>
      </c>
      <c r="C13" s="19"/>
      <c r="D13" s="64">
        <v>21716000</v>
      </c>
      <c r="E13" s="65">
        <v>21716000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21716000</v>
      </c>
      <c r="X13" s="65">
        <v>-21716000</v>
      </c>
      <c r="Y13" s="66">
        <v>-100</v>
      </c>
      <c r="Z13" s="67">
        <v>21716000</v>
      </c>
    </row>
    <row r="14" spans="1:26" ht="13.5">
      <c r="A14" s="63" t="s">
        <v>40</v>
      </c>
      <c r="B14" s="19">
        <v>8173633</v>
      </c>
      <c r="C14" s="19"/>
      <c r="D14" s="64">
        <v>7498000</v>
      </c>
      <c r="E14" s="65">
        <v>7498000</v>
      </c>
      <c r="F14" s="65">
        <v>333545</v>
      </c>
      <c r="G14" s="65">
        <v>0</v>
      </c>
      <c r="H14" s="65">
        <v>0</v>
      </c>
      <c r="I14" s="65">
        <v>333545</v>
      </c>
      <c r="J14" s="65">
        <v>0</v>
      </c>
      <c r="K14" s="65">
        <v>0</v>
      </c>
      <c r="L14" s="65">
        <v>3836240</v>
      </c>
      <c r="M14" s="65">
        <v>3836240</v>
      </c>
      <c r="N14" s="65">
        <v>1851538</v>
      </c>
      <c r="O14" s="65">
        <v>0</v>
      </c>
      <c r="P14" s="65">
        <v>0</v>
      </c>
      <c r="Q14" s="65">
        <v>1851538</v>
      </c>
      <c r="R14" s="65">
        <v>0</v>
      </c>
      <c r="S14" s="65">
        <v>0</v>
      </c>
      <c r="T14" s="65">
        <v>5142432</v>
      </c>
      <c r="U14" s="65">
        <v>5142432</v>
      </c>
      <c r="V14" s="65">
        <v>11163755</v>
      </c>
      <c r="W14" s="65">
        <v>7498000</v>
      </c>
      <c r="X14" s="65">
        <v>3665755</v>
      </c>
      <c r="Y14" s="66">
        <v>48.89</v>
      </c>
      <c r="Z14" s="67">
        <v>7498000</v>
      </c>
    </row>
    <row r="15" spans="1:26" ht="13.5">
      <c r="A15" s="63" t="s">
        <v>41</v>
      </c>
      <c r="B15" s="19">
        <v>7332445</v>
      </c>
      <c r="C15" s="19"/>
      <c r="D15" s="64">
        <v>7500000</v>
      </c>
      <c r="E15" s="65">
        <v>35471380</v>
      </c>
      <c r="F15" s="65">
        <v>555239</v>
      </c>
      <c r="G15" s="65">
        <v>814832</v>
      </c>
      <c r="H15" s="65">
        <v>443284</v>
      </c>
      <c r="I15" s="65">
        <v>1813355</v>
      </c>
      <c r="J15" s="65">
        <v>0</v>
      </c>
      <c r="K15" s="65">
        <v>0</v>
      </c>
      <c r="L15" s="65">
        <v>0</v>
      </c>
      <c r="M15" s="65">
        <v>0</v>
      </c>
      <c r="N15" s="65">
        <v>1163699</v>
      </c>
      <c r="O15" s="65">
        <v>1050021</v>
      </c>
      <c r="P15" s="65">
        <v>636725</v>
      </c>
      <c r="Q15" s="65">
        <v>2850445</v>
      </c>
      <c r="R15" s="65">
        <v>215165</v>
      </c>
      <c r="S15" s="65">
        <v>0</v>
      </c>
      <c r="T15" s="65">
        <v>2803161</v>
      </c>
      <c r="U15" s="65">
        <v>3018326</v>
      </c>
      <c r="V15" s="65">
        <v>7682126</v>
      </c>
      <c r="W15" s="65">
        <v>35471380</v>
      </c>
      <c r="X15" s="65">
        <v>-27789254</v>
      </c>
      <c r="Y15" s="66">
        <v>-78.34</v>
      </c>
      <c r="Z15" s="67">
        <v>35471380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146670861</v>
      </c>
      <c r="C17" s="19"/>
      <c r="D17" s="64">
        <v>164089860</v>
      </c>
      <c r="E17" s="65">
        <v>154684480</v>
      </c>
      <c r="F17" s="65">
        <v>1588197</v>
      </c>
      <c r="G17" s="65">
        <v>13576782</v>
      </c>
      <c r="H17" s="65">
        <v>16511079</v>
      </c>
      <c r="I17" s="65">
        <v>31676058</v>
      </c>
      <c r="J17" s="65">
        <v>9219003</v>
      </c>
      <c r="K17" s="65">
        <v>13197148</v>
      </c>
      <c r="L17" s="65">
        <v>34946751</v>
      </c>
      <c r="M17" s="65">
        <v>57362902</v>
      </c>
      <c r="N17" s="65">
        <v>24318027</v>
      </c>
      <c r="O17" s="65">
        <v>8989980</v>
      </c>
      <c r="P17" s="65">
        <v>12206261</v>
      </c>
      <c r="Q17" s="65">
        <v>45514268</v>
      </c>
      <c r="R17" s="65">
        <v>13512428</v>
      </c>
      <c r="S17" s="65">
        <v>12337936</v>
      </c>
      <c r="T17" s="65">
        <v>12266287</v>
      </c>
      <c r="U17" s="65">
        <v>38116651</v>
      </c>
      <c r="V17" s="65">
        <v>172669879</v>
      </c>
      <c r="W17" s="65">
        <v>154684480</v>
      </c>
      <c r="X17" s="65">
        <v>17985399</v>
      </c>
      <c r="Y17" s="66">
        <v>11.63</v>
      </c>
      <c r="Z17" s="67">
        <v>154684480</v>
      </c>
    </row>
    <row r="18" spans="1:26" ht="13.5">
      <c r="A18" s="75" t="s">
        <v>44</v>
      </c>
      <c r="B18" s="76">
        <f>SUM(B11:B17)</f>
        <v>249899232</v>
      </c>
      <c r="C18" s="76">
        <f>SUM(C11:C17)</f>
        <v>0</v>
      </c>
      <c r="D18" s="77">
        <f aca="true" t="shared" si="1" ref="D18:Z18">SUM(D11:D17)</f>
        <v>273554860</v>
      </c>
      <c r="E18" s="78">
        <f t="shared" si="1"/>
        <v>292120860</v>
      </c>
      <c r="F18" s="78">
        <f t="shared" si="1"/>
        <v>7388999</v>
      </c>
      <c r="G18" s="78">
        <f t="shared" si="1"/>
        <v>19881447</v>
      </c>
      <c r="H18" s="78">
        <f t="shared" si="1"/>
        <v>22264374</v>
      </c>
      <c r="I18" s="78">
        <f t="shared" si="1"/>
        <v>49534820</v>
      </c>
      <c r="J18" s="78">
        <f t="shared" si="1"/>
        <v>14631873</v>
      </c>
      <c r="K18" s="78">
        <f t="shared" si="1"/>
        <v>21469026</v>
      </c>
      <c r="L18" s="78">
        <f t="shared" si="1"/>
        <v>45067580</v>
      </c>
      <c r="M18" s="78">
        <f t="shared" si="1"/>
        <v>81168479</v>
      </c>
      <c r="N18" s="78">
        <f t="shared" si="1"/>
        <v>33104168</v>
      </c>
      <c r="O18" s="78">
        <f t="shared" si="1"/>
        <v>17644603</v>
      </c>
      <c r="P18" s="78">
        <f t="shared" si="1"/>
        <v>18340528</v>
      </c>
      <c r="Q18" s="78">
        <f t="shared" si="1"/>
        <v>69089299</v>
      </c>
      <c r="R18" s="78">
        <f t="shared" si="1"/>
        <v>18855856</v>
      </c>
      <c r="S18" s="78">
        <f t="shared" si="1"/>
        <v>17621744</v>
      </c>
      <c r="T18" s="78">
        <f t="shared" si="1"/>
        <v>25453001</v>
      </c>
      <c r="U18" s="78">
        <f t="shared" si="1"/>
        <v>61930601</v>
      </c>
      <c r="V18" s="78">
        <f t="shared" si="1"/>
        <v>261723199</v>
      </c>
      <c r="W18" s="78">
        <f t="shared" si="1"/>
        <v>292120860</v>
      </c>
      <c r="X18" s="78">
        <f t="shared" si="1"/>
        <v>-30397661</v>
      </c>
      <c r="Y18" s="72">
        <f>+IF(W18&lt;&gt;0,(X18/W18)*100,0)</f>
        <v>-10.405850852280798</v>
      </c>
      <c r="Z18" s="79">
        <f t="shared" si="1"/>
        <v>292120860</v>
      </c>
    </row>
    <row r="19" spans="1:26" ht="13.5">
      <c r="A19" s="75" t="s">
        <v>45</v>
      </c>
      <c r="B19" s="80">
        <f>+B10-B18</f>
        <v>-4639141</v>
      </c>
      <c r="C19" s="80">
        <f>+C10-C18</f>
        <v>0</v>
      </c>
      <c r="D19" s="81">
        <f aca="true" t="shared" si="2" ref="D19:Z19">+D10-D18</f>
        <v>-49417470</v>
      </c>
      <c r="E19" s="82">
        <f t="shared" si="2"/>
        <v>-49417470</v>
      </c>
      <c r="F19" s="82">
        <f t="shared" si="2"/>
        <v>29003748</v>
      </c>
      <c r="G19" s="82">
        <f t="shared" si="2"/>
        <v>-13865581</v>
      </c>
      <c r="H19" s="82">
        <f t="shared" si="2"/>
        <v>-9968083</v>
      </c>
      <c r="I19" s="82">
        <f t="shared" si="2"/>
        <v>5170084</v>
      </c>
      <c r="J19" s="82">
        <f t="shared" si="2"/>
        <v>2210727</v>
      </c>
      <c r="K19" s="82">
        <f t="shared" si="2"/>
        <v>4794367</v>
      </c>
      <c r="L19" s="82">
        <f t="shared" si="2"/>
        <v>-10814252</v>
      </c>
      <c r="M19" s="82">
        <f t="shared" si="2"/>
        <v>-3809158</v>
      </c>
      <c r="N19" s="82">
        <f t="shared" si="2"/>
        <v>-19158290</v>
      </c>
      <c r="O19" s="82">
        <f t="shared" si="2"/>
        <v>-11448566</v>
      </c>
      <c r="P19" s="82">
        <f t="shared" si="2"/>
        <v>17742581</v>
      </c>
      <c r="Q19" s="82">
        <f t="shared" si="2"/>
        <v>-12864275</v>
      </c>
      <c r="R19" s="82">
        <f t="shared" si="2"/>
        <v>2846092</v>
      </c>
      <c r="S19" s="82">
        <f t="shared" si="2"/>
        <v>-9912016</v>
      </c>
      <c r="T19" s="82">
        <f t="shared" si="2"/>
        <v>-3781406</v>
      </c>
      <c r="U19" s="82">
        <f t="shared" si="2"/>
        <v>-10847330</v>
      </c>
      <c r="V19" s="82">
        <f t="shared" si="2"/>
        <v>-22350679</v>
      </c>
      <c r="W19" s="82">
        <f>IF(E10=E18,0,W10-W18)</f>
        <v>-49417470</v>
      </c>
      <c r="X19" s="82">
        <f t="shared" si="2"/>
        <v>27066791</v>
      </c>
      <c r="Y19" s="83">
        <f>+IF(W19&lt;&gt;0,(X19/W19)*100,0)</f>
        <v>-54.77170522894029</v>
      </c>
      <c r="Z19" s="84">
        <f t="shared" si="2"/>
        <v>-49417470</v>
      </c>
    </row>
    <row r="20" spans="1:26" ht="13.5">
      <c r="A20" s="63" t="s">
        <v>46</v>
      </c>
      <c r="B20" s="19">
        <v>3788000</v>
      </c>
      <c r="C20" s="19"/>
      <c r="D20" s="64">
        <v>5257000</v>
      </c>
      <c r="E20" s="65">
        <v>5257000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5257000</v>
      </c>
      <c r="X20" s="65">
        <v>-5257000</v>
      </c>
      <c r="Y20" s="66">
        <v>-100</v>
      </c>
      <c r="Z20" s="67">
        <v>5257000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-851141</v>
      </c>
      <c r="C22" s="91">
        <f>SUM(C19:C21)</f>
        <v>0</v>
      </c>
      <c r="D22" s="92">
        <f aca="true" t="shared" si="3" ref="D22:Z22">SUM(D19:D21)</f>
        <v>-44160470</v>
      </c>
      <c r="E22" s="93">
        <f t="shared" si="3"/>
        <v>-44160470</v>
      </c>
      <c r="F22" s="93">
        <f t="shared" si="3"/>
        <v>29003748</v>
      </c>
      <c r="G22" s="93">
        <f t="shared" si="3"/>
        <v>-13865581</v>
      </c>
      <c r="H22" s="93">
        <f t="shared" si="3"/>
        <v>-9968083</v>
      </c>
      <c r="I22" s="93">
        <f t="shared" si="3"/>
        <v>5170084</v>
      </c>
      <c r="J22" s="93">
        <f t="shared" si="3"/>
        <v>2210727</v>
      </c>
      <c r="K22" s="93">
        <f t="shared" si="3"/>
        <v>4794367</v>
      </c>
      <c r="L22" s="93">
        <f t="shared" si="3"/>
        <v>-10814252</v>
      </c>
      <c r="M22" s="93">
        <f t="shared" si="3"/>
        <v>-3809158</v>
      </c>
      <c r="N22" s="93">
        <f t="shared" si="3"/>
        <v>-19158290</v>
      </c>
      <c r="O22" s="93">
        <f t="shared" si="3"/>
        <v>-11448566</v>
      </c>
      <c r="P22" s="93">
        <f t="shared" si="3"/>
        <v>17742581</v>
      </c>
      <c r="Q22" s="93">
        <f t="shared" si="3"/>
        <v>-12864275</v>
      </c>
      <c r="R22" s="93">
        <f t="shared" si="3"/>
        <v>2846092</v>
      </c>
      <c r="S22" s="93">
        <f t="shared" si="3"/>
        <v>-9912016</v>
      </c>
      <c r="T22" s="93">
        <f t="shared" si="3"/>
        <v>-3781406</v>
      </c>
      <c r="U22" s="93">
        <f t="shared" si="3"/>
        <v>-10847330</v>
      </c>
      <c r="V22" s="93">
        <f t="shared" si="3"/>
        <v>-22350679</v>
      </c>
      <c r="W22" s="93">
        <f t="shared" si="3"/>
        <v>-44160470</v>
      </c>
      <c r="X22" s="93">
        <f t="shared" si="3"/>
        <v>21809791</v>
      </c>
      <c r="Y22" s="94">
        <f>+IF(W22&lt;&gt;0,(X22/W22)*100,0)</f>
        <v>-49.38758803971063</v>
      </c>
      <c r="Z22" s="95">
        <f t="shared" si="3"/>
        <v>-44160470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-851141</v>
      </c>
      <c r="C24" s="80">
        <f>SUM(C22:C23)</f>
        <v>0</v>
      </c>
      <c r="D24" s="81">
        <f aca="true" t="shared" si="4" ref="D24:Z24">SUM(D22:D23)</f>
        <v>-44160470</v>
      </c>
      <c r="E24" s="82">
        <f t="shared" si="4"/>
        <v>-44160470</v>
      </c>
      <c r="F24" s="82">
        <f t="shared" si="4"/>
        <v>29003748</v>
      </c>
      <c r="G24" s="82">
        <f t="shared" si="4"/>
        <v>-13865581</v>
      </c>
      <c r="H24" s="82">
        <f t="shared" si="4"/>
        <v>-9968083</v>
      </c>
      <c r="I24" s="82">
        <f t="shared" si="4"/>
        <v>5170084</v>
      </c>
      <c r="J24" s="82">
        <f t="shared" si="4"/>
        <v>2210727</v>
      </c>
      <c r="K24" s="82">
        <f t="shared" si="4"/>
        <v>4794367</v>
      </c>
      <c r="L24" s="82">
        <f t="shared" si="4"/>
        <v>-10814252</v>
      </c>
      <c r="M24" s="82">
        <f t="shared" si="4"/>
        <v>-3809158</v>
      </c>
      <c r="N24" s="82">
        <f t="shared" si="4"/>
        <v>-19158290</v>
      </c>
      <c r="O24" s="82">
        <f t="shared" si="4"/>
        <v>-11448566</v>
      </c>
      <c r="P24" s="82">
        <f t="shared" si="4"/>
        <v>17742581</v>
      </c>
      <c r="Q24" s="82">
        <f t="shared" si="4"/>
        <v>-12864275</v>
      </c>
      <c r="R24" s="82">
        <f t="shared" si="4"/>
        <v>2846092</v>
      </c>
      <c r="S24" s="82">
        <f t="shared" si="4"/>
        <v>-9912016</v>
      </c>
      <c r="T24" s="82">
        <f t="shared" si="4"/>
        <v>-3781406</v>
      </c>
      <c r="U24" s="82">
        <f t="shared" si="4"/>
        <v>-10847330</v>
      </c>
      <c r="V24" s="82">
        <f t="shared" si="4"/>
        <v>-22350679</v>
      </c>
      <c r="W24" s="82">
        <f t="shared" si="4"/>
        <v>-44160470</v>
      </c>
      <c r="X24" s="82">
        <f t="shared" si="4"/>
        <v>21809791</v>
      </c>
      <c r="Y24" s="83">
        <f>+IF(W24&lt;&gt;0,(X24/W24)*100,0)</f>
        <v>-49.38758803971063</v>
      </c>
      <c r="Z24" s="84">
        <f t="shared" si="4"/>
        <v>-44160470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62964873</v>
      </c>
      <c r="C27" s="22"/>
      <c r="D27" s="104">
        <v>30810300</v>
      </c>
      <c r="E27" s="105">
        <v>30810300</v>
      </c>
      <c r="F27" s="105">
        <v>789905</v>
      </c>
      <c r="G27" s="105">
        <v>70296</v>
      </c>
      <c r="H27" s="105">
        <v>730611</v>
      </c>
      <c r="I27" s="105">
        <v>1590812</v>
      </c>
      <c r="J27" s="105">
        <v>446668</v>
      </c>
      <c r="K27" s="105">
        <v>1880996</v>
      </c>
      <c r="L27" s="105">
        <v>1049035</v>
      </c>
      <c r="M27" s="105">
        <v>3376699</v>
      </c>
      <c r="N27" s="105">
        <v>1221333</v>
      </c>
      <c r="O27" s="105">
        <v>100607</v>
      </c>
      <c r="P27" s="105">
        <v>13704438</v>
      </c>
      <c r="Q27" s="105">
        <v>15026378</v>
      </c>
      <c r="R27" s="105">
        <v>1186765</v>
      </c>
      <c r="S27" s="105">
        <v>581831</v>
      </c>
      <c r="T27" s="105">
        <v>8231193</v>
      </c>
      <c r="U27" s="105">
        <v>9999789</v>
      </c>
      <c r="V27" s="105">
        <v>29993678</v>
      </c>
      <c r="W27" s="105">
        <v>30810300</v>
      </c>
      <c r="X27" s="105">
        <v>-816622</v>
      </c>
      <c r="Y27" s="106">
        <v>-2.65</v>
      </c>
      <c r="Z27" s="107">
        <v>30810300</v>
      </c>
    </row>
    <row r="28" spans="1:26" ht="13.5">
      <c r="A28" s="108" t="s">
        <v>46</v>
      </c>
      <c r="B28" s="19">
        <v>5002136</v>
      </c>
      <c r="C28" s="19"/>
      <c r="D28" s="64">
        <v>5000000</v>
      </c>
      <c r="E28" s="65">
        <v>5000000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5000000</v>
      </c>
      <c r="X28" s="65">
        <v>-5000000</v>
      </c>
      <c r="Y28" s="66">
        <v>-100</v>
      </c>
      <c r="Z28" s="67">
        <v>5000000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1553</v>
      </c>
      <c r="Q29" s="65">
        <v>1553</v>
      </c>
      <c r="R29" s="65">
        <v>0</v>
      </c>
      <c r="S29" s="65">
        <v>0</v>
      </c>
      <c r="T29" s="65">
        <v>0</v>
      </c>
      <c r="U29" s="65">
        <v>0</v>
      </c>
      <c r="V29" s="65">
        <v>1553</v>
      </c>
      <c r="W29" s="65">
        <v>0</v>
      </c>
      <c r="X29" s="65">
        <v>1553</v>
      </c>
      <c r="Y29" s="66">
        <v>0</v>
      </c>
      <c r="Z29" s="67">
        <v>0</v>
      </c>
    </row>
    <row r="30" spans="1:26" ht="13.5">
      <c r="A30" s="63" t="s">
        <v>52</v>
      </c>
      <c r="B30" s="19">
        <v>35000000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22962737</v>
      </c>
      <c r="C31" s="19"/>
      <c r="D31" s="64">
        <v>25810300</v>
      </c>
      <c r="E31" s="65">
        <v>25810300</v>
      </c>
      <c r="F31" s="65">
        <v>789905</v>
      </c>
      <c r="G31" s="65">
        <v>70296</v>
      </c>
      <c r="H31" s="65">
        <v>730611</v>
      </c>
      <c r="I31" s="65">
        <v>1590812</v>
      </c>
      <c r="J31" s="65">
        <v>446668</v>
      </c>
      <c r="K31" s="65">
        <v>1880996</v>
      </c>
      <c r="L31" s="65">
        <v>1049035</v>
      </c>
      <c r="M31" s="65">
        <v>3376699</v>
      </c>
      <c r="N31" s="65">
        <v>1221333</v>
      </c>
      <c r="O31" s="65">
        <v>100607</v>
      </c>
      <c r="P31" s="65">
        <v>13702885</v>
      </c>
      <c r="Q31" s="65">
        <v>15024825</v>
      </c>
      <c r="R31" s="65">
        <v>1186765</v>
      </c>
      <c r="S31" s="65">
        <v>581831</v>
      </c>
      <c r="T31" s="65">
        <v>8231193</v>
      </c>
      <c r="U31" s="65">
        <v>9999789</v>
      </c>
      <c r="V31" s="65">
        <v>29992125</v>
      </c>
      <c r="W31" s="65">
        <v>25810300</v>
      </c>
      <c r="X31" s="65">
        <v>4181825</v>
      </c>
      <c r="Y31" s="66">
        <v>16.2</v>
      </c>
      <c r="Z31" s="67">
        <v>25810300</v>
      </c>
    </row>
    <row r="32" spans="1:26" ht="13.5">
      <c r="A32" s="75" t="s">
        <v>54</v>
      </c>
      <c r="B32" s="22">
        <f>SUM(B28:B31)</f>
        <v>62964873</v>
      </c>
      <c r="C32" s="22">
        <f>SUM(C28:C31)</f>
        <v>0</v>
      </c>
      <c r="D32" s="104">
        <f aca="true" t="shared" si="5" ref="D32:Z32">SUM(D28:D31)</f>
        <v>30810300</v>
      </c>
      <c r="E32" s="105">
        <f t="shared" si="5"/>
        <v>30810300</v>
      </c>
      <c r="F32" s="105">
        <f t="shared" si="5"/>
        <v>789905</v>
      </c>
      <c r="G32" s="105">
        <f t="shared" si="5"/>
        <v>70296</v>
      </c>
      <c r="H32" s="105">
        <f t="shared" si="5"/>
        <v>730611</v>
      </c>
      <c r="I32" s="105">
        <f t="shared" si="5"/>
        <v>1590812</v>
      </c>
      <c r="J32" s="105">
        <f t="shared" si="5"/>
        <v>446668</v>
      </c>
      <c r="K32" s="105">
        <f t="shared" si="5"/>
        <v>1880996</v>
      </c>
      <c r="L32" s="105">
        <f t="shared" si="5"/>
        <v>1049035</v>
      </c>
      <c r="M32" s="105">
        <f t="shared" si="5"/>
        <v>3376699</v>
      </c>
      <c r="N32" s="105">
        <f t="shared" si="5"/>
        <v>1221333</v>
      </c>
      <c r="O32" s="105">
        <f t="shared" si="5"/>
        <v>100607</v>
      </c>
      <c r="P32" s="105">
        <f t="shared" si="5"/>
        <v>13704438</v>
      </c>
      <c r="Q32" s="105">
        <f t="shared" si="5"/>
        <v>15026378</v>
      </c>
      <c r="R32" s="105">
        <f t="shared" si="5"/>
        <v>1186765</v>
      </c>
      <c r="S32" s="105">
        <f t="shared" si="5"/>
        <v>581831</v>
      </c>
      <c r="T32" s="105">
        <f t="shared" si="5"/>
        <v>8231193</v>
      </c>
      <c r="U32" s="105">
        <f t="shared" si="5"/>
        <v>9999789</v>
      </c>
      <c r="V32" s="105">
        <f t="shared" si="5"/>
        <v>29993678</v>
      </c>
      <c r="W32" s="105">
        <f t="shared" si="5"/>
        <v>30810300</v>
      </c>
      <c r="X32" s="105">
        <f t="shared" si="5"/>
        <v>-816622</v>
      </c>
      <c r="Y32" s="106">
        <f>+IF(W32&lt;&gt;0,(X32/W32)*100,0)</f>
        <v>-2.650483766792274</v>
      </c>
      <c r="Z32" s="107">
        <f t="shared" si="5"/>
        <v>30810300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166048375</v>
      </c>
      <c r="C35" s="19"/>
      <c r="D35" s="64">
        <v>157185000</v>
      </c>
      <c r="E35" s="65">
        <v>157185000</v>
      </c>
      <c r="F35" s="65">
        <v>170183919</v>
      </c>
      <c r="G35" s="65">
        <v>163120025</v>
      </c>
      <c r="H35" s="65">
        <v>163761435</v>
      </c>
      <c r="I35" s="65">
        <v>497065379</v>
      </c>
      <c r="J35" s="65">
        <v>153360525</v>
      </c>
      <c r="K35" s="65">
        <v>156566862</v>
      </c>
      <c r="L35" s="65">
        <v>162440122</v>
      </c>
      <c r="M35" s="65">
        <v>472367509</v>
      </c>
      <c r="N35" s="65">
        <v>156656650</v>
      </c>
      <c r="O35" s="65">
        <v>147164537</v>
      </c>
      <c r="P35" s="65">
        <v>160973869</v>
      </c>
      <c r="Q35" s="65">
        <v>464795056</v>
      </c>
      <c r="R35" s="65">
        <v>160693558</v>
      </c>
      <c r="S35" s="65">
        <v>149752693</v>
      </c>
      <c r="T35" s="65">
        <v>149752693</v>
      </c>
      <c r="U35" s="65">
        <v>460198944</v>
      </c>
      <c r="V35" s="65">
        <v>1894426888</v>
      </c>
      <c r="W35" s="65">
        <v>157185000</v>
      </c>
      <c r="X35" s="65">
        <v>1737241888</v>
      </c>
      <c r="Y35" s="66">
        <v>1105.22</v>
      </c>
      <c r="Z35" s="67">
        <v>157185000</v>
      </c>
    </row>
    <row r="36" spans="1:26" ht="13.5">
      <c r="A36" s="63" t="s">
        <v>57</v>
      </c>
      <c r="B36" s="19">
        <v>339703524</v>
      </c>
      <c r="C36" s="19"/>
      <c r="D36" s="64">
        <v>381828000</v>
      </c>
      <c r="E36" s="65">
        <v>381828000</v>
      </c>
      <c r="F36" s="65">
        <v>335841675</v>
      </c>
      <c r="G36" s="65">
        <v>340454339</v>
      </c>
      <c r="H36" s="65">
        <v>354129915</v>
      </c>
      <c r="I36" s="65">
        <v>1030425929</v>
      </c>
      <c r="J36" s="65">
        <v>349682034</v>
      </c>
      <c r="K36" s="65">
        <v>349904764</v>
      </c>
      <c r="L36" s="65">
        <v>326835381</v>
      </c>
      <c r="M36" s="65">
        <v>1026422179</v>
      </c>
      <c r="N36" s="65">
        <v>314322186</v>
      </c>
      <c r="O36" s="65">
        <v>313615704</v>
      </c>
      <c r="P36" s="65">
        <v>314895655</v>
      </c>
      <c r="Q36" s="65">
        <v>942833545</v>
      </c>
      <c r="R36" s="65">
        <v>314481228</v>
      </c>
      <c r="S36" s="65">
        <v>312982246</v>
      </c>
      <c r="T36" s="65">
        <v>312982246</v>
      </c>
      <c r="U36" s="65">
        <v>940445720</v>
      </c>
      <c r="V36" s="65">
        <v>3940127373</v>
      </c>
      <c r="W36" s="65">
        <v>381828000</v>
      </c>
      <c r="X36" s="65">
        <v>3558299373</v>
      </c>
      <c r="Y36" s="66">
        <v>931.91</v>
      </c>
      <c r="Z36" s="67">
        <v>381828000</v>
      </c>
    </row>
    <row r="37" spans="1:26" ht="13.5">
      <c r="A37" s="63" t="s">
        <v>58</v>
      </c>
      <c r="B37" s="19">
        <v>42332006</v>
      </c>
      <c r="C37" s="19"/>
      <c r="D37" s="64">
        <v>57956000</v>
      </c>
      <c r="E37" s="65">
        <v>19693000</v>
      </c>
      <c r="F37" s="65">
        <v>65591759</v>
      </c>
      <c r="G37" s="65">
        <v>68809618</v>
      </c>
      <c r="H37" s="65">
        <v>45096128</v>
      </c>
      <c r="I37" s="65">
        <v>179497505</v>
      </c>
      <c r="J37" s="65">
        <v>31532378</v>
      </c>
      <c r="K37" s="65">
        <v>26132536</v>
      </c>
      <c r="L37" s="65">
        <v>22267307</v>
      </c>
      <c r="M37" s="65">
        <v>79932221</v>
      </c>
      <c r="N37" s="65">
        <v>24488581</v>
      </c>
      <c r="O37" s="65">
        <v>25590811</v>
      </c>
      <c r="P37" s="65">
        <v>23037604</v>
      </c>
      <c r="Q37" s="65">
        <v>73116996</v>
      </c>
      <c r="R37" s="65">
        <v>19769854</v>
      </c>
      <c r="S37" s="65">
        <v>17461872</v>
      </c>
      <c r="T37" s="65">
        <v>111133011</v>
      </c>
      <c r="U37" s="65">
        <v>148364737</v>
      </c>
      <c r="V37" s="65">
        <v>480911459</v>
      </c>
      <c r="W37" s="65">
        <v>19693000</v>
      </c>
      <c r="X37" s="65">
        <v>461218459</v>
      </c>
      <c r="Y37" s="66">
        <v>2342.04</v>
      </c>
      <c r="Z37" s="67">
        <v>19693000</v>
      </c>
    </row>
    <row r="38" spans="1:26" ht="13.5">
      <c r="A38" s="63" t="s">
        <v>59</v>
      </c>
      <c r="B38" s="19">
        <v>141226481</v>
      </c>
      <c r="C38" s="19"/>
      <c r="D38" s="64">
        <v>92193000</v>
      </c>
      <c r="E38" s="65">
        <v>130456000</v>
      </c>
      <c r="F38" s="65">
        <v>97139311</v>
      </c>
      <c r="G38" s="65">
        <v>97139311</v>
      </c>
      <c r="H38" s="65">
        <v>145436961</v>
      </c>
      <c r="I38" s="65">
        <v>339715583</v>
      </c>
      <c r="J38" s="65">
        <v>145325366</v>
      </c>
      <c r="K38" s="65">
        <v>145398232</v>
      </c>
      <c r="L38" s="65">
        <v>142881588</v>
      </c>
      <c r="M38" s="65">
        <v>433605186</v>
      </c>
      <c r="N38" s="65">
        <v>141667752</v>
      </c>
      <c r="O38" s="65">
        <v>141818776</v>
      </c>
      <c r="P38" s="65">
        <v>141715518</v>
      </c>
      <c r="Q38" s="65">
        <v>425202046</v>
      </c>
      <c r="R38" s="65">
        <v>141442439</v>
      </c>
      <c r="S38" s="65">
        <v>141252559</v>
      </c>
      <c r="T38" s="65">
        <v>47581420</v>
      </c>
      <c r="U38" s="65">
        <v>330276418</v>
      </c>
      <c r="V38" s="65">
        <v>1528799233</v>
      </c>
      <c r="W38" s="65">
        <v>130456000</v>
      </c>
      <c r="X38" s="65">
        <v>1398343233</v>
      </c>
      <c r="Y38" s="66">
        <v>1071.89</v>
      </c>
      <c r="Z38" s="67">
        <v>130456000</v>
      </c>
    </row>
    <row r="39" spans="1:26" ht="13.5">
      <c r="A39" s="63" t="s">
        <v>60</v>
      </c>
      <c r="B39" s="19">
        <v>322193412</v>
      </c>
      <c r="C39" s="19"/>
      <c r="D39" s="64">
        <v>388864000</v>
      </c>
      <c r="E39" s="65">
        <v>388864000</v>
      </c>
      <c r="F39" s="65">
        <v>343294524</v>
      </c>
      <c r="G39" s="65">
        <v>337625435</v>
      </c>
      <c r="H39" s="65">
        <v>327358261</v>
      </c>
      <c r="I39" s="65">
        <v>1008278220</v>
      </c>
      <c r="J39" s="65">
        <v>326184815</v>
      </c>
      <c r="K39" s="65">
        <v>334940858</v>
      </c>
      <c r="L39" s="65">
        <v>324126608</v>
      </c>
      <c r="M39" s="65">
        <v>985252281</v>
      </c>
      <c r="N39" s="65">
        <v>304822503</v>
      </c>
      <c r="O39" s="65">
        <v>293370654</v>
      </c>
      <c r="P39" s="65">
        <v>311116402</v>
      </c>
      <c r="Q39" s="65">
        <v>909309559</v>
      </c>
      <c r="R39" s="65">
        <v>313962493</v>
      </c>
      <c r="S39" s="65">
        <v>0</v>
      </c>
      <c r="T39" s="65">
        <v>136911509</v>
      </c>
      <c r="U39" s="65">
        <v>450874002</v>
      </c>
      <c r="V39" s="65">
        <v>3353714062</v>
      </c>
      <c r="W39" s="65">
        <v>388864000</v>
      </c>
      <c r="X39" s="65">
        <v>2964850062</v>
      </c>
      <c r="Y39" s="66">
        <v>762.44</v>
      </c>
      <c r="Z39" s="67">
        <v>388864000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29193995</v>
      </c>
      <c r="C42" s="19">
        <v>4075934</v>
      </c>
      <c r="D42" s="64">
        <v>-41546120</v>
      </c>
      <c r="E42" s="65">
        <v>53395000</v>
      </c>
      <c r="F42" s="65">
        <v>-18072606</v>
      </c>
      <c r="G42" s="65">
        <v>-327446</v>
      </c>
      <c r="H42" s="65">
        <v>-347840</v>
      </c>
      <c r="I42" s="65">
        <v>-18747892</v>
      </c>
      <c r="J42" s="65">
        <v>5252239</v>
      </c>
      <c r="K42" s="65">
        <v>-3681787</v>
      </c>
      <c r="L42" s="65">
        <v>-1322112</v>
      </c>
      <c r="M42" s="65">
        <v>248340</v>
      </c>
      <c r="N42" s="65">
        <v>-9558969</v>
      </c>
      <c r="O42" s="65">
        <v>8896555</v>
      </c>
      <c r="P42" s="65">
        <v>14971203</v>
      </c>
      <c r="Q42" s="65">
        <v>14308789</v>
      </c>
      <c r="R42" s="65">
        <v>2486868</v>
      </c>
      <c r="S42" s="65">
        <v>-4693575</v>
      </c>
      <c r="T42" s="65">
        <v>10473404</v>
      </c>
      <c r="U42" s="65">
        <v>8266697</v>
      </c>
      <c r="V42" s="65">
        <v>4075934</v>
      </c>
      <c r="W42" s="65">
        <v>53395000</v>
      </c>
      <c r="X42" s="65">
        <v>-49319066</v>
      </c>
      <c r="Y42" s="66">
        <v>-92.37</v>
      </c>
      <c r="Z42" s="67">
        <v>53395000</v>
      </c>
    </row>
    <row r="43" spans="1:26" ht="13.5">
      <c r="A43" s="63" t="s">
        <v>63</v>
      </c>
      <c r="B43" s="19">
        <v>-62830475</v>
      </c>
      <c r="C43" s="19">
        <v>-21610870</v>
      </c>
      <c r="D43" s="64">
        <v>-810300</v>
      </c>
      <c r="E43" s="65">
        <v>-30811000</v>
      </c>
      <c r="F43" s="65">
        <v>0</v>
      </c>
      <c r="G43" s="65">
        <v>0</v>
      </c>
      <c r="H43" s="65">
        <v>235704</v>
      </c>
      <c r="I43" s="65">
        <v>235704</v>
      </c>
      <c r="J43" s="65">
        <v>0</v>
      </c>
      <c r="K43" s="65">
        <v>0</v>
      </c>
      <c r="L43" s="65">
        <v>1525145</v>
      </c>
      <c r="M43" s="65">
        <v>1525145</v>
      </c>
      <c r="N43" s="65">
        <v>114548</v>
      </c>
      <c r="O43" s="65">
        <v>217960</v>
      </c>
      <c r="P43" s="65">
        <v>-13704438</v>
      </c>
      <c r="Q43" s="65">
        <v>-13371930</v>
      </c>
      <c r="R43" s="65">
        <v>-1186765</v>
      </c>
      <c r="S43" s="65">
        <v>-581831</v>
      </c>
      <c r="T43" s="65">
        <v>-8231193</v>
      </c>
      <c r="U43" s="65">
        <v>-9999789</v>
      </c>
      <c r="V43" s="65">
        <v>-21610870</v>
      </c>
      <c r="W43" s="65">
        <v>-30811000</v>
      </c>
      <c r="X43" s="65">
        <v>9200130</v>
      </c>
      <c r="Y43" s="66">
        <v>-29.86</v>
      </c>
      <c r="Z43" s="67">
        <v>-30811000</v>
      </c>
    </row>
    <row r="44" spans="1:26" ht="13.5">
      <c r="A44" s="63" t="s">
        <v>64</v>
      </c>
      <c r="B44" s="19">
        <v>29406433</v>
      </c>
      <c r="C44" s="19"/>
      <c r="D44" s="64">
        <v>0</v>
      </c>
      <c r="E44" s="65">
        <v>-5972000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-5972000</v>
      </c>
      <c r="X44" s="65">
        <v>5972000</v>
      </c>
      <c r="Y44" s="66">
        <v>-100</v>
      </c>
      <c r="Z44" s="67">
        <v>-5972000</v>
      </c>
    </row>
    <row r="45" spans="1:26" ht="13.5">
      <c r="A45" s="75" t="s">
        <v>65</v>
      </c>
      <c r="B45" s="22">
        <v>151324852</v>
      </c>
      <c r="C45" s="22">
        <v>8783850</v>
      </c>
      <c r="D45" s="104">
        <v>-42356420</v>
      </c>
      <c r="E45" s="105">
        <v>168106000</v>
      </c>
      <c r="F45" s="105">
        <v>8246180</v>
      </c>
      <c r="G45" s="105">
        <v>7918734</v>
      </c>
      <c r="H45" s="105">
        <v>7806598</v>
      </c>
      <c r="I45" s="105">
        <v>7806598</v>
      </c>
      <c r="J45" s="105">
        <v>13058837</v>
      </c>
      <c r="K45" s="105">
        <v>9377050</v>
      </c>
      <c r="L45" s="105">
        <v>9580083</v>
      </c>
      <c r="M45" s="105">
        <v>9580083</v>
      </c>
      <c r="N45" s="105">
        <v>135662</v>
      </c>
      <c r="O45" s="105">
        <v>9250177</v>
      </c>
      <c r="P45" s="105">
        <v>10516942</v>
      </c>
      <c r="Q45" s="105">
        <v>10516942</v>
      </c>
      <c r="R45" s="105">
        <v>11817045</v>
      </c>
      <c r="S45" s="105">
        <v>6541639</v>
      </c>
      <c r="T45" s="105">
        <v>8783850</v>
      </c>
      <c r="U45" s="105">
        <v>8783850</v>
      </c>
      <c r="V45" s="105">
        <v>8783850</v>
      </c>
      <c r="W45" s="105">
        <v>168106000</v>
      </c>
      <c r="X45" s="105">
        <v>-159322150</v>
      </c>
      <c r="Y45" s="106">
        <v>-94.77</v>
      </c>
      <c r="Z45" s="107">
        <v>168106000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6397010</v>
      </c>
      <c r="C49" s="57"/>
      <c r="D49" s="134">
        <v>144840</v>
      </c>
      <c r="E49" s="59">
        <v>68240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6691434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41118126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41118126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98.83912691659359</v>
      </c>
      <c r="C58" s="5">
        <f>IF(C67=0,0,+(C76/C67)*100)</f>
        <v>0</v>
      </c>
      <c r="D58" s="6">
        <f aca="true" t="shared" si="6" ref="D58:Z58">IF(D67=0,0,+(D76/D67)*100)</f>
        <v>105.92420903225805</v>
      </c>
      <c r="E58" s="7">
        <f t="shared" si="6"/>
        <v>100</v>
      </c>
      <c r="F58" s="7">
        <f t="shared" si="6"/>
        <v>203.83754600585945</v>
      </c>
      <c r="G58" s="7">
        <f t="shared" si="6"/>
        <v>201.72207412306585</v>
      </c>
      <c r="H58" s="7">
        <f t="shared" si="6"/>
        <v>130.36127750265382</v>
      </c>
      <c r="I58" s="7">
        <f t="shared" si="6"/>
        <v>181.19730564541135</v>
      </c>
      <c r="J58" s="7">
        <f t="shared" si="6"/>
        <v>88.80060807377514</v>
      </c>
      <c r="K58" s="7">
        <f t="shared" si="6"/>
        <v>84.59307874717943</v>
      </c>
      <c r="L58" s="7">
        <f t="shared" si="6"/>
        <v>125.52599138644788</v>
      </c>
      <c r="M58" s="7">
        <f t="shared" si="6"/>
        <v>100.51515859083725</v>
      </c>
      <c r="N58" s="7">
        <f t="shared" si="6"/>
        <v>88.6800147375238</v>
      </c>
      <c r="O58" s="7">
        <f t="shared" si="6"/>
        <v>372.4775915226446</v>
      </c>
      <c r="P58" s="7">
        <f t="shared" si="6"/>
        <v>140.26979554610398</v>
      </c>
      <c r="Q58" s="7">
        <f t="shared" si="6"/>
        <v>151.7507931411745</v>
      </c>
      <c r="R58" s="7">
        <f t="shared" si="6"/>
        <v>100</v>
      </c>
      <c r="S58" s="7">
        <f t="shared" si="6"/>
        <v>140.03611708773326</v>
      </c>
      <c r="T58" s="7">
        <f t="shared" si="6"/>
        <v>72.88517433129836</v>
      </c>
      <c r="U58" s="7">
        <f t="shared" si="6"/>
        <v>104.9454517140078</v>
      </c>
      <c r="V58" s="7">
        <f t="shared" si="6"/>
        <v>132.70615573644798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105.92420903225805</v>
      </c>
      <c r="E60" s="13">
        <f t="shared" si="7"/>
        <v>100</v>
      </c>
      <c r="F60" s="13">
        <f t="shared" si="7"/>
        <v>203.98570752635337</v>
      </c>
      <c r="G60" s="13">
        <f t="shared" si="7"/>
        <v>201.82563706337996</v>
      </c>
      <c r="H60" s="13">
        <f t="shared" si="7"/>
        <v>130.37415774956494</v>
      </c>
      <c r="I60" s="13">
        <f t="shared" si="7"/>
        <v>181.27683490804964</v>
      </c>
      <c r="J60" s="13">
        <f t="shared" si="7"/>
        <v>88.77548246734696</v>
      </c>
      <c r="K60" s="13">
        <f t="shared" si="7"/>
        <v>84.59110324037415</v>
      </c>
      <c r="L60" s="13">
        <f t="shared" si="7"/>
        <v>125.53985003205992</v>
      </c>
      <c r="M60" s="13">
        <f t="shared" si="7"/>
        <v>100.51477109968883</v>
      </c>
      <c r="N60" s="13">
        <f t="shared" si="7"/>
        <v>88.54051229885512</v>
      </c>
      <c r="O60" s="13">
        <f t="shared" si="7"/>
        <v>372.63951989853376</v>
      </c>
      <c r="P60" s="13">
        <f t="shared" si="7"/>
        <v>140.3261091241017</v>
      </c>
      <c r="Q60" s="13">
        <f t="shared" si="7"/>
        <v>152.08012402099632</v>
      </c>
      <c r="R60" s="13">
        <f t="shared" si="7"/>
        <v>100</v>
      </c>
      <c r="S60" s="13">
        <f t="shared" si="7"/>
        <v>140.05896628427385</v>
      </c>
      <c r="T60" s="13">
        <f t="shared" si="7"/>
        <v>72.87114110188277</v>
      </c>
      <c r="U60" s="13">
        <f t="shared" si="7"/>
        <v>104.94778985311122</v>
      </c>
      <c r="V60" s="13">
        <f t="shared" si="7"/>
        <v>132.78333471174437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101.00831057279403</v>
      </c>
      <c r="F62" s="13">
        <f t="shared" si="7"/>
        <v>205.9420544478281</v>
      </c>
      <c r="G62" s="13">
        <f t="shared" si="7"/>
        <v>203.4838633168955</v>
      </c>
      <c r="H62" s="13">
        <f t="shared" si="7"/>
        <v>131.6926617761553</v>
      </c>
      <c r="I62" s="13">
        <f t="shared" si="7"/>
        <v>182.95278307920654</v>
      </c>
      <c r="J62" s="13">
        <f t="shared" si="7"/>
        <v>89.36131489941606</v>
      </c>
      <c r="K62" s="13">
        <f t="shared" si="7"/>
        <v>85.12102822651565</v>
      </c>
      <c r="L62" s="13">
        <f t="shared" si="7"/>
        <v>126.13765646013238</v>
      </c>
      <c r="M62" s="13">
        <f t="shared" si="7"/>
        <v>101.09988083080846</v>
      </c>
      <c r="N62" s="13">
        <f t="shared" si="7"/>
        <v>88.83739334216575</v>
      </c>
      <c r="O62" s="13">
        <f t="shared" si="7"/>
        <v>385.59639576746514</v>
      </c>
      <c r="P62" s="13">
        <f t="shared" si="7"/>
        <v>140.3261091241017</v>
      </c>
      <c r="Q62" s="13">
        <f t="shared" si="7"/>
        <v>153.12581412689866</v>
      </c>
      <c r="R62" s="13">
        <f t="shared" si="7"/>
        <v>102.1084800373857</v>
      </c>
      <c r="S62" s="13">
        <f t="shared" si="7"/>
        <v>142.84273534201685</v>
      </c>
      <c r="T62" s="13">
        <f t="shared" si="7"/>
        <v>72.87114110188277</v>
      </c>
      <c r="U62" s="13">
        <f t="shared" si="7"/>
        <v>106.45023961940181</v>
      </c>
      <c r="V62" s="13">
        <f t="shared" si="7"/>
        <v>133.97254943605276</v>
      </c>
      <c r="W62" s="13">
        <f t="shared" si="7"/>
        <v>101.00831057279403</v>
      </c>
      <c r="X62" s="13">
        <f t="shared" si="7"/>
        <v>0</v>
      </c>
      <c r="Y62" s="13">
        <f t="shared" si="7"/>
        <v>0</v>
      </c>
      <c r="Z62" s="14">
        <f t="shared" si="7"/>
        <v>101.00831057279403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23078.207851270647</v>
      </c>
      <c r="C65" s="12">
        <f t="shared" si="7"/>
        <v>0</v>
      </c>
      <c r="D65" s="3">
        <f t="shared" si="7"/>
        <v>10611.04156972235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100.97777237944857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97.5529426490491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98.2396183763194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74753133</v>
      </c>
      <c r="C67" s="24"/>
      <c r="D67" s="25">
        <v>77500000</v>
      </c>
      <c r="E67" s="26">
        <v>77500000</v>
      </c>
      <c r="F67" s="26">
        <v>5282751</v>
      </c>
      <c r="G67" s="26">
        <v>5685005</v>
      </c>
      <c r="H67" s="26">
        <v>4648006</v>
      </c>
      <c r="I67" s="26">
        <v>15615762</v>
      </c>
      <c r="J67" s="26">
        <v>5715096</v>
      </c>
      <c r="K67" s="26">
        <v>6894012</v>
      </c>
      <c r="L67" s="26">
        <v>7065610</v>
      </c>
      <c r="M67" s="26">
        <v>19674718</v>
      </c>
      <c r="N67" s="26">
        <v>10083105</v>
      </c>
      <c r="O67" s="26">
        <v>3286591</v>
      </c>
      <c r="P67" s="26">
        <v>7794569</v>
      </c>
      <c r="Q67" s="26">
        <v>21164265</v>
      </c>
      <c r="R67" s="26">
        <v>7143012</v>
      </c>
      <c r="S67" s="26">
        <v>6178239</v>
      </c>
      <c r="T67" s="26">
        <v>5660372</v>
      </c>
      <c r="U67" s="26">
        <v>18981623</v>
      </c>
      <c r="V67" s="26">
        <v>75436368</v>
      </c>
      <c r="W67" s="26">
        <v>77500000</v>
      </c>
      <c r="X67" s="26"/>
      <c r="Y67" s="25"/>
      <c r="Z67" s="27">
        <v>77500000</v>
      </c>
    </row>
    <row r="68" spans="1:26" ht="13.5" hidden="1">
      <c r="A68" s="37" t="s">
        <v>31</v>
      </c>
      <c r="B68" s="19">
        <v>867789</v>
      </c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73885344</v>
      </c>
      <c r="C69" s="19"/>
      <c r="D69" s="20">
        <v>77500000</v>
      </c>
      <c r="E69" s="21">
        <v>77500000</v>
      </c>
      <c r="F69" s="21">
        <v>5275224</v>
      </c>
      <c r="G69" s="21">
        <v>5679223</v>
      </c>
      <c r="H69" s="21">
        <v>4646035</v>
      </c>
      <c r="I69" s="21">
        <v>15600482</v>
      </c>
      <c r="J69" s="21">
        <v>5702303</v>
      </c>
      <c r="K69" s="21">
        <v>6894173</v>
      </c>
      <c r="L69" s="21">
        <v>7061776</v>
      </c>
      <c r="M69" s="21">
        <v>19658252</v>
      </c>
      <c r="N69" s="21">
        <v>9960358</v>
      </c>
      <c r="O69" s="21">
        <v>3284639</v>
      </c>
      <c r="P69" s="21">
        <v>7791441</v>
      </c>
      <c r="Q69" s="21">
        <v>21036438</v>
      </c>
      <c r="R69" s="21">
        <v>7140494</v>
      </c>
      <c r="S69" s="21">
        <v>6174715</v>
      </c>
      <c r="T69" s="21">
        <v>5657444</v>
      </c>
      <c r="U69" s="21">
        <v>18972653</v>
      </c>
      <c r="V69" s="21">
        <v>75267825</v>
      </c>
      <c r="W69" s="21">
        <v>77500000</v>
      </c>
      <c r="X69" s="21"/>
      <c r="Y69" s="20"/>
      <c r="Z69" s="23">
        <v>77500000</v>
      </c>
    </row>
    <row r="70" spans="1:26" ht="13.5" hidden="1">
      <c r="A70" s="39" t="s">
        <v>103</v>
      </c>
      <c r="B70" s="19">
        <v>981280</v>
      </c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72065824</v>
      </c>
      <c r="C71" s="19"/>
      <c r="D71" s="20">
        <v>76726360</v>
      </c>
      <c r="E71" s="21">
        <v>76726360</v>
      </c>
      <c r="F71" s="21">
        <v>5225112</v>
      </c>
      <c r="G71" s="21">
        <v>5632942</v>
      </c>
      <c r="H71" s="21">
        <v>4599519</v>
      </c>
      <c r="I71" s="21">
        <v>15457573</v>
      </c>
      <c r="J71" s="21">
        <v>5664920</v>
      </c>
      <c r="K71" s="21">
        <v>6851253</v>
      </c>
      <c r="L71" s="21">
        <v>7028308</v>
      </c>
      <c r="M71" s="21">
        <v>19544481</v>
      </c>
      <c r="N71" s="21">
        <v>9927072</v>
      </c>
      <c r="O71" s="21">
        <v>3174268</v>
      </c>
      <c r="P71" s="21">
        <v>7791441</v>
      </c>
      <c r="Q71" s="21">
        <v>20892781</v>
      </c>
      <c r="R71" s="21">
        <v>6993047</v>
      </c>
      <c r="S71" s="21">
        <v>6054380</v>
      </c>
      <c r="T71" s="21">
        <v>5657444</v>
      </c>
      <c r="U71" s="21">
        <v>18704871</v>
      </c>
      <c r="V71" s="21">
        <v>74599706</v>
      </c>
      <c r="W71" s="21">
        <v>76726360</v>
      </c>
      <c r="X71" s="21"/>
      <c r="Y71" s="20"/>
      <c r="Z71" s="23">
        <v>76726360</v>
      </c>
    </row>
    <row r="72" spans="1:26" ht="13.5" hidden="1">
      <c r="A72" s="39" t="s">
        <v>105</v>
      </c>
      <c r="B72" s="19">
        <v>518088</v>
      </c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320152</v>
      </c>
      <c r="C74" s="19"/>
      <c r="D74" s="20">
        <v>773640</v>
      </c>
      <c r="E74" s="21">
        <v>773640</v>
      </c>
      <c r="F74" s="21">
        <v>50112</v>
      </c>
      <c r="G74" s="21">
        <v>46281</v>
      </c>
      <c r="H74" s="21">
        <v>46516</v>
      </c>
      <c r="I74" s="21">
        <v>142909</v>
      </c>
      <c r="J74" s="21">
        <v>37383</v>
      </c>
      <c r="K74" s="21">
        <v>42920</v>
      </c>
      <c r="L74" s="21">
        <v>33468</v>
      </c>
      <c r="M74" s="21">
        <v>113771</v>
      </c>
      <c r="N74" s="21">
        <v>33286</v>
      </c>
      <c r="O74" s="21">
        <v>110371</v>
      </c>
      <c r="P74" s="21"/>
      <c r="Q74" s="21">
        <v>143657</v>
      </c>
      <c r="R74" s="21">
        <v>147447</v>
      </c>
      <c r="S74" s="21">
        <v>120335</v>
      </c>
      <c r="T74" s="21"/>
      <c r="U74" s="21">
        <v>267782</v>
      </c>
      <c r="V74" s="21">
        <v>668119</v>
      </c>
      <c r="W74" s="21">
        <v>773640</v>
      </c>
      <c r="X74" s="21"/>
      <c r="Y74" s="20"/>
      <c r="Z74" s="23">
        <v>773640</v>
      </c>
    </row>
    <row r="75" spans="1:26" ht="13.5" hidden="1">
      <c r="A75" s="40" t="s">
        <v>110</v>
      </c>
      <c r="B75" s="28"/>
      <c r="C75" s="28"/>
      <c r="D75" s="29"/>
      <c r="E75" s="30"/>
      <c r="F75" s="30">
        <v>7527</v>
      </c>
      <c r="G75" s="30">
        <v>5782</v>
      </c>
      <c r="H75" s="30">
        <v>1971</v>
      </c>
      <c r="I75" s="30">
        <v>15280</v>
      </c>
      <c r="J75" s="30">
        <v>12793</v>
      </c>
      <c r="K75" s="30">
        <v>-161</v>
      </c>
      <c r="L75" s="30">
        <v>3834</v>
      </c>
      <c r="M75" s="30">
        <v>16466</v>
      </c>
      <c r="N75" s="30">
        <v>122747</v>
      </c>
      <c r="O75" s="30">
        <v>1952</v>
      </c>
      <c r="P75" s="30">
        <v>3128</v>
      </c>
      <c r="Q75" s="30">
        <v>127827</v>
      </c>
      <c r="R75" s="30">
        <v>2518</v>
      </c>
      <c r="S75" s="30">
        <v>3524</v>
      </c>
      <c r="T75" s="30">
        <v>2928</v>
      </c>
      <c r="U75" s="30">
        <v>8970</v>
      </c>
      <c r="V75" s="30">
        <v>168543</v>
      </c>
      <c r="W75" s="30"/>
      <c r="X75" s="30"/>
      <c r="Y75" s="29"/>
      <c r="Z75" s="31"/>
    </row>
    <row r="76" spans="1:26" ht="13.5" hidden="1">
      <c r="A76" s="42" t="s">
        <v>222</v>
      </c>
      <c r="B76" s="32">
        <v>73885344</v>
      </c>
      <c r="C76" s="32">
        <v>100108704</v>
      </c>
      <c r="D76" s="33">
        <v>82091262</v>
      </c>
      <c r="E76" s="34">
        <v>77500000</v>
      </c>
      <c r="F76" s="34">
        <v>10768230</v>
      </c>
      <c r="G76" s="34">
        <v>11467910</v>
      </c>
      <c r="H76" s="34">
        <v>6059200</v>
      </c>
      <c r="I76" s="34">
        <v>28295340</v>
      </c>
      <c r="J76" s="34">
        <v>5075040</v>
      </c>
      <c r="K76" s="34">
        <v>5831857</v>
      </c>
      <c r="L76" s="34">
        <v>8869177</v>
      </c>
      <c r="M76" s="34">
        <v>19776074</v>
      </c>
      <c r="N76" s="34">
        <v>8941699</v>
      </c>
      <c r="O76" s="34">
        <v>12241815</v>
      </c>
      <c r="P76" s="34">
        <v>10933426</v>
      </c>
      <c r="Q76" s="34">
        <v>32116940</v>
      </c>
      <c r="R76" s="34">
        <v>7143012</v>
      </c>
      <c r="S76" s="34">
        <v>8651766</v>
      </c>
      <c r="T76" s="34">
        <v>4125572</v>
      </c>
      <c r="U76" s="34">
        <v>19920350</v>
      </c>
      <c r="V76" s="34">
        <v>100108704</v>
      </c>
      <c r="W76" s="34">
        <v>77500000</v>
      </c>
      <c r="X76" s="34"/>
      <c r="Y76" s="33"/>
      <c r="Z76" s="35">
        <v>77500000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73885344</v>
      </c>
      <c r="C78" s="19">
        <v>99943128</v>
      </c>
      <c r="D78" s="20">
        <v>82091262</v>
      </c>
      <c r="E78" s="21">
        <v>77500000</v>
      </c>
      <c r="F78" s="21">
        <v>10760703</v>
      </c>
      <c r="G78" s="21">
        <v>11462128</v>
      </c>
      <c r="H78" s="21">
        <v>6057229</v>
      </c>
      <c r="I78" s="21">
        <v>28280060</v>
      </c>
      <c r="J78" s="21">
        <v>5062247</v>
      </c>
      <c r="K78" s="21">
        <v>5831857</v>
      </c>
      <c r="L78" s="21">
        <v>8865343</v>
      </c>
      <c r="M78" s="21">
        <v>19759447</v>
      </c>
      <c r="N78" s="21">
        <v>8818952</v>
      </c>
      <c r="O78" s="21">
        <v>12239863</v>
      </c>
      <c r="P78" s="21">
        <v>10933426</v>
      </c>
      <c r="Q78" s="21">
        <v>31992241</v>
      </c>
      <c r="R78" s="21">
        <v>7140494</v>
      </c>
      <c r="S78" s="21">
        <v>8648242</v>
      </c>
      <c r="T78" s="21">
        <v>4122644</v>
      </c>
      <c r="U78" s="21">
        <v>19911380</v>
      </c>
      <c r="V78" s="21">
        <v>99943128</v>
      </c>
      <c r="W78" s="21">
        <v>77500000</v>
      </c>
      <c r="X78" s="21"/>
      <c r="Y78" s="20"/>
      <c r="Z78" s="23">
        <v>77500000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99943128</v>
      </c>
      <c r="D80" s="20"/>
      <c r="E80" s="21">
        <v>77500000</v>
      </c>
      <c r="F80" s="21">
        <v>10760703</v>
      </c>
      <c r="G80" s="21">
        <v>11462128</v>
      </c>
      <c r="H80" s="21">
        <v>6057229</v>
      </c>
      <c r="I80" s="21">
        <v>28280060</v>
      </c>
      <c r="J80" s="21">
        <v>5062247</v>
      </c>
      <c r="K80" s="21">
        <v>5831857</v>
      </c>
      <c r="L80" s="21">
        <v>8865343</v>
      </c>
      <c r="M80" s="21">
        <v>19759447</v>
      </c>
      <c r="N80" s="21">
        <v>8818952</v>
      </c>
      <c r="O80" s="21">
        <v>12239863</v>
      </c>
      <c r="P80" s="21">
        <v>10933426</v>
      </c>
      <c r="Q80" s="21">
        <v>31992241</v>
      </c>
      <c r="R80" s="21">
        <v>7140494</v>
      </c>
      <c r="S80" s="21">
        <v>8648242</v>
      </c>
      <c r="T80" s="21">
        <v>4122644</v>
      </c>
      <c r="U80" s="21">
        <v>19911380</v>
      </c>
      <c r="V80" s="21">
        <v>99943128</v>
      </c>
      <c r="W80" s="21">
        <v>77500000</v>
      </c>
      <c r="X80" s="21"/>
      <c r="Y80" s="20"/>
      <c r="Z80" s="23">
        <v>77500000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73885344</v>
      </c>
      <c r="C83" s="19"/>
      <c r="D83" s="20">
        <v>82091262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>
        <v>165576</v>
      </c>
      <c r="D84" s="29"/>
      <c r="E84" s="30"/>
      <c r="F84" s="30">
        <v>7527</v>
      </c>
      <c r="G84" s="30">
        <v>5782</v>
      </c>
      <c r="H84" s="30">
        <v>1971</v>
      </c>
      <c r="I84" s="30">
        <v>15280</v>
      </c>
      <c r="J84" s="30">
        <v>12793</v>
      </c>
      <c r="K84" s="30"/>
      <c r="L84" s="30">
        <v>3834</v>
      </c>
      <c r="M84" s="30">
        <v>16627</v>
      </c>
      <c r="N84" s="30">
        <v>122747</v>
      </c>
      <c r="O84" s="30">
        <v>1952</v>
      </c>
      <c r="P84" s="30"/>
      <c r="Q84" s="30">
        <v>124699</v>
      </c>
      <c r="R84" s="30">
        <v>2518</v>
      </c>
      <c r="S84" s="30">
        <v>3524</v>
      </c>
      <c r="T84" s="30">
        <v>2928</v>
      </c>
      <c r="U84" s="30">
        <v>8970</v>
      </c>
      <c r="V84" s="30">
        <v>165576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90181834</v>
      </c>
      <c r="D5" s="158">
        <f>SUM(D6:D8)</f>
        <v>0</v>
      </c>
      <c r="E5" s="159">
        <f t="shared" si="0"/>
        <v>79398270</v>
      </c>
      <c r="F5" s="105">
        <f t="shared" si="0"/>
        <v>79398270</v>
      </c>
      <c r="G5" s="105">
        <f t="shared" si="0"/>
        <v>24155239</v>
      </c>
      <c r="H5" s="105">
        <f t="shared" si="0"/>
        <v>961782</v>
      </c>
      <c r="I5" s="105">
        <f t="shared" si="0"/>
        <v>392956</v>
      </c>
      <c r="J5" s="105">
        <f t="shared" si="0"/>
        <v>25509977</v>
      </c>
      <c r="K5" s="105">
        <f t="shared" si="0"/>
        <v>1304540</v>
      </c>
      <c r="L5" s="105">
        <f t="shared" si="0"/>
        <v>2703884</v>
      </c>
      <c r="M5" s="105">
        <f t="shared" si="0"/>
        <v>23586726</v>
      </c>
      <c r="N5" s="105">
        <f t="shared" si="0"/>
        <v>27595150</v>
      </c>
      <c r="O5" s="105">
        <f t="shared" si="0"/>
        <v>342968</v>
      </c>
      <c r="P5" s="105">
        <f t="shared" si="0"/>
        <v>2152671</v>
      </c>
      <c r="Q5" s="105">
        <f t="shared" si="0"/>
        <v>16790397</v>
      </c>
      <c r="R5" s="105">
        <f t="shared" si="0"/>
        <v>19286036</v>
      </c>
      <c r="S5" s="105">
        <f t="shared" si="0"/>
        <v>5829608</v>
      </c>
      <c r="T5" s="105">
        <f t="shared" si="0"/>
        <v>1301232</v>
      </c>
      <c r="U5" s="105">
        <f t="shared" si="0"/>
        <v>3722195</v>
      </c>
      <c r="V5" s="105">
        <f t="shared" si="0"/>
        <v>10853035</v>
      </c>
      <c r="W5" s="105">
        <f t="shared" si="0"/>
        <v>83244198</v>
      </c>
      <c r="X5" s="105">
        <f t="shared" si="0"/>
        <v>79398270</v>
      </c>
      <c r="Y5" s="105">
        <f t="shared" si="0"/>
        <v>3845928</v>
      </c>
      <c r="Z5" s="142">
        <f>+IF(X5&lt;&gt;0,+(Y5/X5)*100,0)</f>
        <v>4.843843574929277</v>
      </c>
      <c r="AA5" s="158">
        <f>SUM(AA6:AA8)</f>
        <v>79398270</v>
      </c>
    </row>
    <row r="6" spans="1:27" ht="13.5">
      <c r="A6" s="143" t="s">
        <v>75</v>
      </c>
      <c r="B6" s="141"/>
      <c r="C6" s="160">
        <v>219932</v>
      </c>
      <c r="D6" s="160"/>
      <c r="E6" s="161">
        <v>1010000</v>
      </c>
      <c r="F6" s="65">
        <v>1010000</v>
      </c>
      <c r="G6" s="65">
        <v>5350</v>
      </c>
      <c r="H6" s="65">
        <v>-5350</v>
      </c>
      <c r="I6" s="65">
        <v>3553</v>
      </c>
      <c r="J6" s="65">
        <v>3553</v>
      </c>
      <c r="K6" s="65"/>
      <c r="L6" s="65">
        <v>123</v>
      </c>
      <c r="M6" s="65">
        <v>-1072</v>
      </c>
      <c r="N6" s="65">
        <v>-949</v>
      </c>
      <c r="O6" s="65">
        <v>-1072</v>
      </c>
      <c r="P6" s="65">
        <v>-1072</v>
      </c>
      <c r="Q6" s="65">
        <v>43860</v>
      </c>
      <c r="R6" s="65">
        <v>41716</v>
      </c>
      <c r="S6" s="65"/>
      <c r="T6" s="65"/>
      <c r="U6" s="65"/>
      <c r="V6" s="65"/>
      <c r="W6" s="65">
        <v>44320</v>
      </c>
      <c r="X6" s="65">
        <v>1010000</v>
      </c>
      <c r="Y6" s="65">
        <v>-965680</v>
      </c>
      <c r="Z6" s="145">
        <v>-95.61</v>
      </c>
      <c r="AA6" s="160">
        <v>1010000</v>
      </c>
    </row>
    <row r="7" spans="1:27" ht="13.5">
      <c r="A7" s="143" t="s">
        <v>76</v>
      </c>
      <c r="B7" s="141"/>
      <c r="C7" s="162">
        <v>89568106</v>
      </c>
      <c r="D7" s="162"/>
      <c r="E7" s="163">
        <v>57373410</v>
      </c>
      <c r="F7" s="164">
        <v>57373410</v>
      </c>
      <c r="G7" s="164">
        <v>338191</v>
      </c>
      <c r="H7" s="164">
        <v>172656</v>
      </c>
      <c r="I7" s="164">
        <v>-1347</v>
      </c>
      <c r="J7" s="164">
        <v>509500</v>
      </c>
      <c r="K7" s="164">
        <v>394750</v>
      </c>
      <c r="L7" s="164">
        <v>473825</v>
      </c>
      <c r="M7" s="164">
        <v>1479041</v>
      </c>
      <c r="N7" s="164">
        <v>2347616</v>
      </c>
      <c r="O7" s="164">
        <v>117297</v>
      </c>
      <c r="P7" s="164">
        <v>2048580</v>
      </c>
      <c r="Q7" s="164">
        <v>3638</v>
      </c>
      <c r="R7" s="164">
        <v>2169515</v>
      </c>
      <c r="S7" s="164">
        <v>102130</v>
      </c>
      <c r="T7" s="164">
        <v>6007</v>
      </c>
      <c r="U7" s="164">
        <v>253463</v>
      </c>
      <c r="V7" s="164">
        <v>361600</v>
      </c>
      <c r="W7" s="164">
        <v>5388231</v>
      </c>
      <c r="X7" s="164">
        <v>57373410</v>
      </c>
      <c r="Y7" s="164">
        <v>-51985179</v>
      </c>
      <c r="Z7" s="146">
        <v>-90.61</v>
      </c>
      <c r="AA7" s="162">
        <v>57373410</v>
      </c>
    </row>
    <row r="8" spans="1:27" ht="13.5">
      <c r="A8" s="143" t="s">
        <v>77</v>
      </c>
      <c r="B8" s="141"/>
      <c r="C8" s="160">
        <v>393796</v>
      </c>
      <c r="D8" s="160"/>
      <c r="E8" s="161">
        <v>21014860</v>
      </c>
      <c r="F8" s="65">
        <v>21014860</v>
      </c>
      <c r="G8" s="65">
        <v>23811698</v>
      </c>
      <c r="H8" s="65">
        <v>794476</v>
      </c>
      <c r="I8" s="65">
        <v>390750</v>
      </c>
      <c r="J8" s="65">
        <v>24996924</v>
      </c>
      <c r="K8" s="65">
        <v>909790</v>
      </c>
      <c r="L8" s="65">
        <v>2229936</v>
      </c>
      <c r="M8" s="65">
        <v>22108757</v>
      </c>
      <c r="N8" s="65">
        <v>25248483</v>
      </c>
      <c r="O8" s="65">
        <v>226743</v>
      </c>
      <c r="P8" s="65">
        <v>105163</v>
      </c>
      <c r="Q8" s="65">
        <v>16742899</v>
      </c>
      <c r="R8" s="65">
        <v>17074805</v>
      </c>
      <c r="S8" s="65">
        <v>5727478</v>
      </c>
      <c r="T8" s="65">
        <v>1295225</v>
      </c>
      <c r="U8" s="65">
        <v>3468732</v>
      </c>
      <c r="V8" s="65">
        <v>10491435</v>
      </c>
      <c r="W8" s="65">
        <v>77811647</v>
      </c>
      <c r="X8" s="65">
        <v>21014860</v>
      </c>
      <c r="Y8" s="65">
        <v>56796787</v>
      </c>
      <c r="Z8" s="145">
        <v>270.27</v>
      </c>
      <c r="AA8" s="160">
        <v>21014860</v>
      </c>
    </row>
    <row r="9" spans="1:27" ht="13.5">
      <c r="A9" s="140" t="s">
        <v>78</v>
      </c>
      <c r="B9" s="141"/>
      <c r="C9" s="158">
        <f aca="true" t="shared" si="1" ref="C9:Y9">SUM(C10:C14)</f>
        <v>11869449</v>
      </c>
      <c r="D9" s="158">
        <f>SUM(D10:D14)</f>
        <v>0</v>
      </c>
      <c r="E9" s="159">
        <f t="shared" si="1"/>
        <v>14430120</v>
      </c>
      <c r="F9" s="105">
        <f t="shared" si="1"/>
        <v>14430120</v>
      </c>
      <c r="G9" s="105">
        <f t="shared" si="1"/>
        <v>4130319</v>
      </c>
      <c r="H9" s="105">
        <f t="shared" si="1"/>
        <v>375322</v>
      </c>
      <c r="I9" s="105">
        <f t="shared" si="1"/>
        <v>328069</v>
      </c>
      <c r="J9" s="105">
        <f t="shared" si="1"/>
        <v>4833710</v>
      </c>
      <c r="K9" s="105">
        <f t="shared" si="1"/>
        <v>350044</v>
      </c>
      <c r="L9" s="105">
        <f t="shared" si="1"/>
        <v>368473</v>
      </c>
      <c r="M9" s="105">
        <f t="shared" si="1"/>
        <v>3503970</v>
      </c>
      <c r="N9" s="105">
        <f t="shared" si="1"/>
        <v>4222487</v>
      </c>
      <c r="O9" s="105">
        <f t="shared" si="1"/>
        <v>3673256</v>
      </c>
      <c r="P9" s="105">
        <f t="shared" si="1"/>
        <v>644116</v>
      </c>
      <c r="Q9" s="105">
        <f t="shared" si="1"/>
        <v>2841614</v>
      </c>
      <c r="R9" s="105">
        <f t="shared" si="1"/>
        <v>7158986</v>
      </c>
      <c r="S9" s="105">
        <f t="shared" si="1"/>
        <v>308461</v>
      </c>
      <c r="T9" s="105">
        <f t="shared" si="1"/>
        <v>351474</v>
      </c>
      <c r="U9" s="105">
        <f t="shared" si="1"/>
        <v>2040991</v>
      </c>
      <c r="V9" s="105">
        <f t="shared" si="1"/>
        <v>2700926</v>
      </c>
      <c r="W9" s="105">
        <f t="shared" si="1"/>
        <v>18916109</v>
      </c>
      <c r="X9" s="105">
        <f t="shared" si="1"/>
        <v>14430120</v>
      </c>
      <c r="Y9" s="105">
        <f t="shared" si="1"/>
        <v>4485989</v>
      </c>
      <c r="Z9" s="142">
        <f>+IF(X9&lt;&gt;0,+(Y9/X9)*100,0)</f>
        <v>31.087676332559948</v>
      </c>
      <c r="AA9" s="158">
        <f>SUM(AA10:AA14)</f>
        <v>14430120</v>
      </c>
    </row>
    <row r="10" spans="1:27" ht="13.5">
      <c r="A10" s="143" t="s">
        <v>79</v>
      </c>
      <c r="B10" s="141"/>
      <c r="C10" s="160">
        <v>2571249</v>
      </c>
      <c r="D10" s="160"/>
      <c r="E10" s="161">
        <v>2212080</v>
      </c>
      <c r="F10" s="65">
        <v>2212080</v>
      </c>
      <c r="G10" s="65">
        <v>223757</v>
      </c>
      <c r="H10" s="65">
        <v>1401378</v>
      </c>
      <c r="I10" s="65">
        <v>900</v>
      </c>
      <c r="J10" s="65">
        <v>1626035</v>
      </c>
      <c r="K10" s="65">
        <v>900</v>
      </c>
      <c r="L10" s="65">
        <v>-174</v>
      </c>
      <c r="M10" s="65">
        <v>1397612</v>
      </c>
      <c r="N10" s="65">
        <v>1398338</v>
      </c>
      <c r="O10" s="65">
        <v>1054519</v>
      </c>
      <c r="P10" s="65">
        <v>224530</v>
      </c>
      <c r="Q10" s="65">
        <v>248887</v>
      </c>
      <c r="R10" s="65">
        <v>1527936</v>
      </c>
      <c r="S10" s="65">
        <v>172353</v>
      </c>
      <c r="T10" s="65">
        <v>205000</v>
      </c>
      <c r="U10" s="65">
        <v>185149</v>
      </c>
      <c r="V10" s="65">
        <v>562502</v>
      </c>
      <c r="W10" s="65">
        <v>5114811</v>
      </c>
      <c r="X10" s="65">
        <v>2212080</v>
      </c>
      <c r="Y10" s="65">
        <v>2902731</v>
      </c>
      <c r="Z10" s="145">
        <v>131.22</v>
      </c>
      <c r="AA10" s="160">
        <v>2212080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3398648</v>
      </c>
      <c r="D12" s="160"/>
      <c r="E12" s="161">
        <v>5178000</v>
      </c>
      <c r="F12" s="65">
        <v>5178000</v>
      </c>
      <c r="G12" s="65">
        <v>1623517</v>
      </c>
      <c r="H12" s="65">
        <v>-1164141</v>
      </c>
      <c r="I12" s="65">
        <v>195591</v>
      </c>
      <c r="J12" s="65">
        <v>654967</v>
      </c>
      <c r="K12" s="65">
        <v>212354</v>
      </c>
      <c r="L12" s="65">
        <v>232112</v>
      </c>
      <c r="M12" s="65">
        <v>134255</v>
      </c>
      <c r="N12" s="65">
        <v>578721</v>
      </c>
      <c r="O12" s="65">
        <v>417102</v>
      </c>
      <c r="P12" s="65"/>
      <c r="Q12" s="65">
        <v>1685964</v>
      </c>
      <c r="R12" s="65">
        <v>2103066</v>
      </c>
      <c r="S12" s="65">
        <v>2684</v>
      </c>
      <c r="T12" s="65">
        <v>1287</v>
      </c>
      <c r="U12" s="65">
        <v>1726077</v>
      </c>
      <c r="V12" s="65">
        <v>1730048</v>
      </c>
      <c r="W12" s="65">
        <v>5066802</v>
      </c>
      <c r="X12" s="65">
        <v>5178000</v>
      </c>
      <c r="Y12" s="65">
        <v>-111198</v>
      </c>
      <c r="Z12" s="145">
        <v>-2.15</v>
      </c>
      <c r="AA12" s="160">
        <v>5178000</v>
      </c>
    </row>
    <row r="13" spans="1:27" ht="13.5">
      <c r="A13" s="143" t="s">
        <v>82</v>
      </c>
      <c r="B13" s="141"/>
      <c r="C13" s="160">
        <v>1464785</v>
      </c>
      <c r="D13" s="160"/>
      <c r="E13" s="161">
        <v>1479280</v>
      </c>
      <c r="F13" s="65">
        <v>1479280</v>
      </c>
      <c r="G13" s="65">
        <v>132122</v>
      </c>
      <c r="H13" s="65">
        <v>126382</v>
      </c>
      <c r="I13" s="65">
        <v>122516</v>
      </c>
      <c r="J13" s="65">
        <v>381020</v>
      </c>
      <c r="K13" s="65">
        <v>115598</v>
      </c>
      <c r="L13" s="65">
        <v>123748</v>
      </c>
      <c r="M13" s="65">
        <v>121136</v>
      </c>
      <c r="N13" s="65">
        <v>360482</v>
      </c>
      <c r="O13" s="65">
        <v>246366</v>
      </c>
      <c r="P13" s="65">
        <v>359736</v>
      </c>
      <c r="Q13" s="65">
        <v>119065</v>
      </c>
      <c r="R13" s="65">
        <v>725167</v>
      </c>
      <c r="S13" s="65">
        <v>127950</v>
      </c>
      <c r="T13" s="65">
        <v>121380</v>
      </c>
      <c r="U13" s="65">
        <v>125107</v>
      </c>
      <c r="V13" s="65">
        <v>374437</v>
      </c>
      <c r="W13" s="65">
        <v>1841106</v>
      </c>
      <c r="X13" s="65">
        <v>1479280</v>
      </c>
      <c r="Y13" s="65">
        <v>361826</v>
      </c>
      <c r="Z13" s="145">
        <v>24.46</v>
      </c>
      <c r="AA13" s="160">
        <v>1479280</v>
      </c>
    </row>
    <row r="14" spans="1:27" ht="13.5">
      <c r="A14" s="143" t="s">
        <v>83</v>
      </c>
      <c r="B14" s="141"/>
      <c r="C14" s="162">
        <v>4434767</v>
      </c>
      <c r="D14" s="162"/>
      <c r="E14" s="163">
        <v>5560760</v>
      </c>
      <c r="F14" s="164">
        <v>5560760</v>
      </c>
      <c r="G14" s="164">
        <v>2150923</v>
      </c>
      <c r="H14" s="164">
        <v>11703</v>
      </c>
      <c r="I14" s="164">
        <v>9062</v>
      </c>
      <c r="J14" s="164">
        <v>2171688</v>
      </c>
      <c r="K14" s="164">
        <v>21192</v>
      </c>
      <c r="L14" s="164">
        <v>12787</v>
      </c>
      <c r="M14" s="164">
        <v>1850967</v>
      </c>
      <c r="N14" s="164">
        <v>1884946</v>
      </c>
      <c r="O14" s="164">
        <v>1955269</v>
      </c>
      <c r="P14" s="164">
        <v>59850</v>
      </c>
      <c r="Q14" s="164">
        <v>787698</v>
      </c>
      <c r="R14" s="164">
        <v>2802817</v>
      </c>
      <c r="S14" s="164">
        <v>5474</v>
      </c>
      <c r="T14" s="164">
        <v>23807</v>
      </c>
      <c r="U14" s="164">
        <v>4658</v>
      </c>
      <c r="V14" s="164">
        <v>33939</v>
      </c>
      <c r="W14" s="164">
        <v>6893390</v>
      </c>
      <c r="X14" s="164">
        <v>5560760</v>
      </c>
      <c r="Y14" s="164">
        <v>1332630</v>
      </c>
      <c r="Z14" s="146">
        <v>23.96</v>
      </c>
      <c r="AA14" s="162">
        <v>5560760</v>
      </c>
    </row>
    <row r="15" spans="1:27" ht="13.5">
      <c r="A15" s="140" t="s">
        <v>84</v>
      </c>
      <c r="B15" s="147"/>
      <c r="C15" s="158">
        <f aca="true" t="shared" si="2" ref="C15:Y15">SUM(C16:C18)</f>
        <v>65353458</v>
      </c>
      <c r="D15" s="158">
        <f>SUM(D16:D18)</f>
        <v>0</v>
      </c>
      <c r="E15" s="159">
        <f t="shared" si="2"/>
        <v>55537000</v>
      </c>
      <c r="F15" s="105">
        <f t="shared" si="2"/>
        <v>68903000</v>
      </c>
      <c r="G15" s="105">
        <f t="shared" si="2"/>
        <v>2802840</v>
      </c>
      <c r="H15" s="105">
        <f t="shared" si="2"/>
        <v>-1142767</v>
      </c>
      <c r="I15" s="105">
        <f t="shared" si="2"/>
        <v>7075395</v>
      </c>
      <c r="J15" s="105">
        <f t="shared" si="2"/>
        <v>8735468</v>
      </c>
      <c r="K15" s="105">
        <f t="shared" si="2"/>
        <v>9520380</v>
      </c>
      <c r="L15" s="105">
        <f t="shared" si="2"/>
        <v>16338220</v>
      </c>
      <c r="M15" s="105">
        <f t="shared" si="2"/>
        <v>430</v>
      </c>
      <c r="N15" s="105">
        <f t="shared" si="2"/>
        <v>25859030</v>
      </c>
      <c r="O15" s="105">
        <f t="shared" si="2"/>
        <v>570</v>
      </c>
      <c r="P15" s="105">
        <f t="shared" si="2"/>
        <v>5890</v>
      </c>
      <c r="Q15" s="105">
        <f t="shared" si="2"/>
        <v>8657430</v>
      </c>
      <c r="R15" s="105">
        <f t="shared" si="2"/>
        <v>8663890</v>
      </c>
      <c r="S15" s="105">
        <f t="shared" si="2"/>
        <v>8557790</v>
      </c>
      <c r="T15" s="105">
        <f t="shared" si="2"/>
        <v>545</v>
      </c>
      <c r="U15" s="105">
        <f t="shared" si="2"/>
        <v>10245200</v>
      </c>
      <c r="V15" s="105">
        <f t="shared" si="2"/>
        <v>18803535</v>
      </c>
      <c r="W15" s="105">
        <f t="shared" si="2"/>
        <v>62061923</v>
      </c>
      <c r="X15" s="105">
        <f t="shared" si="2"/>
        <v>68903000</v>
      </c>
      <c r="Y15" s="105">
        <f t="shared" si="2"/>
        <v>-6841077</v>
      </c>
      <c r="Z15" s="142">
        <f>+IF(X15&lt;&gt;0,+(Y15/X15)*100,0)</f>
        <v>-9.928561891354514</v>
      </c>
      <c r="AA15" s="158">
        <f>SUM(AA16:AA18)</f>
        <v>68903000</v>
      </c>
    </row>
    <row r="16" spans="1:27" ht="13.5">
      <c r="A16" s="143" t="s">
        <v>85</v>
      </c>
      <c r="B16" s="141"/>
      <c r="C16" s="160">
        <v>654256</v>
      </c>
      <c r="D16" s="160"/>
      <c r="E16" s="161">
        <v>52000</v>
      </c>
      <c r="F16" s="65">
        <v>52000</v>
      </c>
      <c r="G16" s="65">
        <v>840</v>
      </c>
      <c r="H16" s="65"/>
      <c r="I16" s="65">
        <v>1890</v>
      </c>
      <c r="J16" s="65">
        <v>2730</v>
      </c>
      <c r="K16" s="65">
        <v>12270</v>
      </c>
      <c r="L16" s="65"/>
      <c r="M16" s="65"/>
      <c r="N16" s="65">
        <v>12270</v>
      </c>
      <c r="O16" s="65"/>
      <c r="P16" s="65"/>
      <c r="Q16" s="65"/>
      <c r="R16" s="65"/>
      <c r="S16" s="65"/>
      <c r="T16" s="65"/>
      <c r="U16" s="65"/>
      <c r="V16" s="65"/>
      <c r="W16" s="65">
        <v>15000</v>
      </c>
      <c r="X16" s="65">
        <v>52000</v>
      </c>
      <c r="Y16" s="65">
        <v>-37000</v>
      </c>
      <c r="Z16" s="145">
        <v>-71.15</v>
      </c>
      <c r="AA16" s="160">
        <v>52000</v>
      </c>
    </row>
    <row r="17" spans="1:27" ht="13.5">
      <c r="A17" s="143" t="s">
        <v>86</v>
      </c>
      <c r="B17" s="141"/>
      <c r="C17" s="160">
        <v>64699202</v>
      </c>
      <c r="D17" s="160"/>
      <c r="E17" s="161">
        <v>55485000</v>
      </c>
      <c r="F17" s="65">
        <v>68851000</v>
      </c>
      <c r="G17" s="65">
        <v>2802000</v>
      </c>
      <c r="H17" s="65">
        <v>-1142767</v>
      </c>
      <c r="I17" s="65">
        <v>7073505</v>
      </c>
      <c r="J17" s="65">
        <v>8732738</v>
      </c>
      <c r="K17" s="65">
        <v>9508110</v>
      </c>
      <c r="L17" s="65">
        <v>16338220</v>
      </c>
      <c r="M17" s="65">
        <v>430</v>
      </c>
      <c r="N17" s="65">
        <v>25846760</v>
      </c>
      <c r="O17" s="65">
        <v>570</v>
      </c>
      <c r="P17" s="65">
        <v>5890</v>
      </c>
      <c r="Q17" s="65">
        <v>8657430</v>
      </c>
      <c r="R17" s="65">
        <v>8663890</v>
      </c>
      <c r="S17" s="65">
        <v>8557790</v>
      </c>
      <c r="T17" s="65">
        <v>545</v>
      </c>
      <c r="U17" s="65">
        <v>10245200</v>
      </c>
      <c r="V17" s="65">
        <v>18803535</v>
      </c>
      <c r="W17" s="65">
        <v>62046923</v>
      </c>
      <c r="X17" s="65">
        <v>68851000</v>
      </c>
      <c r="Y17" s="65">
        <v>-6804077</v>
      </c>
      <c r="Z17" s="145">
        <v>-9.88</v>
      </c>
      <c r="AA17" s="160">
        <v>68851000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81643350</v>
      </c>
      <c r="D19" s="158">
        <f>SUM(D20:D23)</f>
        <v>0</v>
      </c>
      <c r="E19" s="159">
        <f t="shared" si="3"/>
        <v>80029000</v>
      </c>
      <c r="F19" s="105">
        <f t="shared" si="3"/>
        <v>85229000</v>
      </c>
      <c r="G19" s="105">
        <f t="shared" si="3"/>
        <v>5304349</v>
      </c>
      <c r="H19" s="105">
        <f t="shared" si="3"/>
        <v>5821529</v>
      </c>
      <c r="I19" s="105">
        <f t="shared" si="3"/>
        <v>4499871</v>
      </c>
      <c r="J19" s="105">
        <f t="shared" si="3"/>
        <v>15625749</v>
      </c>
      <c r="K19" s="105">
        <f t="shared" si="3"/>
        <v>5667636</v>
      </c>
      <c r="L19" s="105">
        <f t="shared" si="3"/>
        <v>6852816</v>
      </c>
      <c r="M19" s="105">
        <f t="shared" si="3"/>
        <v>7162202</v>
      </c>
      <c r="N19" s="105">
        <f t="shared" si="3"/>
        <v>19682654</v>
      </c>
      <c r="O19" s="105">
        <f t="shared" si="3"/>
        <v>9929084</v>
      </c>
      <c r="P19" s="105">
        <f t="shared" si="3"/>
        <v>3393360</v>
      </c>
      <c r="Q19" s="105">
        <f t="shared" si="3"/>
        <v>7793668</v>
      </c>
      <c r="R19" s="105">
        <f t="shared" si="3"/>
        <v>21116112</v>
      </c>
      <c r="S19" s="105">
        <f t="shared" si="3"/>
        <v>7006089</v>
      </c>
      <c r="T19" s="105">
        <f t="shared" si="3"/>
        <v>6056477</v>
      </c>
      <c r="U19" s="105">
        <f t="shared" si="3"/>
        <v>5663209</v>
      </c>
      <c r="V19" s="105">
        <f t="shared" si="3"/>
        <v>18725775</v>
      </c>
      <c r="W19" s="105">
        <f t="shared" si="3"/>
        <v>75150290</v>
      </c>
      <c r="X19" s="105">
        <f t="shared" si="3"/>
        <v>85229000</v>
      </c>
      <c r="Y19" s="105">
        <f t="shared" si="3"/>
        <v>-10078710</v>
      </c>
      <c r="Z19" s="142">
        <f>+IF(X19&lt;&gt;0,+(Y19/X19)*100,0)</f>
        <v>-11.825446737612785</v>
      </c>
      <c r="AA19" s="158">
        <f>SUM(AA20:AA23)</f>
        <v>85229000</v>
      </c>
    </row>
    <row r="20" spans="1:27" ht="13.5">
      <c r="A20" s="143" t="s">
        <v>89</v>
      </c>
      <c r="B20" s="141"/>
      <c r="C20" s="160">
        <v>2015746</v>
      </c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>
        <v>78139470</v>
      </c>
      <c r="D21" s="160"/>
      <c r="E21" s="161">
        <v>80029000</v>
      </c>
      <c r="F21" s="65">
        <v>85229000</v>
      </c>
      <c r="G21" s="65">
        <v>5304349</v>
      </c>
      <c r="H21" s="65">
        <v>5821529</v>
      </c>
      <c r="I21" s="65">
        <v>4499871</v>
      </c>
      <c r="J21" s="65">
        <v>15625749</v>
      </c>
      <c r="K21" s="65">
        <v>5667636</v>
      </c>
      <c r="L21" s="65">
        <v>6852816</v>
      </c>
      <c r="M21" s="65">
        <v>7162202</v>
      </c>
      <c r="N21" s="65">
        <v>19682654</v>
      </c>
      <c r="O21" s="65">
        <v>9929084</v>
      </c>
      <c r="P21" s="65">
        <v>3393360</v>
      </c>
      <c r="Q21" s="65">
        <v>7793668</v>
      </c>
      <c r="R21" s="65">
        <v>21116112</v>
      </c>
      <c r="S21" s="65">
        <v>7006089</v>
      </c>
      <c r="T21" s="65">
        <v>6056477</v>
      </c>
      <c r="U21" s="65">
        <v>5663209</v>
      </c>
      <c r="V21" s="65">
        <v>18725775</v>
      </c>
      <c r="W21" s="65">
        <v>75150290</v>
      </c>
      <c r="X21" s="65">
        <v>85229000</v>
      </c>
      <c r="Y21" s="65">
        <v>-10078710</v>
      </c>
      <c r="Z21" s="145">
        <v>-11.83</v>
      </c>
      <c r="AA21" s="160">
        <v>85229000</v>
      </c>
    </row>
    <row r="22" spans="1:27" ht="13.5">
      <c r="A22" s="143" t="s">
        <v>91</v>
      </c>
      <c r="B22" s="141"/>
      <c r="C22" s="162">
        <v>1488134</v>
      </c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249048091</v>
      </c>
      <c r="D25" s="177">
        <f>+D5+D9+D15+D19+D24</f>
        <v>0</v>
      </c>
      <c r="E25" s="178">
        <f t="shared" si="4"/>
        <v>229394390</v>
      </c>
      <c r="F25" s="78">
        <f t="shared" si="4"/>
        <v>247960390</v>
      </c>
      <c r="G25" s="78">
        <f t="shared" si="4"/>
        <v>36392747</v>
      </c>
      <c r="H25" s="78">
        <f t="shared" si="4"/>
        <v>6015866</v>
      </c>
      <c r="I25" s="78">
        <f t="shared" si="4"/>
        <v>12296291</v>
      </c>
      <c r="J25" s="78">
        <f t="shared" si="4"/>
        <v>54704904</v>
      </c>
      <c r="K25" s="78">
        <f t="shared" si="4"/>
        <v>16842600</v>
      </c>
      <c r="L25" s="78">
        <f t="shared" si="4"/>
        <v>26263393</v>
      </c>
      <c r="M25" s="78">
        <f t="shared" si="4"/>
        <v>34253328</v>
      </c>
      <c r="N25" s="78">
        <f t="shared" si="4"/>
        <v>77359321</v>
      </c>
      <c r="O25" s="78">
        <f t="shared" si="4"/>
        <v>13945878</v>
      </c>
      <c r="P25" s="78">
        <f t="shared" si="4"/>
        <v>6196037</v>
      </c>
      <c r="Q25" s="78">
        <f t="shared" si="4"/>
        <v>36083109</v>
      </c>
      <c r="R25" s="78">
        <f t="shared" si="4"/>
        <v>56225024</v>
      </c>
      <c r="S25" s="78">
        <f t="shared" si="4"/>
        <v>21701948</v>
      </c>
      <c r="T25" s="78">
        <f t="shared" si="4"/>
        <v>7709728</v>
      </c>
      <c r="U25" s="78">
        <f t="shared" si="4"/>
        <v>21671595</v>
      </c>
      <c r="V25" s="78">
        <f t="shared" si="4"/>
        <v>51083271</v>
      </c>
      <c r="W25" s="78">
        <f t="shared" si="4"/>
        <v>239372520</v>
      </c>
      <c r="X25" s="78">
        <f t="shared" si="4"/>
        <v>247960390</v>
      </c>
      <c r="Y25" s="78">
        <f t="shared" si="4"/>
        <v>-8587870</v>
      </c>
      <c r="Z25" s="179">
        <f>+IF(X25&lt;&gt;0,+(Y25/X25)*100,0)</f>
        <v>-3.463403973513673</v>
      </c>
      <c r="AA25" s="177">
        <f>+AA5+AA9+AA15+AA19+AA24</f>
        <v>247960390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63874141</v>
      </c>
      <c r="D28" s="158">
        <f>SUM(D29:D31)</f>
        <v>0</v>
      </c>
      <c r="E28" s="159">
        <f t="shared" si="5"/>
        <v>92200280</v>
      </c>
      <c r="F28" s="105">
        <f t="shared" si="5"/>
        <v>92200280</v>
      </c>
      <c r="G28" s="105">
        <f t="shared" si="5"/>
        <v>1962000</v>
      </c>
      <c r="H28" s="105">
        <f t="shared" si="5"/>
        <v>3495517</v>
      </c>
      <c r="I28" s="105">
        <f t="shared" si="5"/>
        <v>1836458</v>
      </c>
      <c r="J28" s="105">
        <f t="shared" si="5"/>
        <v>7293975</v>
      </c>
      <c r="K28" s="105">
        <f t="shared" si="5"/>
        <v>3705833</v>
      </c>
      <c r="L28" s="105">
        <f t="shared" si="5"/>
        <v>3976310</v>
      </c>
      <c r="M28" s="105">
        <f t="shared" si="5"/>
        <v>28322331</v>
      </c>
      <c r="N28" s="105">
        <f t="shared" si="5"/>
        <v>36004474</v>
      </c>
      <c r="O28" s="105">
        <f t="shared" si="5"/>
        <v>2109125</v>
      </c>
      <c r="P28" s="105">
        <f t="shared" si="5"/>
        <v>5141152</v>
      </c>
      <c r="Q28" s="105">
        <f t="shared" si="5"/>
        <v>2350846</v>
      </c>
      <c r="R28" s="105">
        <f t="shared" si="5"/>
        <v>9601123</v>
      </c>
      <c r="S28" s="105">
        <f t="shared" si="5"/>
        <v>6573040</v>
      </c>
      <c r="T28" s="105">
        <f t="shared" si="5"/>
        <v>4230385</v>
      </c>
      <c r="U28" s="105">
        <f t="shared" si="5"/>
        <v>3054549</v>
      </c>
      <c r="V28" s="105">
        <f t="shared" si="5"/>
        <v>13857974</v>
      </c>
      <c r="W28" s="105">
        <f t="shared" si="5"/>
        <v>66757546</v>
      </c>
      <c r="X28" s="105">
        <f t="shared" si="5"/>
        <v>92200280</v>
      </c>
      <c r="Y28" s="105">
        <f t="shared" si="5"/>
        <v>-25442734</v>
      </c>
      <c r="Z28" s="142">
        <f>+IF(X28&lt;&gt;0,+(Y28/X28)*100,0)</f>
        <v>-27.595072379389734</v>
      </c>
      <c r="AA28" s="158">
        <f>SUM(AA29:AA31)</f>
        <v>92200280</v>
      </c>
    </row>
    <row r="29" spans="1:27" ht="13.5">
      <c r="A29" s="143" t="s">
        <v>75</v>
      </c>
      <c r="B29" s="141"/>
      <c r="C29" s="160">
        <v>14689406</v>
      </c>
      <c r="D29" s="160"/>
      <c r="E29" s="161">
        <v>13100970</v>
      </c>
      <c r="F29" s="65">
        <v>13100970</v>
      </c>
      <c r="G29" s="65">
        <v>673190</v>
      </c>
      <c r="H29" s="65">
        <v>711372</v>
      </c>
      <c r="I29" s="65">
        <v>909243</v>
      </c>
      <c r="J29" s="65">
        <v>2293805</v>
      </c>
      <c r="K29" s="65">
        <v>758318</v>
      </c>
      <c r="L29" s="65">
        <v>802026</v>
      </c>
      <c r="M29" s="65">
        <v>865547</v>
      </c>
      <c r="N29" s="65">
        <v>2425891</v>
      </c>
      <c r="O29" s="65">
        <v>1508178</v>
      </c>
      <c r="P29" s="65">
        <v>2484832</v>
      </c>
      <c r="Q29" s="65">
        <v>1055182</v>
      </c>
      <c r="R29" s="65">
        <v>5048192</v>
      </c>
      <c r="S29" s="65">
        <v>769837</v>
      </c>
      <c r="T29" s="65">
        <v>793810</v>
      </c>
      <c r="U29" s="65">
        <v>1404602</v>
      </c>
      <c r="V29" s="65">
        <v>2968249</v>
      </c>
      <c r="W29" s="65">
        <v>12736137</v>
      </c>
      <c r="X29" s="65">
        <v>13100970</v>
      </c>
      <c r="Y29" s="65">
        <v>-364833</v>
      </c>
      <c r="Z29" s="145">
        <v>-2.78</v>
      </c>
      <c r="AA29" s="160">
        <v>13100970</v>
      </c>
    </row>
    <row r="30" spans="1:27" ht="13.5">
      <c r="A30" s="143" t="s">
        <v>76</v>
      </c>
      <c r="B30" s="141"/>
      <c r="C30" s="162">
        <v>34392808</v>
      </c>
      <c r="D30" s="162"/>
      <c r="E30" s="163">
        <v>54528110</v>
      </c>
      <c r="F30" s="164">
        <v>54528110</v>
      </c>
      <c r="G30" s="164">
        <v>601494</v>
      </c>
      <c r="H30" s="164">
        <v>739705</v>
      </c>
      <c r="I30" s="164">
        <v>411383</v>
      </c>
      <c r="J30" s="164">
        <v>1752582</v>
      </c>
      <c r="K30" s="164">
        <v>637260</v>
      </c>
      <c r="L30" s="164">
        <v>1127467</v>
      </c>
      <c r="M30" s="164">
        <v>26940894</v>
      </c>
      <c r="N30" s="164">
        <v>28705621</v>
      </c>
      <c r="O30" s="164">
        <v>233021</v>
      </c>
      <c r="P30" s="164">
        <v>2600380</v>
      </c>
      <c r="Q30" s="164">
        <v>378080</v>
      </c>
      <c r="R30" s="164">
        <v>3211481</v>
      </c>
      <c r="S30" s="164">
        <v>543187</v>
      </c>
      <c r="T30" s="164">
        <v>346481</v>
      </c>
      <c r="U30" s="164">
        <v>346900</v>
      </c>
      <c r="V30" s="164">
        <v>1236568</v>
      </c>
      <c r="W30" s="164">
        <v>34906252</v>
      </c>
      <c r="X30" s="164">
        <v>54528110</v>
      </c>
      <c r="Y30" s="164">
        <v>-19621858</v>
      </c>
      <c r="Z30" s="146">
        <v>-35.98</v>
      </c>
      <c r="AA30" s="162">
        <v>54528110</v>
      </c>
    </row>
    <row r="31" spans="1:27" ht="13.5">
      <c r="A31" s="143" t="s">
        <v>77</v>
      </c>
      <c r="B31" s="141"/>
      <c r="C31" s="160">
        <v>14791927</v>
      </c>
      <c r="D31" s="160"/>
      <c r="E31" s="161">
        <v>24571200</v>
      </c>
      <c r="F31" s="65">
        <v>24571200</v>
      </c>
      <c r="G31" s="65">
        <v>687316</v>
      </c>
      <c r="H31" s="65">
        <v>2044440</v>
      </c>
      <c r="I31" s="65">
        <v>515832</v>
      </c>
      <c r="J31" s="65">
        <v>3247588</v>
      </c>
      <c r="K31" s="65">
        <v>2310255</v>
      </c>
      <c r="L31" s="65">
        <v>2046817</v>
      </c>
      <c r="M31" s="65">
        <v>515890</v>
      </c>
      <c r="N31" s="65">
        <v>4872962</v>
      </c>
      <c r="O31" s="65">
        <v>367926</v>
      </c>
      <c r="P31" s="65">
        <v>55940</v>
      </c>
      <c r="Q31" s="65">
        <v>917584</v>
      </c>
      <c r="R31" s="65">
        <v>1341450</v>
      </c>
      <c r="S31" s="65">
        <v>5260016</v>
      </c>
      <c r="T31" s="65">
        <v>3090094</v>
      </c>
      <c r="U31" s="65">
        <v>1303047</v>
      </c>
      <c r="V31" s="65">
        <v>9653157</v>
      </c>
      <c r="W31" s="65">
        <v>19115157</v>
      </c>
      <c r="X31" s="65">
        <v>24571200</v>
      </c>
      <c r="Y31" s="65">
        <v>-5456043</v>
      </c>
      <c r="Z31" s="145">
        <v>-22.21</v>
      </c>
      <c r="AA31" s="160">
        <v>24571200</v>
      </c>
    </row>
    <row r="32" spans="1:27" ht="13.5">
      <c r="A32" s="140" t="s">
        <v>78</v>
      </c>
      <c r="B32" s="141"/>
      <c r="C32" s="158">
        <f aca="true" t="shared" si="6" ref="C32:Y32">SUM(C33:C37)</f>
        <v>46631997</v>
      </c>
      <c r="D32" s="158">
        <f>SUM(D33:D37)</f>
        <v>0</v>
      </c>
      <c r="E32" s="159">
        <f t="shared" si="6"/>
        <v>46479570</v>
      </c>
      <c r="F32" s="105">
        <f t="shared" si="6"/>
        <v>46479570</v>
      </c>
      <c r="G32" s="105">
        <f t="shared" si="6"/>
        <v>2702295</v>
      </c>
      <c r="H32" s="105">
        <f t="shared" si="6"/>
        <v>2907676</v>
      </c>
      <c r="I32" s="105">
        <f t="shared" si="6"/>
        <v>2895387</v>
      </c>
      <c r="J32" s="105">
        <f t="shared" si="6"/>
        <v>8505358</v>
      </c>
      <c r="K32" s="105">
        <f t="shared" si="6"/>
        <v>3889464</v>
      </c>
      <c r="L32" s="105">
        <f t="shared" si="6"/>
        <v>4593619</v>
      </c>
      <c r="M32" s="105">
        <f t="shared" si="6"/>
        <v>3148931</v>
      </c>
      <c r="N32" s="105">
        <f t="shared" si="6"/>
        <v>11632014</v>
      </c>
      <c r="O32" s="105">
        <f t="shared" si="6"/>
        <v>6496055</v>
      </c>
      <c r="P32" s="105">
        <f t="shared" si="6"/>
        <v>4250017</v>
      </c>
      <c r="Q32" s="105">
        <f t="shared" si="6"/>
        <v>3807641</v>
      </c>
      <c r="R32" s="105">
        <f t="shared" si="6"/>
        <v>14553713</v>
      </c>
      <c r="S32" s="105">
        <f t="shared" si="6"/>
        <v>2866433</v>
      </c>
      <c r="T32" s="105">
        <f t="shared" si="6"/>
        <v>4698190</v>
      </c>
      <c r="U32" s="105">
        <f t="shared" si="6"/>
        <v>3140329</v>
      </c>
      <c r="V32" s="105">
        <f t="shared" si="6"/>
        <v>10704952</v>
      </c>
      <c r="W32" s="105">
        <f t="shared" si="6"/>
        <v>45396037</v>
      </c>
      <c r="X32" s="105">
        <f t="shared" si="6"/>
        <v>46479570</v>
      </c>
      <c r="Y32" s="105">
        <f t="shared" si="6"/>
        <v>-1083533</v>
      </c>
      <c r="Z32" s="142">
        <f>+IF(X32&lt;&gt;0,+(Y32/X32)*100,0)</f>
        <v>-2.3312027198186214</v>
      </c>
      <c r="AA32" s="158">
        <f>SUM(AA33:AA37)</f>
        <v>46479570</v>
      </c>
    </row>
    <row r="33" spans="1:27" ht="13.5">
      <c r="A33" s="143" t="s">
        <v>79</v>
      </c>
      <c r="B33" s="141"/>
      <c r="C33" s="160">
        <v>4039358</v>
      </c>
      <c r="D33" s="160"/>
      <c r="E33" s="161">
        <v>3828420</v>
      </c>
      <c r="F33" s="65">
        <v>3828420</v>
      </c>
      <c r="G33" s="65">
        <v>261503</v>
      </c>
      <c r="H33" s="65">
        <v>2535316</v>
      </c>
      <c r="I33" s="65">
        <v>1242448</v>
      </c>
      <c r="J33" s="65">
        <v>4039267</v>
      </c>
      <c r="K33" s="65">
        <v>2397948</v>
      </c>
      <c r="L33" s="65">
        <v>2313200</v>
      </c>
      <c r="M33" s="65">
        <v>1782901</v>
      </c>
      <c r="N33" s="65">
        <v>6494049</v>
      </c>
      <c r="O33" s="65">
        <v>3767790</v>
      </c>
      <c r="P33" s="65">
        <v>145586</v>
      </c>
      <c r="Q33" s="65">
        <v>195272</v>
      </c>
      <c r="R33" s="65">
        <v>4108648</v>
      </c>
      <c r="S33" s="65">
        <v>209489</v>
      </c>
      <c r="T33" s="65">
        <v>249573</v>
      </c>
      <c r="U33" s="65">
        <v>278005</v>
      </c>
      <c r="V33" s="65">
        <v>737067</v>
      </c>
      <c r="W33" s="65">
        <v>15379031</v>
      </c>
      <c r="X33" s="65">
        <v>3828420</v>
      </c>
      <c r="Y33" s="65">
        <v>11550611</v>
      </c>
      <c r="Z33" s="145">
        <v>301.71</v>
      </c>
      <c r="AA33" s="160">
        <v>3828420</v>
      </c>
    </row>
    <row r="34" spans="1:27" ht="13.5">
      <c r="A34" s="143" t="s">
        <v>80</v>
      </c>
      <c r="B34" s="141"/>
      <c r="C34" s="160">
        <v>286339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27947131</v>
      </c>
      <c r="D35" s="160"/>
      <c r="E35" s="161">
        <v>26120750</v>
      </c>
      <c r="F35" s="65">
        <v>26120750</v>
      </c>
      <c r="G35" s="65">
        <v>1274864</v>
      </c>
      <c r="H35" s="65">
        <v>-753861</v>
      </c>
      <c r="I35" s="65">
        <v>401828</v>
      </c>
      <c r="J35" s="65">
        <v>922831</v>
      </c>
      <c r="K35" s="65">
        <v>305962</v>
      </c>
      <c r="L35" s="65">
        <v>439802</v>
      </c>
      <c r="M35" s="65">
        <v>181300</v>
      </c>
      <c r="N35" s="65">
        <v>927064</v>
      </c>
      <c r="O35" s="65">
        <v>393491</v>
      </c>
      <c r="P35" s="65">
        <v>597615</v>
      </c>
      <c r="Q35" s="65">
        <v>2432685</v>
      </c>
      <c r="R35" s="65">
        <v>3423791</v>
      </c>
      <c r="S35" s="65">
        <v>1575015</v>
      </c>
      <c r="T35" s="65">
        <v>3199785</v>
      </c>
      <c r="U35" s="65">
        <v>1359533</v>
      </c>
      <c r="V35" s="65">
        <v>6134333</v>
      </c>
      <c r="W35" s="65">
        <v>11408019</v>
      </c>
      <c r="X35" s="65">
        <v>26120750</v>
      </c>
      <c r="Y35" s="65">
        <v>-14712731</v>
      </c>
      <c r="Z35" s="145">
        <v>-56.33</v>
      </c>
      <c r="AA35" s="160">
        <v>26120750</v>
      </c>
    </row>
    <row r="36" spans="1:27" ht="13.5">
      <c r="A36" s="143" t="s">
        <v>82</v>
      </c>
      <c r="B36" s="141"/>
      <c r="C36" s="160">
        <v>481810</v>
      </c>
      <c r="D36" s="160"/>
      <c r="E36" s="161">
        <v>530180</v>
      </c>
      <c r="F36" s="65">
        <v>530180</v>
      </c>
      <c r="G36" s="65">
        <v>81212</v>
      </c>
      <c r="H36" s="65">
        <v>37500</v>
      </c>
      <c r="I36" s="65">
        <v>67580</v>
      </c>
      <c r="J36" s="65">
        <v>186292</v>
      </c>
      <c r="K36" s="65">
        <v>36595</v>
      </c>
      <c r="L36" s="65">
        <v>63059</v>
      </c>
      <c r="M36" s="65">
        <v>30990</v>
      </c>
      <c r="N36" s="65">
        <v>130644</v>
      </c>
      <c r="O36" s="65">
        <v>58027</v>
      </c>
      <c r="P36" s="65">
        <v>83100</v>
      </c>
      <c r="Q36" s="65">
        <v>27151</v>
      </c>
      <c r="R36" s="65">
        <v>168278</v>
      </c>
      <c r="S36" s="65">
        <v>23273</v>
      </c>
      <c r="T36" s="65">
        <v>41726</v>
      </c>
      <c r="U36" s="65">
        <v>40724</v>
      </c>
      <c r="V36" s="65">
        <v>105723</v>
      </c>
      <c r="W36" s="65">
        <v>590937</v>
      </c>
      <c r="X36" s="65">
        <v>530180</v>
      </c>
      <c r="Y36" s="65">
        <v>60757</v>
      </c>
      <c r="Z36" s="145">
        <v>11.46</v>
      </c>
      <c r="AA36" s="160">
        <v>530180</v>
      </c>
    </row>
    <row r="37" spans="1:27" ht="13.5">
      <c r="A37" s="143" t="s">
        <v>83</v>
      </c>
      <c r="B37" s="141"/>
      <c r="C37" s="162">
        <v>13877359</v>
      </c>
      <c r="D37" s="162"/>
      <c r="E37" s="163">
        <v>16000220</v>
      </c>
      <c r="F37" s="164">
        <v>16000220</v>
      </c>
      <c r="G37" s="164">
        <v>1084716</v>
      </c>
      <c r="H37" s="164">
        <v>1088721</v>
      </c>
      <c r="I37" s="164">
        <v>1183531</v>
      </c>
      <c r="J37" s="164">
        <v>3356968</v>
      </c>
      <c r="K37" s="164">
        <v>1148959</v>
      </c>
      <c r="L37" s="164">
        <v>1777558</v>
      </c>
      <c r="M37" s="164">
        <v>1153740</v>
      </c>
      <c r="N37" s="164">
        <v>4080257</v>
      </c>
      <c r="O37" s="164">
        <v>2276747</v>
      </c>
      <c r="P37" s="164">
        <v>3423716</v>
      </c>
      <c r="Q37" s="164">
        <v>1152533</v>
      </c>
      <c r="R37" s="164">
        <v>6852996</v>
      </c>
      <c r="S37" s="164">
        <v>1058656</v>
      </c>
      <c r="T37" s="164">
        <v>1207106</v>
      </c>
      <c r="U37" s="164">
        <v>1462067</v>
      </c>
      <c r="V37" s="164">
        <v>3727829</v>
      </c>
      <c r="W37" s="164">
        <v>18018050</v>
      </c>
      <c r="X37" s="164">
        <v>16000220</v>
      </c>
      <c r="Y37" s="164">
        <v>2017830</v>
      </c>
      <c r="Z37" s="146">
        <v>12.61</v>
      </c>
      <c r="AA37" s="162">
        <v>16000220</v>
      </c>
    </row>
    <row r="38" spans="1:27" ht="13.5">
      <c r="A38" s="140" t="s">
        <v>84</v>
      </c>
      <c r="B38" s="147"/>
      <c r="C38" s="158">
        <f aca="true" t="shared" si="7" ref="C38:Y38">SUM(C39:C41)</f>
        <v>71488226</v>
      </c>
      <c r="D38" s="158">
        <f>SUM(D39:D41)</f>
        <v>0</v>
      </c>
      <c r="E38" s="159">
        <f t="shared" si="7"/>
        <v>60604430</v>
      </c>
      <c r="F38" s="105">
        <f t="shared" si="7"/>
        <v>73970430</v>
      </c>
      <c r="G38" s="105">
        <f t="shared" si="7"/>
        <v>-1251470</v>
      </c>
      <c r="H38" s="105">
        <f t="shared" si="7"/>
        <v>8229597</v>
      </c>
      <c r="I38" s="105">
        <f t="shared" si="7"/>
        <v>14249143</v>
      </c>
      <c r="J38" s="105">
        <f t="shared" si="7"/>
        <v>21227270</v>
      </c>
      <c r="K38" s="105">
        <f t="shared" si="7"/>
        <v>1254778</v>
      </c>
      <c r="L38" s="105">
        <f t="shared" si="7"/>
        <v>7160923</v>
      </c>
      <c r="M38" s="105">
        <f t="shared" si="7"/>
        <v>5183166</v>
      </c>
      <c r="N38" s="105">
        <f t="shared" si="7"/>
        <v>13598867</v>
      </c>
      <c r="O38" s="105">
        <f t="shared" si="7"/>
        <v>12360286</v>
      </c>
      <c r="P38" s="105">
        <f t="shared" si="7"/>
        <v>5172460</v>
      </c>
      <c r="Q38" s="105">
        <f t="shared" si="7"/>
        <v>8126135</v>
      </c>
      <c r="R38" s="105">
        <f t="shared" si="7"/>
        <v>25658881</v>
      </c>
      <c r="S38" s="105">
        <f t="shared" si="7"/>
        <v>5731528</v>
      </c>
      <c r="T38" s="105">
        <f t="shared" si="7"/>
        <v>4813778</v>
      </c>
      <c r="U38" s="105">
        <f t="shared" si="7"/>
        <v>4562290</v>
      </c>
      <c r="V38" s="105">
        <f t="shared" si="7"/>
        <v>15107596</v>
      </c>
      <c r="W38" s="105">
        <f t="shared" si="7"/>
        <v>75592614</v>
      </c>
      <c r="X38" s="105">
        <f t="shared" si="7"/>
        <v>73970430</v>
      </c>
      <c r="Y38" s="105">
        <f t="shared" si="7"/>
        <v>1622184</v>
      </c>
      <c r="Z38" s="142">
        <f>+IF(X38&lt;&gt;0,+(Y38/X38)*100,0)</f>
        <v>2.1930168582229412</v>
      </c>
      <c r="AA38" s="158">
        <f>SUM(AA39:AA41)</f>
        <v>73970430</v>
      </c>
    </row>
    <row r="39" spans="1:27" ht="13.5">
      <c r="A39" s="143" t="s">
        <v>85</v>
      </c>
      <c r="B39" s="141"/>
      <c r="C39" s="160">
        <v>6318525</v>
      </c>
      <c r="D39" s="160"/>
      <c r="E39" s="161">
        <v>5119430</v>
      </c>
      <c r="F39" s="65">
        <v>5119430</v>
      </c>
      <c r="G39" s="65">
        <v>231114</v>
      </c>
      <c r="H39" s="65">
        <v>126141</v>
      </c>
      <c r="I39" s="65">
        <v>202849</v>
      </c>
      <c r="J39" s="65">
        <v>560104</v>
      </c>
      <c r="K39" s="65">
        <v>407615</v>
      </c>
      <c r="L39" s="65">
        <v>423116</v>
      </c>
      <c r="M39" s="65">
        <v>219410</v>
      </c>
      <c r="N39" s="65">
        <v>1050141</v>
      </c>
      <c r="O39" s="65">
        <v>440928</v>
      </c>
      <c r="P39" s="65">
        <v>713376</v>
      </c>
      <c r="Q39" s="65">
        <v>224509</v>
      </c>
      <c r="R39" s="65">
        <v>1378813</v>
      </c>
      <c r="S39" s="65">
        <v>348270</v>
      </c>
      <c r="T39" s="65">
        <v>296119</v>
      </c>
      <c r="U39" s="65">
        <v>321797</v>
      </c>
      <c r="V39" s="65">
        <v>966186</v>
      </c>
      <c r="W39" s="65">
        <v>3955244</v>
      </c>
      <c r="X39" s="65">
        <v>5119430</v>
      </c>
      <c r="Y39" s="65">
        <v>-1164186</v>
      </c>
      <c r="Z39" s="145">
        <v>-22.74</v>
      </c>
      <c r="AA39" s="160">
        <v>5119430</v>
      </c>
    </row>
    <row r="40" spans="1:27" ht="13.5">
      <c r="A40" s="143" t="s">
        <v>86</v>
      </c>
      <c r="B40" s="141"/>
      <c r="C40" s="160">
        <v>65169701</v>
      </c>
      <c r="D40" s="160"/>
      <c r="E40" s="161">
        <v>55485000</v>
      </c>
      <c r="F40" s="65">
        <v>68851000</v>
      </c>
      <c r="G40" s="65">
        <v>-1482584</v>
      </c>
      <c r="H40" s="65">
        <v>7185285</v>
      </c>
      <c r="I40" s="65">
        <v>14003959</v>
      </c>
      <c r="J40" s="65">
        <v>19706660</v>
      </c>
      <c r="K40" s="65">
        <v>808498</v>
      </c>
      <c r="L40" s="65">
        <v>5829456</v>
      </c>
      <c r="M40" s="65">
        <v>4094442</v>
      </c>
      <c r="N40" s="65">
        <v>10732396</v>
      </c>
      <c r="O40" s="65">
        <v>11010813</v>
      </c>
      <c r="P40" s="65">
        <v>3507259</v>
      </c>
      <c r="Q40" s="65">
        <v>7901626</v>
      </c>
      <c r="R40" s="65">
        <v>22419698</v>
      </c>
      <c r="S40" s="65">
        <v>5383258</v>
      </c>
      <c r="T40" s="65">
        <v>4517659</v>
      </c>
      <c r="U40" s="65">
        <v>4240493</v>
      </c>
      <c r="V40" s="65">
        <v>14141410</v>
      </c>
      <c r="W40" s="65">
        <v>67000164</v>
      </c>
      <c r="X40" s="65">
        <v>68851000</v>
      </c>
      <c r="Y40" s="65">
        <v>-1850836</v>
      </c>
      <c r="Z40" s="145">
        <v>-2.69</v>
      </c>
      <c r="AA40" s="160">
        <v>68851000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>
        <v>918171</v>
      </c>
      <c r="I41" s="65">
        <v>42335</v>
      </c>
      <c r="J41" s="65">
        <v>960506</v>
      </c>
      <c r="K41" s="65">
        <v>38665</v>
      </c>
      <c r="L41" s="65">
        <v>908351</v>
      </c>
      <c r="M41" s="65">
        <v>869314</v>
      </c>
      <c r="N41" s="65">
        <v>1816330</v>
      </c>
      <c r="O41" s="65">
        <v>908545</v>
      </c>
      <c r="P41" s="65">
        <v>951825</v>
      </c>
      <c r="Q41" s="65"/>
      <c r="R41" s="65">
        <v>1860370</v>
      </c>
      <c r="S41" s="65"/>
      <c r="T41" s="65"/>
      <c r="U41" s="65"/>
      <c r="V41" s="65"/>
      <c r="W41" s="65">
        <v>4637206</v>
      </c>
      <c r="X41" s="65"/>
      <c r="Y41" s="65">
        <v>4637206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67904868</v>
      </c>
      <c r="D42" s="158">
        <f>SUM(D43:D46)</f>
        <v>0</v>
      </c>
      <c r="E42" s="159">
        <f t="shared" si="8"/>
        <v>74270580</v>
      </c>
      <c r="F42" s="105">
        <f t="shared" si="8"/>
        <v>79470580</v>
      </c>
      <c r="G42" s="105">
        <f t="shared" si="8"/>
        <v>3976174</v>
      </c>
      <c r="H42" s="105">
        <f t="shared" si="8"/>
        <v>5248657</v>
      </c>
      <c r="I42" s="105">
        <f t="shared" si="8"/>
        <v>3283386</v>
      </c>
      <c r="J42" s="105">
        <f t="shared" si="8"/>
        <v>12508217</v>
      </c>
      <c r="K42" s="105">
        <f t="shared" si="8"/>
        <v>5781798</v>
      </c>
      <c r="L42" s="105">
        <f t="shared" si="8"/>
        <v>5738174</v>
      </c>
      <c r="M42" s="105">
        <f t="shared" si="8"/>
        <v>8413152</v>
      </c>
      <c r="N42" s="105">
        <f t="shared" si="8"/>
        <v>19933124</v>
      </c>
      <c r="O42" s="105">
        <f t="shared" si="8"/>
        <v>12138702</v>
      </c>
      <c r="P42" s="105">
        <f t="shared" si="8"/>
        <v>3080974</v>
      </c>
      <c r="Q42" s="105">
        <f t="shared" si="8"/>
        <v>4055906</v>
      </c>
      <c r="R42" s="105">
        <f t="shared" si="8"/>
        <v>19275582</v>
      </c>
      <c r="S42" s="105">
        <f t="shared" si="8"/>
        <v>3684855</v>
      </c>
      <c r="T42" s="105">
        <f t="shared" si="8"/>
        <v>3879391</v>
      </c>
      <c r="U42" s="105">
        <f t="shared" si="8"/>
        <v>14695833</v>
      </c>
      <c r="V42" s="105">
        <f t="shared" si="8"/>
        <v>22260079</v>
      </c>
      <c r="W42" s="105">
        <f t="shared" si="8"/>
        <v>73977002</v>
      </c>
      <c r="X42" s="105">
        <f t="shared" si="8"/>
        <v>79470580</v>
      </c>
      <c r="Y42" s="105">
        <f t="shared" si="8"/>
        <v>-5493578</v>
      </c>
      <c r="Z42" s="142">
        <f>+IF(X42&lt;&gt;0,+(Y42/X42)*100,0)</f>
        <v>-6.9127191471359595</v>
      </c>
      <c r="AA42" s="158">
        <f>SUM(AA43:AA46)</f>
        <v>79470580</v>
      </c>
    </row>
    <row r="43" spans="1:27" ht="13.5">
      <c r="A43" s="143" t="s">
        <v>89</v>
      </c>
      <c r="B43" s="141"/>
      <c r="C43" s="160">
        <v>2014507</v>
      </c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>
        <v>65167309</v>
      </c>
      <c r="D44" s="160"/>
      <c r="E44" s="161">
        <v>74270580</v>
      </c>
      <c r="F44" s="65">
        <v>79470580</v>
      </c>
      <c r="G44" s="65">
        <v>3976174</v>
      </c>
      <c r="H44" s="65">
        <v>5115583</v>
      </c>
      <c r="I44" s="65">
        <v>3216806</v>
      </c>
      <c r="J44" s="65">
        <v>12308563</v>
      </c>
      <c r="K44" s="65">
        <v>5500587</v>
      </c>
      <c r="L44" s="65">
        <v>5509552</v>
      </c>
      <c r="M44" s="65">
        <v>8286200</v>
      </c>
      <c r="N44" s="65">
        <v>19296339</v>
      </c>
      <c r="O44" s="65">
        <v>11880545</v>
      </c>
      <c r="P44" s="65">
        <v>2756323</v>
      </c>
      <c r="Q44" s="65">
        <v>4055906</v>
      </c>
      <c r="R44" s="65">
        <v>18692774</v>
      </c>
      <c r="S44" s="65">
        <v>3684855</v>
      </c>
      <c r="T44" s="65">
        <v>3879391</v>
      </c>
      <c r="U44" s="65">
        <v>14695833</v>
      </c>
      <c r="V44" s="65">
        <v>22260079</v>
      </c>
      <c r="W44" s="65">
        <v>72557755</v>
      </c>
      <c r="X44" s="65">
        <v>79470580</v>
      </c>
      <c r="Y44" s="65">
        <v>-6912825</v>
      </c>
      <c r="Z44" s="145">
        <v>-8.7</v>
      </c>
      <c r="AA44" s="160">
        <v>79470580</v>
      </c>
    </row>
    <row r="45" spans="1:27" ht="13.5">
      <c r="A45" s="143" t="s">
        <v>91</v>
      </c>
      <c r="B45" s="141"/>
      <c r="C45" s="162">
        <v>723052</v>
      </c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>
        <v>133074</v>
      </c>
      <c r="I46" s="65">
        <v>66580</v>
      </c>
      <c r="J46" s="65">
        <v>199654</v>
      </c>
      <c r="K46" s="65">
        <v>281211</v>
      </c>
      <c r="L46" s="65">
        <v>228622</v>
      </c>
      <c r="M46" s="65">
        <v>126952</v>
      </c>
      <c r="N46" s="65">
        <v>636785</v>
      </c>
      <c r="O46" s="65">
        <v>258157</v>
      </c>
      <c r="P46" s="65">
        <v>324651</v>
      </c>
      <c r="Q46" s="65"/>
      <c r="R46" s="65">
        <v>582808</v>
      </c>
      <c r="S46" s="65"/>
      <c r="T46" s="65"/>
      <c r="U46" s="65"/>
      <c r="V46" s="65"/>
      <c r="W46" s="65">
        <v>1419247</v>
      </c>
      <c r="X46" s="65"/>
      <c r="Y46" s="65">
        <v>1419247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249899232</v>
      </c>
      <c r="D48" s="177">
        <f>+D28+D32+D38+D42+D47</f>
        <v>0</v>
      </c>
      <c r="E48" s="178">
        <f t="shared" si="9"/>
        <v>273554860</v>
      </c>
      <c r="F48" s="78">
        <f t="shared" si="9"/>
        <v>292120860</v>
      </c>
      <c r="G48" s="78">
        <f t="shared" si="9"/>
        <v>7388999</v>
      </c>
      <c r="H48" s="78">
        <f t="shared" si="9"/>
        <v>19881447</v>
      </c>
      <c r="I48" s="78">
        <f t="shared" si="9"/>
        <v>22264374</v>
      </c>
      <c r="J48" s="78">
        <f t="shared" si="9"/>
        <v>49534820</v>
      </c>
      <c r="K48" s="78">
        <f t="shared" si="9"/>
        <v>14631873</v>
      </c>
      <c r="L48" s="78">
        <f t="shared" si="9"/>
        <v>21469026</v>
      </c>
      <c r="M48" s="78">
        <f t="shared" si="9"/>
        <v>45067580</v>
      </c>
      <c r="N48" s="78">
        <f t="shared" si="9"/>
        <v>81168479</v>
      </c>
      <c r="O48" s="78">
        <f t="shared" si="9"/>
        <v>33104168</v>
      </c>
      <c r="P48" s="78">
        <f t="shared" si="9"/>
        <v>17644603</v>
      </c>
      <c r="Q48" s="78">
        <f t="shared" si="9"/>
        <v>18340528</v>
      </c>
      <c r="R48" s="78">
        <f t="shared" si="9"/>
        <v>69089299</v>
      </c>
      <c r="S48" s="78">
        <f t="shared" si="9"/>
        <v>18855856</v>
      </c>
      <c r="T48" s="78">
        <f t="shared" si="9"/>
        <v>17621744</v>
      </c>
      <c r="U48" s="78">
        <f t="shared" si="9"/>
        <v>25453001</v>
      </c>
      <c r="V48" s="78">
        <f t="shared" si="9"/>
        <v>61930601</v>
      </c>
      <c r="W48" s="78">
        <f t="shared" si="9"/>
        <v>261723199</v>
      </c>
      <c r="X48" s="78">
        <f t="shared" si="9"/>
        <v>292120860</v>
      </c>
      <c r="Y48" s="78">
        <f t="shared" si="9"/>
        <v>-30397661</v>
      </c>
      <c r="Z48" s="179">
        <f>+IF(X48&lt;&gt;0,+(Y48/X48)*100,0)</f>
        <v>-10.405850852280798</v>
      </c>
      <c r="AA48" s="177">
        <f>+AA28+AA32+AA38+AA42+AA47</f>
        <v>292120860</v>
      </c>
    </row>
    <row r="49" spans="1:27" ht="13.5">
      <c r="A49" s="153" t="s">
        <v>49</v>
      </c>
      <c r="B49" s="154"/>
      <c r="C49" s="180">
        <f aca="true" t="shared" si="10" ref="C49:Y49">+C25-C48</f>
        <v>-851141</v>
      </c>
      <c r="D49" s="180">
        <f>+D25-D48</f>
        <v>0</v>
      </c>
      <c r="E49" s="181">
        <f t="shared" si="10"/>
        <v>-44160470</v>
      </c>
      <c r="F49" s="182">
        <f t="shared" si="10"/>
        <v>-44160470</v>
      </c>
      <c r="G49" s="182">
        <f t="shared" si="10"/>
        <v>29003748</v>
      </c>
      <c r="H49" s="182">
        <f t="shared" si="10"/>
        <v>-13865581</v>
      </c>
      <c r="I49" s="182">
        <f t="shared" si="10"/>
        <v>-9968083</v>
      </c>
      <c r="J49" s="182">
        <f t="shared" si="10"/>
        <v>5170084</v>
      </c>
      <c r="K49" s="182">
        <f t="shared" si="10"/>
        <v>2210727</v>
      </c>
      <c r="L49" s="182">
        <f t="shared" si="10"/>
        <v>4794367</v>
      </c>
      <c r="M49" s="182">
        <f t="shared" si="10"/>
        <v>-10814252</v>
      </c>
      <c r="N49" s="182">
        <f t="shared" si="10"/>
        <v>-3809158</v>
      </c>
      <c r="O49" s="182">
        <f t="shared" si="10"/>
        <v>-19158290</v>
      </c>
      <c r="P49" s="182">
        <f t="shared" si="10"/>
        <v>-11448566</v>
      </c>
      <c r="Q49" s="182">
        <f t="shared" si="10"/>
        <v>17742581</v>
      </c>
      <c r="R49" s="182">
        <f t="shared" si="10"/>
        <v>-12864275</v>
      </c>
      <c r="S49" s="182">
        <f t="shared" si="10"/>
        <v>2846092</v>
      </c>
      <c r="T49" s="182">
        <f t="shared" si="10"/>
        <v>-9912016</v>
      </c>
      <c r="U49" s="182">
        <f t="shared" si="10"/>
        <v>-3781406</v>
      </c>
      <c r="V49" s="182">
        <f t="shared" si="10"/>
        <v>-10847330</v>
      </c>
      <c r="W49" s="182">
        <f t="shared" si="10"/>
        <v>-22350679</v>
      </c>
      <c r="X49" s="182">
        <f>IF(F25=F48,0,X25-X48)</f>
        <v>-44160470</v>
      </c>
      <c r="Y49" s="182">
        <f t="shared" si="10"/>
        <v>21809791</v>
      </c>
      <c r="Z49" s="183">
        <f>+IF(X49&lt;&gt;0,+(Y49/X49)*100,0)</f>
        <v>-49.38758803971063</v>
      </c>
      <c r="AA49" s="180">
        <f>+AA25-AA48</f>
        <v>-44160470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867789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981280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72065824</v>
      </c>
      <c r="D8" s="160"/>
      <c r="E8" s="161">
        <v>76726360</v>
      </c>
      <c r="F8" s="65">
        <v>76726360</v>
      </c>
      <c r="G8" s="65">
        <v>5225112</v>
      </c>
      <c r="H8" s="65">
        <v>5632942</v>
      </c>
      <c r="I8" s="65">
        <v>4599519</v>
      </c>
      <c r="J8" s="65">
        <v>15457573</v>
      </c>
      <c r="K8" s="65">
        <v>5664920</v>
      </c>
      <c r="L8" s="65">
        <v>6851253</v>
      </c>
      <c r="M8" s="65">
        <v>7028308</v>
      </c>
      <c r="N8" s="65">
        <v>19544481</v>
      </c>
      <c r="O8" s="65">
        <v>9927072</v>
      </c>
      <c r="P8" s="65">
        <v>3174268</v>
      </c>
      <c r="Q8" s="65">
        <v>7791441</v>
      </c>
      <c r="R8" s="65">
        <v>20892781</v>
      </c>
      <c r="S8" s="65">
        <v>6993047</v>
      </c>
      <c r="T8" s="65">
        <v>6054380</v>
      </c>
      <c r="U8" s="65">
        <v>5657444</v>
      </c>
      <c r="V8" s="65">
        <v>18704871</v>
      </c>
      <c r="W8" s="65">
        <v>74599706</v>
      </c>
      <c r="X8" s="65">
        <v>76726360</v>
      </c>
      <c r="Y8" s="65">
        <v>-2126654</v>
      </c>
      <c r="Z8" s="145">
        <v>-2.77</v>
      </c>
      <c r="AA8" s="160">
        <v>76726360</v>
      </c>
    </row>
    <row r="9" spans="1:27" ht="13.5">
      <c r="A9" s="198" t="s">
        <v>105</v>
      </c>
      <c r="B9" s="197" t="s">
        <v>96</v>
      </c>
      <c r="C9" s="160">
        <v>518088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320152</v>
      </c>
      <c r="D11" s="160"/>
      <c r="E11" s="161">
        <v>773640</v>
      </c>
      <c r="F11" s="65">
        <v>773640</v>
      </c>
      <c r="G11" s="65">
        <v>50112</v>
      </c>
      <c r="H11" s="65">
        <v>46281</v>
      </c>
      <c r="I11" s="65">
        <v>46516</v>
      </c>
      <c r="J11" s="65">
        <v>142909</v>
      </c>
      <c r="K11" s="65">
        <v>37383</v>
      </c>
      <c r="L11" s="65">
        <v>42920</v>
      </c>
      <c r="M11" s="65">
        <v>33468</v>
      </c>
      <c r="N11" s="65">
        <v>113771</v>
      </c>
      <c r="O11" s="65">
        <v>33286</v>
      </c>
      <c r="P11" s="65">
        <v>110371</v>
      </c>
      <c r="Q11" s="65">
        <v>0</v>
      </c>
      <c r="R11" s="65">
        <v>143657</v>
      </c>
      <c r="S11" s="65">
        <v>147447</v>
      </c>
      <c r="T11" s="65">
        <v>120335</v>
      </c>
      <c r="U11" s="65">
        <v>0</v>
      </c>
      <c r="V11" s="65">
        <v>267782</v>
      </c>
      <c r="W11" s="65">
        <v>668119</v>
      </c>
      <c r="X11" s="65">
        <v>773640</v>
      </c>
      <c r="Y11" s="65">
        <v>-105521</v>
      </c>
      <c r="Z11" s="145">
        <v>-13.64</v>
      </c>
      <c r="AA11" s="160">
        <v>773640</v>
      </c>
    </row>
    <row r="12" spans="1:27" ht="13.5">
      <c r="A12" s="198" t="s">
        <v>108</v>
      </c>
      <c r="B12" s="200"/>
      <c r="C12" s="160">
        <v>3742457</v>
      </c>
      <c r="D12" s="160"/>
      <c r="E12" s="161">
        <v>0</v>
      </c>
      <c r="F12" s="65">
        <v>0</v>
      </c>
      <c r="G12" s="65">
        <v>420418</v>
      </c>
      <c r="H12" s="65">
        <v>336113</v>
      </c>
      <c r="I12" s="65">
        <v>189129</v>
      </c>
      <c r="J12" s="65">
        <v>945660</v>
      </c>
      <c r="K12" s="65">
        <v>405366</v>
      </c>
      <c r="L12" s="65">
        <v>520598</v>
      </c>
      <c r="M12" s="65">
        <v>235218</v>
      </c>
      <c r="N12" s="65">
        <v>1161182</v>
      </c>
      <c r="O12" s="65">
        <v>472475</v>
      </c>
      <c r="P12" s="65">
        <v>329693</v>
      </c>
      <c r="Q12" s="65">
        <v>947946</v>
      </c>
      <c r="R12" s="65">
        <v>1750114</v>
      </c>
      <c r="S12" s="65">
        <v>281362</v>
      </c>
      <c r="T12" s="65">
        <v>319331</v>
      </c>
      <c r="U12" s="65">
        <v>585737</v>
      </c>
      <c r="V12" s="65">
        <v>1186430</v>
      </c>
      <c r="W12" s="65">
        <v>5043386</v>
      </c>
      <c r="X12" s="65">
        <v>0</v>
      </c>
      <c r="Y12" s="65">
        <v>5043386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9549126</v>
      </c>
      <c r="D13" s="160"/>
      <c r="E13" s="161">
        <v>8000000</v>
      </c>
      <c r="F13" s="65">
        <v>8000000</v>
      </c>
      <c r="G13" s="65">
        <v>417958</v>
      </c>
      <c r="H13" s="65">
        <v>29841</v>
      </c>
      <c r="I13" s="65">
        <v>49022</v>
      </c>
      <c r="J13" s="65">
        <v>496821</v>
      </c>
      <c r="K13" s="65">
        <v>801070</v>
      </c>
      <c r="L13" s="65">
        <v>1988034</v>
      </c>
      <c r="M13" s="65">
        <v>30659</v>
      </c>
      <c r="N13" s="65">
        <v>2819763</v>
      </c>
      <c r="O13" s="65">
        <v>2012</v>
      </c>
      <c r="P13" s="65">
        <v>0</v>
      </c>
      <c r="Q13" s="65">
        <v>511668</v>
      </c>
      <c r="R13" s="65">
        <v>513680</v>
      </c>
      <c r="S13" s="65">
        <v>179482</v>
      </c>
      <c r="T13" s="65">
        <v>153199</v>
      </c>
      <c r="U13" s="65">
        <v>2349208</v>
      </c>
      <c r="V13" s="65">
        <v>2681889</v>
      </c>
      <c r="W13" s="65">
        <v>6512153</v>
      </c>
      <c r="X13" s="65">
        <v>8000000</v>
      </c>
      <c r="Y13" s="65">
        <v>-1487847</v>
      </c>
      <c r="Z13" s="145">
        <v>-18.6</v>
      </c>
      <c r="AA13" s="160">
        <v>8000000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7527</v>
      </c>
      <c r="H14" s="65">
        <v>5782</v>
      </c>
      <c r="I14" s="65">
        <v>1971</v>
      </c>
      <c r="J14" s="65">
        <v>15280</v>
      </c>
      <c r="K14" s="65">
        <v>12793</v>
      </c>
      <c r="L14" s="65">
        <v>-161</v>
      </c>
      <c r="M14" s="65">
        <v>3834</v>
      </c>
      <c r="N14" s="65">
        <v>16466</v>
      </c>
      <c r="O14" s="65">
        <v>122747</v>
      </c>
      <c r="P14" s="65">
        <v>1952</v>
      </c>
      <c r="Q14" s="65">
        <v>3128</v>
      </c>
      <c r="R14" s="65">
        <v>127827</v>
      </c>
      <c r="S14" s="65">
        <v>2518</v>
      </c>
      <c r="T14" s="65">
        <v>3524</v>
      </c>
      <c r="U14" s="65">
        <v>2928</v>
      </c>
      <c r="V14" s="65">
        <v>8970</v>
      </c>
      <c r="W14" s="65">
        <v>168543</v>
      </c>
      <c r="X14" s="65">
        <v>0</v>
      </c>
      <c r="Y14" s="65">
        <v>168543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2000</v>
      </c>
      <c r="H16" s="65">
        <v>2850</v>
      </c>
      <c r="I16" s="65">
        <v>600</v>
      </c>
      <c r="J16" s="65">
        <v>5450</v>
      </c>
      <c r="K16" s="65">
        <v>1000</v>
      </c>
      <c r="L16" s="65">
        <v>0</v>
      </c>
      <c r="M16" s="65">
        <v>2799</v>
      </c>
      <c r="N16" s="65">
        <v>3799</v>
      </c>
      <c r="O16" s="65">
        <v>2889</v>
      </c>
      <c r="P16" s="65">
        <v>7644</v>
      </c>
      <c r="Q16" s="65">
        <v>0</v>
      </c>
      <c r="R16" s="65">
        <v>10533</v>
      </c>
      <c r="S16" s="65">
        <v>761</v>
      </c>
      <c r="T16" s="65">
        <v>500</v>
      </c>
      <c r="U16" s="65">
        <v>200</v>
      </c>
      <c r="V16" s="65">
        <v>1461</v>
      </c>
      <c r="W16" s="65">
        <v>21243</v>
      </c>
      <c r="X16" s="65">
        <v>0</v>
      </c>
      <c r="Y16" s="65">
        <v>21243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840</v>
      </c>
      <c r="H17" s="65">
        <v>0</v>
      </c>
      <c r="I17" s="65">
        <v>1890</v>
      </c>
      <c r="J17" s="65">
        <v>2730</v>
      </c>
      <c r="K17" s="65">
        <v>8190</v>
      </c>
      <c r="L17" s="65">
        <v>3151</v>
      </c>
      <c r="M17" s="65">
        <v>10290</v>
      </c>
      <c r="N17" s="65">
        <v>21631</v>
      </c>
      <c r="O17" s="65">
        <v>71100</v>
      </c>
      <c r="P17" s="65">
        <v>59850</v>
      </c>
      <c r="Q17" s="65">
        <v>5040</v>
      </c>
      <c r="R17" s="65">
        <v>135990</v>
      </c>
      <c r="S17" s="65">
        <v>0</v>
      </c>
      <c r="T17" s="65">
        <v>0</v>
      </c>
      <c r="U17" s="65">
        <v>0</v>
      </c>
      <c r="V17" s="65">
        <v>0</v>
      </c>
      <c r="W17" s="65">
        <v>160351</v>
      </c>
      <c r="X17" s="65">
        <v>0</v>
      </c>
      <c r="Y17" s="65">
        <v>160351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70317405</v>
      </c>
      <c r="D18" s="160"/>
      <c r="E18" s="161">
        <v>0</v>
      </c>
      <c r="F18" s="65">
        <v>0</v>
      </c>
      <c r="G18" s="65">
        <v>174</v>
      </c>
      <c r="H18" s="65">
        <v>6621</v>
      </c>
      <c r="I18" s="65">
        <v>-83</v>
      </c>
      <c r="J18" s="65">
        <v>6712</v>
      </c>
      <c r="K18" s="65">
        <v>1816</v>
      </c>
      <c r="L18" s="65">
        <v>237</v>
      </c>
      <c r="M18" s="65">
        <v>258</v>
      </c>
      <c r="N18" s="65">
        <v>2311</v>
      </c>
      <c r="O18" s="65">
        <v>298</v>
      </c>
      <c r="P18" s="65">
        <v>111683</v>
      </c>
      <c r="Q18" s="65">
        <v>8657000</v>
      </c>
      <c r="R18" s="65">
        <v>8768981</v>
      </c>
      <c r="S18" s="65">
        <v>8549000</v>
      </c>
      <c r="T18" s="65">
        <v>0</v>
      </c>
      <c r="U18" s="65">
        <v>10245000</v>
      </c>
      <c r="V18" s="65">
        <v>18794000</v>
      </c>
      <c r="W18" s="65">
        <v>27572004</v>
      </c>
      <c r="X18" s="65">
        <v>0</v>
      </c>
      <c r="Y18" s="65">
        <v>27572004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77728903</v>
      </c>
      <c r="D19" s="160"/>
      <c r="E19" s="161">
        <v>73012000</v>
      </c>
      <c r="F19" s="65">
        <v>86378000</v>
      </c>
      <c r="G19" s="65">
        <v>29833178</v>
      </c>
      <c r="H19" s="65">
        <v>1751000</v>
      </c>
      <c r="I19" s="65">
        <v>4722345</v>
      </c>
      <c r="J19" s="65">
        <v>36306523</v>
      </c>
      <c r="K19" s="65">
        <v>9591285</v>
      </c>
      <c r="L19" s="65">
        <v>16420207</v>
      </c>
      <c r="M19" s="65">
        <v>24681707</v>
      </c>
      <c r="N19" s="65">
        <v>50693199</v>
      </c>
      <c r="O19" s="65">
        <v>0</v>
      </c>
      <c r="P19" s="65">
        <v>1933753</v>
      </c>
      <c r="Q19" s="65">
        <v>17169956</v>
      </c>
      <c r="R19" s="65">
        <v>19103709</v>
      </c>
      <c r="S19" s="65">
        <v>1712890</v>
      </c>
      <c r="T19" s="65">
        <v>0</v>
      </c>
      <c r="U19" s="65">
        <v>0</v>
      </c>
      <c r="V19" s="65">
        <v>1712890</v>
      </c>
      <c r="W19" s="65">
        <v>107816321</v>
      </c>
      <c r="X19" s="65">
        <v>86378000</v>
      </c>
      <c r="Y19" s="65">
        <v>21438321</v>
      </c>
      <c r="Z19" s="145">
        <v>24.82</v>
      </c>
      <c r="AA19" s="160">
        <v>86378000</v>
      </c>
    </row>
    <row r="20" spans="1:27" ht="13.5">
      <c r="A20" s="196" t="s">
        <v>35</v>
      </c>
      <c r="B20" s="200" t="s">
        <v>96</v>
      </c>
      <c r="C20" s="160">
        <v>9044331</v>
      </c>
      <c r="D20" s="160"/>
      <c r="E20" s="161">
        <v>65625390</v>
      </c>
      <c r="F20" s="59">
        <v>70825390</v>
      </c>
      <c r="G20" s="59">
        <v>310428</v>
      </c>
      <c r="H20" s="59">
        <v>-1795564</v>
      </c>
      <c r="I20" s="59">
        <v>2449678</v>
      </c>
      <c r="J20" s="59">
        <v>964542</v>
      </c>
      <c r="K20" s="59">
        <v>318777</v>
      </c>
      <c r="L20" s="59">
        <v>437154</v>
      </c>
      <c r="M20" s="59">
        <v>1525145</v>
      </c>
      <c r="N20" s="59">
        <v>2281076</v>
      </c>
      <c r="O20" s="59">
        <v>3199451</v>
      </c>
      <c r="P20" s="59">
        <v>248863</v>
      </c>
      <c r="Q20" s="59">
        <v>547898</v>
      </c>
      <c r="R20" s="59">
        <v>3996212</v>
      </c>
      <c r="S20" s="59">
        <v>3835441</v>
      </c>
      <c r="T20" s="59">
        <v>1058459</v>
      </c>
      <c r="U20" s="59">
        <v>2831078</v>
      </c>
      <c r="V20" s="59">
        <v>7724978</v>
      </c>
      <c r="W20" s="59">
        <v>14966808</v>
      </c>
      <c r="X20" s="59">
        <v>70825390</v>
      </c>
      <c r="Y20" s="59">
        <v>-55858582</v>
      </c>
      <c r="Z20" s="199">
        <v>-78.87</v>
      </c>
      <c r="AA20" s="135">
        <v>70825390</v>
      </c>
    </row>
    <row r="21" spans="1:27" ht="13.5">
      <c r="A21" s="196" t="s">
        <v>115</v>
      </c>
      <c r="B21" s="200"/>
      <c r="C21" s="160">
        <v>124736</v>
      </c>
      <c r="D21" s="160"/>
      <c r="E21" s="161">
        <v>0</v>
      </c>
      <c r="F21" s="65">
        <v>0</v>
      </c>
      <c r="G21" s="65">
        <v>125000</v>
      </c>
      <c r="H21" s="65">
        <v>0</v>
      </c>
      <c r="I21" s="87">
        <v>235704</v>
      </c>
      <c r="J21" s="65">
        <v>360704</v>
      </c>
      <c r="K21" s="65">
        <v>0</v>
      </c>
      <c r="L21" s="65">
        <v>0</v>
      </c>
      <c r="M21" s="65">
        <v>701642</v>
      </c>
      <c r="N21" s="65">
        <v>701642</v>
      </c>
      <c r="O21" s="65">
        <v>114548</v>
      </c>
      <c r="P21" s="87">
        <v>217960</v>
      </c>
      <c r="Q21" s="65">
        <v>449032</v>
      </c>
      <c r="R21" s="65">
        <v>781540</v>
      </c>
      <c r="S21" s="65">
        <v>0</v>
      </c>
      <c r="T21" s="65">
        <v>0</v>
      </c>
      <c r="U21" s="65">
        <v>0</v>
      </c>
      <c r="V21" s="65">
        <v>0</v>
      </c>
      <c r="W21" s="87">
        <v>1843886</v>
      </c>
      <c r="X21" s="65">
        <v>0</v>
      </c>
      <c r="Y21" s="65">
        <v>1843886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245260091</v>
      </c>
      <c r="D22" s="203">
        <f>SUM(D5:D21)</f>
        <v>0</v>
      </c>
      <c r="E22" s="204">
        <f t="shared" si="0"/>
        <v>224137390</v>
      </c>
      <c r="F22" s="205">
        <f t="shared" si="0"/>
        <v>242703390</v>
      </c>
      <c r="G22" s="205">
        <f t="shared" si="0"/>
        <v>36392747</v>
      </c>
      <c r="H22" s="205">
        <f t="shared" si="0"/>
        <v>6015866</v>
      </c>
      <c r="I22" s="205">
        <f t="shared" si="0"/>
        <v>12296291</v>
      </c>
      <c r="J22" s="205">
        <f t="shared" si="0"/>
        <v>54704904</v>
      </c>
      <c r="K22" s="205">
        <f t="shared" si="0"/>
        <v>16842600</v>
      </c>
      <c r="L22" s="205">
        <f t="shared" si="0"/>
        <v>26263393</v>
      </c>
      <c r="M22" s="205">
        <f t="shared" si="0"/>
        <v>34253328</v>
      </c>
      <c r="N22" s="205">
        <f t="shared" si="0"/>
        <v>77359321</v>
      </c>
      <c r="O22" s="205">
        <f t="shared" si="0"/>
        <v>13945878</v>
      </c>
      <c r="P22" s="205">
        <f t="shared" si="0"/>
        <v>6196037</v>
      </c>
      <c r="Q22" s="205">
        <f t="shared" si="0"/>
        <v>36083109</v>
      </c>
      <c r="R22" s="205">
        <f t="shared" si="0"/>
        <v>56225024</v>
      </c>
      <c r="S22" s="205">
        <f t="shared" si="0"/>
        <v>21701948</v>
      </c>
      <c r="T22" s="205">
        <f t="shared" si="0"/>
        <v>7709728</v>
      </c>
      <c r="U22" s="205">
        <f t="shared" si="0"/>
        <v>21671595</v>
      </c>
      <c r="V22" s="205">
        <f t="shared" si="0"/>
        <v>51083271</v>
      </c>
      <c r="W22" s="205">
        <f t="shared" si="0"/>
        <v>239372520</v>
      </c>
      <c r="X22" s="205">
        <f t="shared" si="0"/>
        <v>242703390</v>
      </c>
      <c r="Y22" s="205">
        <f t="shared" si="0"/>
        <v>-3330870</v>
      </c>
      <c r="Z22" s="206">
        <f>+IF(X22&lt;&gt;0,+(Y22/X22)*100,0)</f>
        <v>-1.372403574585423</v>
      </c>
      <c r="AA22" s="203">
        <f>SUM(AA5:AA21)</f>
        <v>242703390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64671967</v>
      </c>
      <c r="D25" s="160"/>
      <c r="E25" s="161">
        <v>72751000</v>
      </c>
      <c r="F25" s="65">
        <v>72751000</v>
      </c>
      <c r="G25" s="65">
        <v>4912018</v>
      </c>
      <c r="H25" s="65">
        <v>5489833</v>
      </c>
      <c r="I25" s="65">
        <v>5310011</v>
      </c>
      <c r="J25" s="65">
        <v>15711862</v>
      </c>
      <c r="K25" s="65">
        <v>5412870</v>
      </c>
      <c r="L25" s="65">
        <v>8271878</v>
      </c>
      <c r="M25" s="65">
        <v>6284589</v>
      </c>
      <c r="N25" s="65">
        <v>19969337</v>
      </c>
      <c r="O25" s="65">
        <v>5473933</v>
      </c>
      <c r="P25" s="65">
        <v>7208303</v>
      </c>
      <c r="Q25" s="65">
        <v>5187639</v>
      </c>
      <c r="R25" s="65">
        <v>17869875</v>
      </c>
      <c r="S25" s="65">
        <v>4819594</v>
      </c>
      <c r="T25" s="65">
        <v>4974380</v>
      </c>
      <c r="U25" s="65">
        <v>4929790</v>
      </c>
      <c r="V25" s="65">
        <v>14723764</v>
      </c>
      <c r="W25" s="65">
        <v>68274838</v>
      </c>
      <c r="X25" s="65">
        <v>72751000</v>
      </c>
      <c r="Y25" s="65">
        <v>-4476162</v>
      </c>
      <c r="Z25" s="145">
        <v>-6.15</v>
      </c>
      <c r="AA25" s="160">
        <v>72751000</v>
      </c>
    </row>
    <row r="26" spans="1:27" ht="13.5">
      <c r="A26" s="198" t="s">
        <v>38</v>
      </c>
      <c r="B26" s="197"/>
      <c r="C26" s="160">
        <v>4699811</v>
      </c>
      <c r="D26" s="160"/>
      <c r="E26" s="161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296971</v>
      </c>
      <c r="P26" s="65">
        <v>396299</v>
      </c>
      <c r="Q26" s="65">
        <v>309903</v>
      </c>
      <c r="R26" s="65">
        <v>1003173</v>
      </c>
      <c r="S26" s="65">
        <v>308669</v>
      </c>
      <c r="T26" s="65">
        <v>309428</v>
      </c>
      <c r="U26" s="65">
        <v>311331</v>
      </c>
      <c r="V26" s="65">
        <v>929428</v>
      </c>
      <c r="W26" s="65">
        <v>1932601</v>
      </c>
      <c r="X26" s="65">
        <v>0</v>
      </c>
      <c r="Y26" s="65">
        <v>1932601</v>
      </c>
      <c r="Z26" s="145">
        <v>0</v>
      </c>
      <c r="AA26" s="160">
        <v>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18350515</v>
      </c>
      <c r="D28" s="160"/>
      <c r="E28" s="161">
        <v>21716000</v>
      </c>
      <c r="F28" s="65">
        <v>21716000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21716000</v>
      </c>
      <c r="Y28" s="65">
        <v>-21716000</v>
      </c>
      <c r="Z28" s="145">
        <v>-100</v>
      </c>
      <c r="AA28" s="160">
        <v>21716000</v>
      </c>
    </row>
    <row r="29" spans="1:27" ht="13.5">
      <c r="A29" s="198" t="s">
        <v>40</v>
      </c>
      <c r="B29" s="197"/>
      <c r="C29" s="160">
        <v>8173633</v>
      </c>
      <c r="D29" s="160"/>
      <c r="E29" s="161">
        <v>7498000</v>
      </c>
      <c r="F29" s="65">
        <v>7498000</v>
      </c>
      <c r="G29" s="65">
        <v>333545</v>
      </c>
      <c r="H29" s="65">
        <v>0</v>
      </c>
      <c r="I29" s="65">
        <v>0</v>
      </c>
      <c r="J29" s="65">
        <v>333545</v>
      </c>
      <c r="K29" s="65">
        <v>0</v>
      </c>
      <c r="L29" s="65">
        <v>0</v>
      </c>
      <c r="M29" s="65">
        <v>3836240</v>
      </c>
      <c r="N29" s="65">
        <v>3836240</v>
      </c>
      <c r="O29" s="65">
        <v>1851538</v>
      </c>
      <c r="P29" s="65">
        <v>0</v>
      </c>
      <c r="Q29" s="65">
        <v>0</v>
      </c>
      <c r="R29" s="65">
        <v>1851538</v>
      </c>
      <c r="S29" s="65">
        <v>0</v>
      </c>
      <c r="T29" s="65">
        <v>0</v>
      </c>
      <c r="U29" s="65">
        <v>5142432</v>
      </c>
      <c r="V29" s="65">
        <v>5142432</v>
      </c>
      <c r="W29" s="65">
        <v>11163755</v>
      </c>
      <c r="X29" s="65">
        <v>7498000</v>
      </c>
      <c r="Y29" s="65">
        <v>3665755</v>
      </c>
      <c r="Z29" s="145">
        <v>48.89</v>
      </c>
      <c r="AA29" s="160">
        <v>7498000</v>
      </c>
    </row>
    <row r="30" spans="1:27" ht="13.5">
      <c r="A30" s="198" t="s">
        <v>119</v>
      </c>
      <c r="B30" s="197" t="s">
        <v>96</v>
      </c>
      <c r="C30" s="160">
        <v>7332445</v>
      </c>
      <c r="D30" s="160"/>
      <c r="E30" s="161">
        <v>7500000</v>
      </c>
      <c r="F30" s="65">
        <v>7500000</v>
      </c>
      <c r="G30" s="65">
        <v>555239</v>
      </c>
      <c r="H30" s="65">
        <v>814832</v>
      </c>
      <c r="I30" s="65">
        <v>443284</v>
      </c>
      <c r="J30" s="65">
        <v>1813355</v>
      </c>
      <c r="K30" s="65">
        <v>0</v>
      </c>
      <c r="L30" s="65">
        <v>0</v>
      </c>
      <c r="M30" s="65">
        <v>0</v>
      </c>
      <c r="N30" s="65">
        <v>0</v>
      </c>
      <c r="O30" s="65">
        <v>1163699</v>
      </c>
      <c r="P30" s="65">
        <v>1050021</v>
      </c>
      <c r="Q30" s="65">
        <v>636725</v>
      </c>
      <c r="R30" s="65">
        <v>2850445</v>
      </c>
      <c r="S30" s="65">
        <v>215165</v>
      </c>
      <c r="T30" s="65">
        <v>0</v>
      </c>
      <c r="U30" s="65">
        <v>2803161</v>
      </c>
      <c r="V30" s="65">
        <v>3018326</v>
      </c>
      <c r="W30" s="65">
        <v>7682126</v>
      </c>
      <c r="X30" s="65">
        <v>7500000</v>
      </c>
      <c r="Y30" s="65">
        <v>182126</v>
      </c>
      <c r="Z30" s="145">
        <v>2.43</v>
      </c>
      <c r="AA30" s="160">
        <v>7500000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27971380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27971380</v>
      </c>
      <c r="Y31" s="65">
        <v>-27971380</v>
      </c>
      <c r="Z31" s="145">
        <v>-100</v>
      </c>
      <c r="AA31" s="160">
        <v>27971380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146670861</v>
      </c>
      <c r="D34" s="160"/>
      <c r="E34" s="161">
        <v>164089860</v>
      </c>
      <c r="F34" s="65">
        <v>154684480</v>
      </c>
      <c r="G34" s="65">
        <v>1588197</v>
      </c>
      <c r="H34" s="65">
        <v>13576782</v>
      </c>
      <c r="I34" s="65">
        <v>16511079</v>
      </c>
      <c r="J34" s="65">
        <v>31676058</v>
      </c>
      <c r="K34" s="65">
        <v>9219003</v>
      </c>
      <c r="L34" s="65">
        <v>13197148</v>
      </c>
      <c r="M34" s="65">
        <v>32686415</v>
      </c>
      <c r="N34" s="65">
        <v>55102566</v>
      </c>
      <c r="O34" s="65">
        <v>24318027</v>
      </c>
      <c r="P34" s="65">
        <v>8989980</v>
      </c>
      <c r="Q34" s="65">
        <v>12206261</v>
      </c>
      <c r="R34" s="65">
        <v>45514268</v>
      </c>
      <c r="S34" s="65">
        <v>13512428</v>
      </c>
      <c r="T34" s="65">
        <v>12337936</v>
      </c>
      <c r="U34" s="65">
        <v>12266287</v>
      </c>
      <c r="V34" s="65">
        <v>38116651</v>
      </c>
      <c r="W34" s="65">
        <v>170409543</v>
      </c>
      <c r="X34" s="65">
        <v>154684480</v>
      </c>
      <c r="Y34" s="65">
        <v>15725063</v>
      </c>
      <c r="Z34" s="145">
        <v>10.17</v>
      </c>
      <c r="AA34" s="160">
        <v>154684480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2260336</v>
      </c>
      <c r="N35" s="65">
        <v>2260336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2260336</v>
      </c>
      <c r="X35" s="65">
        <v>0</v>
      </c>
      <c r="Y35" s="65">
        <v>2260336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249899232</v>
      </c>
      <c r="D36" s="203">
        <f>SUM(D25:D35)</f>
        <v>0</v>
      </c>
      <c r="E36" s="204">
        <f t="shared" si="1"/>
        <v>273554860</v>
      </c>
      <c r="F36" s="205">
        <f t="shared" si="1"/>
        <v>292120860</v>
      </c>
      <c r="G36" s="205">
        <f t="shared" si="1"/>
        <v>7388999</v>
      </c>
      <c r="H36" s="205">
        <f t="shared" si="1"/>
        <v>19881447</v>
      </c>
      <c r="I36" s="205">
        <f t="shared" si="1"/>
        <v>22264374</v>
      </c>
      <c r="J36" s="205">
        <f t="shared" si="1"/>
        <v>49534820</v>
      </c>
      <c r="K36" s="205">
        <f t="shared" si="1"/>
        <v>14631873</v>
      </c>
      <c r="L36" s="205">
        <f t="shared" si="1"/>
        <v>21469026</v>
      </c>
      <c r="M36" s="205">
        <f t="shared" si="1"/>
        <v>45067580</v>
      </c>
      <c r="N36" s="205">
        <f t="shared" si="1"/>
        <v>81168479</v>
      </c>
      <c r="O36" s="205">
        <f t="shared" si="1"/>
        <v>33104168</v>
      </c>
      <c r="P36" s="205">
        <f t="shared" si="1"/>
        <v>17644603</v>
      </c>
      <c r="Q36" s="205">
        <f t="shared" si="1"/>
        <v>18340528</v>
      </c>
      <c r="R36" s="205">
        <f t="shared" si="1"/>
        <v>69089299</v>
      </c>
      <c r="S36" s="205">
        <f t="shared" si="1"/>
        <v>18855856</v>
      </c>
      <c r="T36" s="205">
        <f t="shared" si="1"/>
        <v>17621744</v>
      </c>
      <c r="U36" s="205">
        <f t="shared" si="1"/>
        <v>25453001</v>
      </c>
      <c r="V36" s="205">
        <f t="shared" si="1"/>
        <v>61930601</v>
      </c>
      <c r="W36" s="205">
        <f t="shared" si="1"/>
        <v>261723199</v>
      </c>
      <c r="X36" s="205">
        <f t="shared" si="1"/>
        <v>292120860</v>
      </c>
      <c r="Y36" s="205">
        <f t="shared" si="1"/>
        <v>-30397661</v>
      </c>
      <c r="Z36" s="206">
        <f>+IF(X36&lt;&gt;0,+(Y36/X36)*100,0)</f>
        <v>-10.405850852280798</v>
      </c>
      <c r="AA36" s="203">
        <f>SUM(AA25:AA35)</f>
        <v>292120860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-4639141</v>
      </c>
      <c r="D38" s="214">
        <f>+D22-D36</f>
        <v>0</v>
      </c>
      <c r="E38" s="215">
        <f t="shared" si="2"/>
        <v>-49417470</v>
      </c>
      <c r="F38" s="111">
        <f t="shared" si="2"/>
        <v>-49417470</v>
      </c>
      <c r="G38" s="111">
        <f t="shared" si="2"/>
        <v>29003748</v>
      </c>
      <c r="H38" s="111">
        <f t="shared" si="2"/>
        <v>-13865581</v>
      </c>
      <c r="I38" s="111">
        <f t="shared" si="2"/>
        <v>-9968083</v>
      </c>
      <c r="J38" s="111">
        <f t="shared" si="2"/>
        <v>5170084</v>
      </c>
      <c r="K38" s="111">
        <f t="shared" si="2"/>
        <v>2210727</v>
      </c>
      <c r="L38" s="111">
        <f t="shared" si="2"/>
        <v>4794367</v>
      </c>
      <c r="M38" s="111">
        <f t="shared" si="2"/>
        <v>-10814252</v>
      </c>
      <c r="N38" s="111">
        <f t="shared" si="2"/>
        <v>-3809158</v>
      </c>
      <c r="O38" s="111">
        <f t="shared" si="2"/>
        <v>-19158290</v>
      </c>
      <c r="P38" s="111">
        <f t="shared" si="2"/>
        <v>-11448566</v>
      </c>
      <c r="Q38" s="111">
        <f t="shared" si="2"/>
        <v>17742581</v>
      </c>
      <c r="R38" s="111">
        <f t="shared" si="2"/>
        <v>-12864275</v>
      </c>
      <c r="S38" s="111">
        <f t="shared" si="2"/>
        <v>2846092</v>
      </c>
      <c r="T38" s="111">
        <f t="shared" si="2"/>
        <v>-9912016</v>
      </c>
      <c r="U38" s="111">
        <f t="shared" si="2"/>
        <v>-3781406</v>
      </c>
      <c r="V38" s="111">
        <f t="shared" si="2"/>
        <v>-10847330</v>
      </c>
      <c r="W38" s="111">
        <f t="shared" si="2"/>
        <v>-22350679</v>
      </c>
      <c r="X38" s="111">
        <f>IF(F22=F36,0,X22-X36)</f>
        <v>-49417470</v>
      </c>
      <c r="Y38" s="111">
        <f t="shared" si="2"/>
        <v>27066791</v>
      </c>
      <c r="Z38" s="216">
        <f>+IF(X38&lt;&gt;0,+(Y38/X38)*100,0)</f>
        <v>-54.77170522894029</v>
      </c>
      <c r="AA38" s="214">
        <f>+AA22-AA36</f>
        <v>-49417470</v>
      </c>
    </row>
    <row r="39" spans="1:27" ht="13.5">
      <c r="A39" s="196" t="s">
        <v>46</v>
      </c>
      <c r="B39" s="200"/>
      <c r="C39" s="160">
        <v>3788000</v>
      </c>
      <c r="D39" s="160"/>
      <c r="E39" s="161">
        <v>5257000</v>
      </c>
      <c r="F39" s="65">
        <v>5257000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5257000</v>
      </c>
      <c r="Y39" s="65">
        <v>-5257000</v>
      </c>
      <c r="Z39" s="145">
        <v>-100</v>
      </c>
      <c r="AA39" s="160">
        <v>5257000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-851141</v>
      </c>
      <c r="D42" s="221">
        <f>SUM(D38:D41)</f>
        <v>0</v>
      </c>
      <c r="E42" s="222">
        <f t="shared" si="3"/>
        <v>-44160470</v>
      </c>
      <c r="F42" s="93">
        <f t="shared" si="3"/>
        <v>-44160470</v>
      </c>
      <c r="G42" s="93">
        <f t="shared" si="3"/>
        <v>29003748</v>
      </c>
      <c r="H42" s="93">
        <f t="shared" si="3"/>
        <v>-13865581</v>
      </c>
      <c r="I42" s="93">
        <f t="shared" si="3"/>
        <v>-9968083</v>
      </c>
      <c r="J42" s="93">
        <f t="shared" si="3"/>
        <v>5170084</v>
      </c>
      <c r="K42" s="93">
        <f t="shared" si="3"/>
        <v>2210727</v>
      </c>
      <c r="L42" s="93">
        <f t="shared" si="3"/>
        <v>4794367</v>
      </c>
      <c r="M42" s="93">
        <f t="shared" si="3"/>
        <v>-10814252</v>
      </c>
      <c r="N42" s="93">
        <f t="shared" si="3"/>
        <v>-3809158</v>
      </c>
      <c r="O42" s="93">
        <f t="shared" si="3"/>
        <v>-19158290</v>
      </c>
      <c r="P42" s="93">
        <f t="shared" si="3"/>
        <v>-11448566</v>
      </c>
      <c r="Q42" s="93">
        <f t="shared" si="3"/>
        <v>17742581</v>
      </c>
      <c r="R42" s="93">
        <f t="shared" si="3"/>
        <v>-12864275</v>
      </c>
      <c r="S42" s="93">
        <f t="shared" si="3"/>
        <v>2846092</v>
      </c>
      <c r="T42" s="93">
        <f t="shared" si="3"/>
        <v>-9912016</v>
      </c>
      <c r="U42" s="93">
        <f t="shared" si="3"/>
        <v>-3781406</v>
      </c>
      <c r="V42" s="93">
        <f t="shared" si="3"/>
        <v>-10847330</v>
      </c>
      <c r="W42" s="93">
        <f t="shared" si="3"/>
        <v>-22350679</v>
      </c>
      <c r="X42" s="93">
        <f t="shared" si="3"/>
        <v>-44160470</v>
      </c>
      <c r="Y42" s="93">
        <f t="shared" si="3"/>
        <v>21809791</v>
      </c>
      <c r="Z42" s="223">
        <f>+IF(X42&lt;&gt;0,+(Y42/X42)*100,0)</f>
        <v>-49.38758803971063</v>
      </c>
      <c r="AA42" s="221">
        <f>SUM(AA38:AA41)</f>
        <v>-44160470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-851141</v>
      </c>
      <c r="D44" s="225">
        <f>+D42-D43</f>
        <v>0</v>
      </c>
      <c r="E44" s="226">
        <f t="shared" si="4"/>
        <v>-44160470</v>
      </c>
      <c r="F44" s="82">
        <f t="shared" si="4"/>
        <v>-44160470</v>
      </c>
      <c r="G44" s="82">
        <f t="shared" si="4"/>
        <v>29003748</v>
      </c>
      <c r="H44" s="82">
        <f t="shared" si="4"/>
        <v>-13865581</v>
      </c>
      <c r="I44" s="82">
        <f t="shared" si="4"/>
        <v>-9968083</v>
      </c>
      <c r="J44" s="82">
        <f t="shared" si="4"/>
        <v>5170084</v>
      </c>
      <c r="K44" s="82">
        <f t="shared" si="4"/>
        <v>2210727</v>
      </c>
      <c r="L44" s="82">
        <f t="shared" si="4"/>
        <v>4794367</v>
      </c>
      <c r="M44" s="82">
        <f t="shared" si="4"/>
        <v>-10814252</v>
      </c>
      <c r="N44" s="82">
        <f t="shared" si="4"/>
        <v>-3809158</v>
      </c>
      <c r="O44" s="82">
        <f t="shared" si="4"/>
        <v>-19158290</v>
      </c>
      <c r="P44" s="82">
        <f t="shared" si="4"/>
        <v>-11448566</v>
      </c>
      <c r="Q44" s="82">
        <f t="shared" si="4"/>
        <v>17742581</v>
      </c>
      <c r="R44" s="82">
        <f t="shared" si="4"/>
        <v>-12864275</v>
      </c>
      <c r="S44" s="82">
        <f t="shared" si="4"/>
        <v>2846092</v>
      </c>
      <c r="T44" s="82">
        <f t="shared" si="4"/>
        <v>-9912016</v>
      </c>
      <c r="U44" s="82">
        <f t="shared" si="4"/>
        <v>-3781406</v>
      </c>
      <c r="V44" s="82">
        <f t="shared" si="4"/>
        <v>-10847330</v>
      </c>
      <c r="W44" s="82">
        <f t="shared" si="4"/>
        <v>-22350679</v>
      </c>
      <c r="X44" s="82">
        <f t="shared" si="4"/>
        <v>-44160470</v>
      </c>
      <c r="Y44" s="82">
        <f t="shared" si="4"/>
        <v>21809791</v>
      </c>
      <c r="Z44" s="227">
        <f>+IF(X44&lt;&gt;0,+(Y44/X44)*100,0)</f>
        <v>-49.38758803971063</v>
      </c>
      <c r="AA44" s="225">
        <f>+AA42-AA43</f>
        <v>-44160470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-851141</v>
      </c>
      <c r="D46" s="221">
        <f>SUM(D44:D45)</f>
        <v>0</v>
      </c>
      <c r="E46" s="222">
        <f t="shared" si="5"/>
        <v>-44160470</v>
      </c>
      <c r="F46" s="93">
        <f t="shared" si="5"/>
        <v>-44160470</v>
      </c>
      <c r="G46" s="93">
        <f t="shared" si="5"/>
        <v>29003748</v>
      </c>
      <c r="H46" s="93">
        <f t="shared" si="5"/>
        <v>-13865581</v>
      </c>
      <c r="I46" s="93">
        <f t="shared" si="5"/>
        <v>-9968083</v>
      </c>
      <c r="J46" s="93">
        <f t="shared" si="5"/>
        <v>5170084</v>
      </c>
      <c r="K46" s="93">
        <f t="shared" si="5"/>
        <v>2210727</v>
      </c>
      <c r="L46" s="93">
        <f t="shared" si="5"/>
        <v>4794367</v>
      </c>
      <c r="M46" s="93">
        <f t="shared" si="5"/>
        <v>-10814252</v>
      </c>
      <c r="N46" s="93">
        <f t="shared" si="5"/>
        <v>-3809158</v>
      </c>
      <c r="O46" s="93">
        <f t="shared" si="5"/>
        <v>-19158290</v>
      </c>
      <c r="P46" s="93">
        <f t="shared" si="5"/>
        <v>-11448566</v>
      </c>
      <c r="Q46" s="93">
        <f t="shared" si="5"/>
        <v>17742581</v>
      </c>
      <c r="R46" s="93">
        <f t="shared" si="5"/>
        <v>-12864275</v>
      </c>
      <c r="S46" s="93">
        <f t="shared" si="5"/>
        <v>2846092</v>
      </c>
      <c r="T46" s="93">
        <f t="shared" si="5"/>
        <v>-9912016</v>
      </c>
      <c r="U46" s="93">
        <f t="shared" si="5"/>
        <v>-3781406</v>
      </c>
      <c r="V46" s="93">
        <f t="shared" si="5"/>
        <v>-10847330</v>
      </c>
      <c r="W46" s="93">
        <f t="shared" si="5"/>
        <v>-22350679</v>
      </c>
      <c r="X46" s="93">
        <f t="shared" si="5"/>
        <v>-44160470</v>
      </c>
      <c r="Y46" s="93">
        <f t="shared" si="5"/>
        <v>21809791</v>
      </c>
      <c r="Z46" s="223">
        <f>+IF(X46&lt;&gt;0,+(Y46/X46)*100,0)</f>
        <v>-49.38758803971063</v>
      </c>
      <c r="AA46" s="221">
        <f>SUM(AA44:AA45)</f>
        <v>-44160470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-851141</v>
      </c>
      <c r="D48" s="232">
        <f>SUM(D46:D47)</f>
        <v>0</v>
      </c>
      <c r="E48" s="233">
        <f t="shared" si="6"/>
        <v>-44160470</v>
      </c>
      <c r="F48" s="234">
        <f t="shared" si="6"/>
        <v>-44160470</v>
      </c>
      <c r="G48" s="234">
        <f t="shared" si="6"/>
        <v>29003748</v>
      </c>
      <c r="H48" s="235">
        <f t="shared" si="6"/>
        <v>-13865581</v>
      </c>
      <c r="I48" s="235">
        <f t="shared" si="6"/>
        <v>-9968083</v>
      </c>
      <c r="J48" s="235">
        <f t="shared" si="6"/>
        <v>5170084</v>
      </c>
      <c r="K48" s="235">
        <f t="shared" si="6"/>
        <v>2210727</v>
      </c>
      <c r="L48" s="235">
        <f t="shared" si="6"/>
        <v>4794367</v>
      </c>
      <c r="M48" s="234">
        <f t="shared" si="6"/>
        <v>-10814252</v>
      </c>
      <c r="N48" s="234">
        <f t="shared" si="6"/>
        <v>-3809158</v>
      </c>
      <c r="O48" s="235">
        <f t="shared" si="6"/>
        <v>-19158290</v>
      </c>
      <c r="P48" s="235">
        <f t="shared" si="6"/>
        <v>-11448566</v>
      </c>
      <c r="Q48" s="235">
        <f t="shared" si="6"/>
        <v>17742581</v>
      </c>
      <c r="R48" s="235">
        <f t="shared" si="6"/>
        <v>-12864275</v>
      </c>
      <c r="S48" s="235">
        <f t="shared" si="6"/>
        <v>2846092</v>
      </c>
      <c r="T48" s="234">
        <f t="shared" si="6"/>
        <v>-9912016</v>
      </c>
      <c r="U48" s="234">
        <f t="shared" si="6"/>
        <v>-3781406</v>
      </c>
      <c r="V48" s="235">
        <f t="shared" si="6"/>
        <v>-10847330</v>
      </c>
      <c r="W48" s="235">
        <f t="shared" si="6"/>
        <v>-22350679</v>
      </c>
      <c r="X48" s="235">
        <f t="shared" si="6"/>
        <v>-44160470</v>
      </c>
      <c r="Y48" s="235">
        <f t="shared" si="6"/>
        <v>21809791</v>
      </c>
      <c r="Z48" s="236">
        <f>+IF(X48&lt;&gt;0,+(Y48/X48)*100,0)</f>
        <v>-49.38758803971063</v>
      </c>
      <c r="AA48" s="237">
        <f>SUM(AA46:AA47)</f>
        <v>-44160470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4781742</v>
      </c>
      <c r="D5" s="158">
        <f>SUM(D6:D8)</f>
        <v>0</v>
      </c>
      <c r="E5" s="159">
        <f t="shared" si="0"/>
        <v>533800</v>
      </c>
      <c r="F5" s="105">
        <f t="shared" si="0"/>
        <v>533800</v>
      </c>
      <c r="G5" s="105">
        <f t="shared" si="0"/>
        <v>71064</v>
      </c>
      <c r="H5" s="105">
        <f t="shared" si="0"/>
        <v>0</v>
      </c>
      <c r="I5" s="105">
        <f t="shared" si="0"/>
        <v>5304</v>
      </c>
      <c r="J5" s="105">
        <f t="shared" si="0"/>
        <v>76368</v>
      </c>
      <c r="K5" s="105">
        <f t="shared" si="0"/>
        <v>10334</v>
      </c>
      <c r="L5" s="105">
        <f t="shared" si="0"/>
        <v>133524</v>
      </c>
      <c r="M5" s="105">
        <f t="shared" si="0"/>
        <v>-102389</v>
      </c>
      <c r="N5" s="105">
        <f t="shared" si="0"/>
        <v>41469</v>
      </c>
      <c r="O5" s="105">
        <f t="shared" si="0"/>
        <v>223026</v>
      </c>
      <c r="P5" s="105">
        <f t="shared" si="0"/>
        <v>55823</v>
      </c>
      <c r="Q5" s="105">
        <f t="shared" si="0"/>
        <v>20988</v>
      </c>
      <c r="R5" s="105">
        <f t="shared" si="0"/>
        <v>299837</v>
      </c>
      <c r="S5" s="105">
        <f t="shared" si="0"/>
        <v>0</v>
      </c>
      <c r="T5" s="105">
        <f t="shared" si="0"/>
        <v>13290</v>
      </c>
      <c r="U5" s="105">
        <f t="shared" si="0"/>
        <v>32525</v>
      </c>
      <c r="V5" s="105">
        <f t="shared" si="0"/>
        <v>45815</v>
      </c>
      <c r="W5" s="105">
        <f t="shared" si="0"/>
        <v>463489</v>
      </c>
      <c r="X5" s="105">
        <f t="shared" si="0"/>
        <v>533800</v>
      </c>
      <c r="Y5" s="105">
        <f t="shared" si="0"/>
        <v>-70311</v>
      </c>
      <c r="Z5" s="142">
        <f>+IF(X5&lt;&gt;0,+(Y5/X5)*100,0)</f>
        <v>-13.171787186212065</v>
      </c>
      <c r="AA5" s="158">
        <f>SUM(AA6:AA8)</f>
        <v>533800</v>
      </c>
    </row>
    <row r="6" spans="1:27" ht="13.5">
      <c r="A6" s="143" t="s">
        <v>75</v>
      </c>
      <c r="B6" s="141"/>
      <c r="C6" s="160">
        <v>29451</v>
      </c>
      <c r="D6" s="160"/>
      <c r="E6" s="161">
        <v>5000</v>
      </c>
      <c r="F6" s="65">
        <v>5000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5000</v>
      </c>
      <c r="Y6" s="65">
        <v>-5000</v>
      </c>
      <c r="Z6" s="145">
        <v>-100</v>
      </c>
      <c r="AA6" s="67">
        <v>5000</v>
      </c>
    </row>
    <row r="7" spans="1:27" ht="13.5">
      <c r="A7" s="143" t="s">
        <v>76</v>
      </c>
      <c r="B7" s="141"/>
      <c r="C7" s="162">
        <v>4752291</v>
      </c>
      <c r="D7" s="162"/>
      <c r="E7" s="163">
        <v>20000</v>
      </c>
      <c r="F7" s="164">
        <v>20000</v>
      </c>
      <c r="G7" s="164">
        <v>71064</v>
      </c>
      <c r="H7" s="164"/>
      <c r="I7" s="164"/>
      <c r="J7" s="164">
        <v>71064</v>
      </c>
      <c r="K7" s="164">
        <v>10334</v>
      </c>
      <c r="L7" s="164">
        <v>133524</v>
      </c>
      <c r="M7" s="164">
        <v>-102389</v>
      </c>
      <c r="N7" s="164">
        <v>41469</v>
      </c>
      <c r="O7" s="164"/>
      <c r="P7" s="164"/>
      <c r="Q7" s="164"/>
      <c r="R7" s="164"/>
      <c r="S7" s="164"/>
      <c r="T7" s="164"/>
      <c r="U7" s="164"/>
      <c r="V7" s="164"/>
      <c r="W7" s="164">
        <v>112533</v>
      </c>
      <c r="X7" s="164">
        <v>20000</v>
      </c>
      <c r="Y7" s="164">
        <v>92533</v>
      </c>
      <c r="Z7" s="146">
        <v>462.67</v>
      </c>
      <c r="AA7" s="239">
        <v>20000</v>
      </c>
    </row>
    <row r="8" spans="1:27" ht="13.5">
      <c r="A8" s="143" t="s">
        <v>77</v>
      </c>
      <c r="B8" s="141"/>
      <c r="C8" s="160"/>
      <c r="D8" s="160"/>
      <c r="E8" s="161">
        <v>508800</v>
      </c>
      <c r="F8" s="65">
        <v>508800</v>
      </c>
      <c r="G8" s="65"/>
      <c r="H8" s="65"/>
      <c r="I8" s="65">
        <v>5304</v>
      </c>
      <c r="J8" s="65">
        <v>5304</v>
      </c>
      <c r="K8" s="65"/>
      <c r="L8" s="65"/>
      <c r="M8" s="65"/>
      <c r="N8" s="65"/>
      <c r="O8" s="65">
        <v>223026</v>
      </c>
      <c r="P8" s="65">
        <v>55823</v>
      </c>
      <c r="Q8" s="65">
        <v>20988</v>
      </c>
      <c r="R8" s="65">
        <v>299837</v>
      </c>
      <c r="S8" s="65"/>
      <c r="T8" s="65">
        <v>13290</v>
      </c>
      <c r="U8" s="65">
        <v>32525</v>
      </c>
      <c r="V8" s="65">
        <v>45815</v>
      </c>
      <c r="W8" s="65">
        <v>350956</v>
      </c>
      <c r="X8" s="65">
        <v>508800</v>
      </c>
      <c r="Y8" s="65">
        <v>-157844</v>
      </c>
      <c r="Z8" s="145">
        <v>-31.02</v>
      </c>
      <c r="AA8" s="67">
        <v>508800</v>
      </c>
    </row>
    <row r="9" spans="1:27" ht="13.5">
      <c r="A9" s="140" t="s">
        <v>78</v>
      </c>
      <c r="B9" s="141"/>
      <c r="C9" s="158">
        <f aca="true" t="shared" si="1" ref="C9:Y9">SUM(C10:C14)</f>
        <v>5991745</v>
      </c>
      <c r="D9" s="158">
        <f>SUM(D10:D14)</f>
        <v>0</v>
      </c>
      <c r="E9" s="159">
        <f t="shared" si="1"/>
        <v>1581500</v>
      </c>
      <c r="F9" s="105">
        <f t="shared" si="1"/>
        <v>1881500</v>
      </c>
      <c r="G9" s="105">
        <f t="shared" si="1"/>
        <v>0</v>
      </c>
      <c r="H9" s="105">
        <f t="shared" si="1"/>
        <v>69516</v>
      </c>
      <c r="I9" s="105">
        <f t="shared" si="1"/>
        <v>16925</v>
      </c>
      <c r="J9" s="105">
        <f t="shared" si="1"/>
        <v>86441</v>
      </c>
      <c r="K9" s="105">
        <f t="shared" si="1"/>
        <v>316300</v>
      </c>
      <c r="L9" s="105">
        <f t="shared" si="1"/>
        <v>29877</v>
      </c>
      <c r="M9" s="105">
        <f t="shared" si="1"/>
        <v>-29877</v>
      </c>
      <c r="N9" s="105">
        <f t="shared" si="1"/>
        <v>316300</v>
      </c>
      <c r="O9" s="105">
        <f t="shared" si="1"/>
        <v>-6966</v>
      </c>
      <c r="P9" s="105">
        <f t="shared" si="1"/>
        <v>32334</v>
      </c>
      <c r="Q9" s="105">
        <f t="shared" si="1"/>
        <v>62670</v>
      </c>
      <c r="R9" s="105">
        <f t="shared" si="1"/>
        <v>88038</v>
      </c>
      <c r="S9" s="105">
        <f t="shared" si="1"/>
        <v>50042</v>
      </c>
      <c r="T9" s="105">
        <f t="shared" si="1"/>
        <v>54842</v>
      </c>
      <c r="U9" s="105">
        <f t="shared" si="1"/>
        <v>162385</v>
      </c>
      <c r="V9" s="105">
        <f t="shared" si="1"/>
        <v>267269</v>
      </c>
      <c r="W9" s="105">
        <f t="shared" si="1"/>
        <v>758048</v>
      </c>
      <c r="X9" s="105">
        <f t="shared" si="1"/>
        <v>1881500</v>
      </c>
      <c r="Y9" s="105">
        <f t="shared" si="1"/>
        <v>-1123452</v>
      </c>
      <c r="Z9" s="142">
        <f>+IF(X9&lt;&gt;0,+(Y9/X9)*100,0)</f>
        <v>-59.71044379484454</v>
      </c>
      <c r="AA9" s="107">
        <f>SUM(AA10:AA14)</f>
        <v>1881500</v>
      </c>
    </row>
    <row r="10" spans="1:27" ht="13.5">
      <c r="A10" s="143" t="s">
        <v>79</v>
      </c>
      <c r="B10" s="141"/>
      <c r="C10" s="160">
        <v>1666591</v>
      </c>
      <c r="D10" s="160"/>
      <c r="E10" s="161">
        <v>200000</v>
      </c>
      <c r="F10" s="65">
        <v>200000</v>
      </c>
      <c r="G10" s="65"/>
      <c r="H10" s="65">
        <v>65622</v>
      </c>
      <c r="I10" s="65"/>
      <c r="J10" s="65">
        <v>65622</v>
      </c>
      <c r="K10" s="65"/>
      <c r="L10" s="65"/>
      <c r="M10" s="65"/>
      <c r="N10" s="65"/>
      <c r="O10" s="65"/>
      <c r="P10" s="65"/>
      <c r="Q10" s="65">
        <v>1553</v>
      </c>
      <c r="R10" s="65">
        <v>1553</v>
      </c>
      <c r="S10" s="65"/>
      <c r="T10" s="65"/>
      <c r="U10" s="65"/>
      <c r="V10" s="65"/>
      <c r="W10" s="65">
        <v>67175</v>
      </c>
      <c r="X10" s="65">
        <v>200000</v>
      </c>
      <c r="Y10" s="65">
        <v>-132825</v>
      </c>
      <c r="Z10" s="145">
        <v>-66.41</v>
      </c>
      <c r="AA10" s="67">
        <v>200000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4286120</v>
      </c>
      <c r="D12" s="160"/>
      <c r="E12" s="161">
        <v>1301500</v>
      </c>
      <c r="F12" s="65">
        <v>1601500</v>
      </c>
      <c r="G12" s="65"/>
      <c r="H12" s="65">
        <v>3894</v>
      </c>
      <c r="I12" s="65">
        <v>16925</v>
      </c>
      <c r="J12" s="65">
        <v>20819</v>
      </c>
      <c r="K12" s="65">
        <v>316300</v>
      </c>
      <c r="L12" s="65">
        <v>29877</v>
      </c>
      <c r="M12" s="65">
        <v>-29877</v>
      </c>
      <c r="N12" s="65">
        <v>316300</v>
      </c>
      <c r="O12" s="65">
        <v>-6966</v>
      </c>
      <c r="P12" s="65">
        <v>32334</v>
      </c>
      <c r="Q12" s="65">
        <v>61117</v>
      </c>
      <c r="R12" s="65">
        <v>86485</v>
      </c>
      <c r="S12" s="65">
        <v>50042</v>
      </c>
      <c r="T12" s="65">
        <v>54842</v>
      </c>
      <c r="U12" s="65">
        <v>162385</v>
      </c>
      <c r="V12" s="65">
        <v>267269</v>
      </c>
      <c r="W12" s="65">
        <v>690873</v>
      </c>
      <c r="X12" s="65">
        <v>1601500</v>
      </c>
      <c r="Y12" s="65">
        <v>-910627</v>
      </c>
      <c r="Z12" s="145">
        <v>-56.86</v>
      </c>
      <c r="AA12" s="67">
        <v>1601500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>
        <v>39034</v>
      </c>
      <c r="D14" s="162"/>
      <c r="E14" s="163">
        <v>80000</v>
      </c>
      <c r="F14" s="164">
        <v>80000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>
        <v>80000</v>
      </c>
      <c r="Y14" s="164">
        <v>-80000</v>
      </c>
      <c r="Z14" s="146">
        <v>-100</v>
      </c>
      <c r="AA14" s="239">
        <v>80000</v>
      </c>
    </row>
    <row r="15" spans="1:27" ht="13.5">
      <c r="A15" s="140" t="s">
        <v>84</v>
      </c>
      <c r="B15" s="147"/>
      <c r="C15" s="158">
        <f aca="true" t="shared" si="2" ref="C15:Y15">SUM(C16:C18)</f>
        <v>3335545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>
        <v>3335545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48855841</v>
      </c>
      <c r="D19" s="158">
        <f>SUM(D20:D23)</f>
        <v>0</v>
      </c>
      <c r="E19" s="159">
        <f t="shared" si="3"/>
        <v>28695000</v>
      </c>
      <c r="F19" s="105">
        <f t="shared" si="3"/>
        <v>28395000</v>
      </c>
      <c r="G19" s="105">
        <f t="shared" si="3"/>
        <v>718841</v>
      </c>
      <c r="H19" s="105">
        <f t="shared" si="3"/>
        <v>780</v>
      </c>
      <c r="I19" s="105">
        <f t="shared" si="3"/>
        <v>708382</v>
      </c>
      <c r="J19" s="105">
        <f t="shared" si="3"/>
        <v>1428003</v>
      </c>
      <c r="K19" s="105">
        <f t="shared" si="3"/>
        <v>120034</v>
      </c>
      <c r="L19" s="105">
        <f t="shared" si="3"/>
        <v>1717595</v>
      </c>
      <c r="M19" s="105">
        <f t="shared" si="3"/>
        <v>1181301</v>
      </c>
      <c r="N19" s="105">
        <f t="shared" si="3"/>
        <v>3018930</v>
      </c>
      <c r="O19" s="105">
        <f t="shared" si="3"/>
        <v>1005273</v>
      </c>
      <c r="P19" s="105">
        <f t="shared" si="3"/>
        <v>12450</v>
      </c>
      <c r="Q19" s="105">
        <f t="shared" si="3"/>
        <v>13620780</v>
      </c>
      <c r="R19" s="105">
        <f t="shared" si="3"/>
        <v>14638503</v>
      </c>
      <c r="S19" s="105">
        <f t="shared" si="3"/>
        <v>1136723</v>
      </c>
      <c r="T19" s="105">
        <f t="shared" si="3"/>
        <v>513699</v>
      </c>
      <c r="U19" s="105">
        <f t="shared" si="3"/>
        <v>8036283</v>
      </c>
      <c r="V19" s="105">
        <f t="shared" si="3"/>
        <v>9686705</v>
      </c>
      <c r="W19" s="105">
        <f t="shared" si="3"/>
        <v>28772141</v>
      </c>
      <c r="X19" s="105">
        <f t="shared" si="3"/>
        <v>28395000</v>
      </c>
      <c r="Y19" s="105">
        <f t="shared" si="3"/>
        <v>377141</v>
      </c>
      <c r="Z19" s="142">
        <f>+IF(X19&lt;&gt;0,+(Y19/X19)*100,0)</f>
        <v>1.328195104771967</v>
      </c>
      <c r="AA19" s="107">
        <f>SUM(AA20:AA23)</f>
        <v>28395000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>
        <v>44469545</v>
      </c>
      <c r="D21" s="160"/>
      <c r="E21" s="161">
        <v>24795000</v>
      </c>
      <c r="F21" s="65">
        <v>24495000</v>
      </c>
      <c r="G21" s="65">
        <v>718841</v>
      </c>
      <c r="H21" s="65">
        <v>780</v>
      </c>
      <c r="I21" s="65">
        <v>708382</v>
      </c>
      <c r="J21" s="65">
        <v>1428003</v>
      </c>
      <c r="K21" s="65">
        <v>120034</v>
      </c>
      <c r="L21" s="65">
        <v>1717595</v>
      </c>
      <c r="M21" s="65">
        <v>1181301</v>
      </c>
      <c r="N21" s="65">
        <v>3018930</v>
      </c>
      <c r="O21" s="65">
        <v>1005273</v>
      </c>
      <c r="P21" s="65">
        <v>12450</v>
      </c>
      <c r="Q21" s="65">
        <v>13620780</v>
      </c>
      <c r="R21" s="65">
        <v>14638503</v>
      </c>
      <c r="S21" s="65">
        <v>1136723</v>
      </c>
      <c r="T21" s="65">
        <v>513699</v>
      </c>
      <c r="U21" s="65">
        <v>8036283</v>
      </c>
      <c r="V21" s="65">
        <v>9686705</v>
      </c>
      <c r="W21" s="65">
        <v>28772141</v>
      </c>
      <c r="X21" s="65">
        <v>24495000</v>
      </c>
      <c r="Y21" s="65">
        <v>4277141</v>
      </c>
      <c r="Z21" s="145">
        <v>17.46</v>
      </c>
      <c r="AA21" s="67">
        <v>24495000</v>
      </c>
    </row>
    <row r="22" spans="1:27" ht="13.5">
      <c r="A22" s="143" t="s">
        <v>91</v>
      </c>
      <c r="B22" s="141"/>
      <c r="C22" s="162">
        <v>4386296</v>
      </c>
      <c r="D22" s="162"/>
      <c r="E22" s="163">
        <v>3900000</v>
      </c>
      <c r="F22" s="164">
        <v>3900000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3900000</v>
      </c>
      <c r="Y22" s="164">
        <v>-3900000</v>
      </c>
      <c r="Z22" s="146">
        <v>-100</v>
      </c>
      <c r="AA22" s="239">
        <v>3900000</v>
      </c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62964873</v>
      </c>
      <c r="D25" s="232">
        <f>+D5+D9+D15+D19+D24</f>
        <v>0</v>
      </c>
      <c r="E25" s="245">
        <f t="shared" si="4"/>
        <v>30810300</v>
      </c>
      <c r="F25" s="234">
        <f t="shared" si="4"/>
        <v>30810300</v>
      </c>
      <c r="G25" s="234">
        <f t="shared" si="4"/>
        <v>789905</v>
      </c>
      <c r="H25" s="234">
        <f t="shared" si="4"/>
        <v>70296</v>
      </c>
      <c r="I25" s="234">
        <f t="shared" si="4"/>
        <v>730611</v>
      </c>
      <c r="J25" s="234">
        <f t="shared" si="4"/>
        <v>1590812</v>
      </c>
      <c r="K25" s="234">
        <f t="shared" si="4"/>
        <v>446668</v>
      </c>
      <c r="L25" s="234">
        <f t="shared" si="4"/>
        <v>1880996</v>
      </c>
      <c r="M25" s="234">
        <f t="shared" si="4"/>
        <v>1049035</v>
      </c>
      <c r="N25" s="234">
        <f t="shared" si="4"/>
        <v>3376699</v>
      </c>
      <c r="O25" s="234">
        <f t="shared" si="4"/>
        <v>1221333</v>
      </c>
      <c r="P25" s="234">
        <f t="shared" si="4"/>
        <v>100607</v>
      </c>
      <c r="Q25" s="234">
        <f t="shared" si="4"/>
        <v>13704438</v>
      </c>
      <c r="R25" s="234">
        <f t="shared" si="4"/>
        <v>15026378</v>
      </c>
      <c r="S25" s="234">
        <f t="shared" si="4"/>
        <v>1186765</v>
      </c>
      <c r="T25" s="234">
        <f t="shared" si="4"/>
        <v>581831</v>
      </c>
      <c r="U25" s="234">
        <f t="shared" si="4"/>
        <v>8231193</v>
      </c>
      <c r="V25" s="234">
        <f t="shared" si="4"/>
        <v>9999789</v>
      </c>
      <c r="W25" s="234">
        <f t="shared" si="4"/>
        <v>29993678</v>
      </c>
      <c r="X25" s="234">
        <f t="shared" si="4"/>
        <v>30810300</v>
      </c>
      <c r="Y25" s="234">
        <f t="shared" si="4"/>
        <v>-816622</v>
      </c>
      <c r="Z25" s="246">
        <f>+IF(X25&lt;&gt;0,+(Y25/X25)*100,0)</f>
        <v>-2.650483766792274</v>
      </c>
      <c r="AA25" s="247">
        <f>+AA5+AA9+AA15+AA19+AA24</f>
        <v>30810300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5002136</v>
      </c>
      <c r="D28" s="160"/>
      <c r="E28" s="161">
        <v>5000000</v>
      </c>
      <c r="F28" s="65">
        <v>5000000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>
        <v>5000000</v>
      </c>
      <c r="Y28" s="65">
        <v>-5000000</v>
      </c>
      <c r="Z28" s="145">
        <v>-100</v>
      </c>
      <c r="AA28" s="160">
        <v>5000000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5002136</v>
      </c>
      <c r="D32" s="225">
        <f>SUM(D28:D31)</f>
        <v>0</v>
      </c>
      <c r="E32" s="226">
        <f t="shared" si="5"/>
        <v>5000000</v>
      </c>
      <c r="F32" s="82">
        <f t="shared" si="5"/>
        <v>5000000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0</v>
      </c>
      <c r="X32" s="82">
        <f t="shared" si="5"/>
        <v>5000000</v>
      </c>
      <c r="Y32" s="82">
        <f t="shared" si="5"/>
        <v>-5000000</v>
      </c>
      <c r="Z32" s="227">
        <f>+IF(X32&lt;&gt;0,+(Y32/X32)*100,0)</f>
        <v>-100</v>
      </c>
      <c r="AA32" s="84">
        <f>SUM(AA28:AA31)</f>
        <v>5000000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>
        <v>1553</v>
      </c>
      <c r="R33" s="65">
        <v>1553</v>
      </c>
      <c r="S33" s="65"/>
      <c r="T33" s="65"/>
      <c r="U33" s="65"/>
      <c r="V33" s="65"/>
      <c r="W33" s="65">
        <v>1553</v>
      </c>
      <c r="X33" s="65"/>
      <c r="Y33" s="65">
        <v>1553</v>
      </c>
      <c r="Z33" s="145"/>
      <c r="AA33" s="67"/>
    </row>
    <row r="34" spans="1:27" ht="13.5">
      <c r="A34" s="252" t="s">
        <v>52</v>
      </c>
      <c r="B34" s="141" t="s">
        <v>126</v>
      </c>
      <c r="C34" s="160">
        <v>35000000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22962737</v>
      </c>
      <c r="D35" s="160"/>
      <c r="E35" s="161">
        <v>25810300</v>
      </c>
      <c r="F35" s="65">
        <v>25810300</v>
      </c>
      <c r="G35" s="65">
        <v>789905</v>
      </c>
      <c r="H35" s="65">
        <v>70296</v>
      </c>
      <c r="I35" s="65">
        <v>730611</v>
      </c>
      <c r="J35" s="65">
        <v>1590812</v>
      </c>
      <c r="K35" s="65">
        <v>446668</v>
      </c>
      <c r="L35" s="65">
        <v>1880996</v>
      </c>
      <c r="M35" s="65">
        <v>1049035</v>
      </c>
      <c r="N35" s="65">
        <v>3376699</v>
      </c>
      <c r="O35" s="65">
        <v>1221333</v>
      </c>
      <c r="P35" s="65">
        <v>100607</v>
      </c>
      <c r="Q35" s="65">
        <v>13702885</v>
      </c>
      <c r="R35" s="65">
        <v>15024825</v>
      </c>
      <c r="S35" s="65">
        <v>1186765</v>
      </c>
      <c r="T35" s="65">
        <v>581831</v>
      </c>
      <c r="U35" s="65">
        <v>8231193</v>
      </c>
      <c r="V35" s="65">
        <v>9999789</v>
      </c>
      <c r="W35" s="65">
        <v>29992125</v>
      </c>
      <c r="X35" s="65">
        <v>25810300</v>
      </c>
      <c r="Y35" s="65">
        <v>4181825</v>
      </c>
      <c r="Z35" s="145">
        <v>16.2</v>
      </c>
      <c r="AA35" s="67">
        <v>25810300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62964873</v>
      </c>
      <c r="D36" s="237">
        <f>SUM(D32:D35)</f>
        <v>0</v>
      </c>
      <c r="E36" s="233">
        <f t="shared" si="6"/>
        <v>30810300</v>
      </c>
      <c r="F36" s="235">
        <f t="shared" si="6"/>
        <v>30810300</v>
      </c>
      <c r="G36" s="235">
        <f t="shared" si="6"/>
        <v>789905</v>
      </c>
      <c r="H36" s="235">
        <f t="shared" si="6"/>
        <v>70296</v>
      </c>
      <c r="I36" s="235">
        <f t="shared" si="6"/>
        <v>730611</v>
      </c>
      <c r="J36" s="235">
        <f t="shared" si="6"/>
        <v>1590812</v>
      </c>
      <c r="K36" s="235">
        <f t="shared" si="6"/>
        <v>446668</v>
      </c>
      <c r="L36" s="235">
        <f t="shared" si="6"/>
        <v>1880996</v>
      </c>
      <c r="M36" s="235">
        <f t="shared" si="6"/>
        <v>1049035</v>
      </c>
      <c r="N36" s="235">
        <f t="shared" si="6"/>
        <v>3376699</v>
      </c>
      <c r="O36" s="235">
        <f t="shared" si="6"/>
        <v>1221333</v>
      </c>
      <c r="P36" s="235">
        <f t="shared" si="6"/>
        <v>100607</v>
      </c>
      <c r="Q36" s="235">
        <f t="shared" si="6"/>
        <v>13704438</v>
      </c>
      <c r="R36" s="235">
        <f t="shared" si="6"/>
        <v>15026378</v>
      </c>
      <c r="S36" s="235">
        <f t="shared" si="6"/>
        <v>1186765</v>
      </c>
      <c r="T36" s="235">
        <f t="shared" si="6"/>
        <v>581831</v>
      </c>
      <c r="U36" s="235">
        <f t="shared" si="6"/>
        <v>8231193</v>
      </c>
      <c r="V36" s="235">
        <f t="shared" si="6"/>
        <v>9999789</v>
      </c>
      <c r="W36" s="235">
        <f t="shared" si="6"/>
        <v>29993678</v>
      </c>
      <c r="X36" s="235">
        <f t="shared" si="6"/>
        <v>30810300</v>
      </c>
      <c r="Y36" s="235">
        <f t="shared" si="6"/>
        <v>-816622</v>
      </c>
      <c r="Z36" s="236">
        <f>+IF(X36&lt;&gt;0,+(Y36/X36)*100,0)</f>
        <v>-2.650483766792274</v>
      </c>
      <c r="AA36" s="254">
        <f>SUM(AA32:AA35)</f>
        <v>30810300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151324852</v>
      </c>
      <c r="D6" s="160"/>
      <c r="E6" s="64">
        <v>150000000</v>
      </c>
      <c r="F6" s="65">
        <v>150000000</v>
      </c>
      <c r="G6" s="65">
        <v>161122730</v>
      </c>
      <c r="H6" s="65">
        <v>153396111</v>
      </c>
      <c r="I6" s="65">
        <v>153244087</v>
      </c>
      <c r="J6" s="65">
        <v>467762928</v>
      </c>
      <c r="K6" s="65">
        <v>140822427</v>
      </c>
      <c r="L6" s="65">
        <v>145128082</v>
      </c>
      <c r="M6" s="65">
        <v>150355978</v>
      </c>
      <c r="N6" s="65">
        <v>436306487</v>
      </c>
      <c r="O6" s="65">
        <v>140901478</v>
      </c>
      <c r="P6" s="65">
        <v>134597636</v>
      </c>
      <c r="Q6" s="65">
        <v>148363021</v>
      </c>
      <c r="R6" s="65">
        <v>423862135</v>
      </c>
      <c r="S6" s="65">
        <v>149734026</v>
      </c>
      <c r="T6" s="65">
        <v>139564939</v>
      </c>
      <c r="U6" s="65">
        <v>139564939</v>
      </c>
      <c r="V6" s="65">
        <v>428863904</v>
      </c>
      <c r="W6" s="65">
        <v>1756795454</v>
      </c>
      <c r="X6" s="65">
        <v>150000000</v>
      </c>
      <c r="Y6" s="65">
        <v>1606795454</v>
      </c>
      <c r="Z6" s="145">
        <v>1071.2</v>
      </c>
      <c r="AA6" s="67">
        <v>150000000</v>
      </c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6291647</v>
      </c>
      <c r="D8" s="160"/>
      <c r="E8" s="64">
        <v>4000000</v>
      </c>
      <c r="F8" s="65">
        <v>4000000</v>
      </c>
      <c r="G8" s="65">
        <v>7895504</v>
      </c>
      <c r="H8" s="65"/>
      <c r="I8" s="65"/>
      <c r="J8" s="65">
        <v>7895504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7895504</v>
      </c>
      <c r="X8" s="65">
        <v>4000000</v>
      </c>
      <c r="Y8" s="65">
        <v>3895504</v>
      </c>
      <c r="Z8" s="145">
        <v>97.39</v>
      </c>
      <c r="AA8" s="67">
        <v>4000000</v>
      </c>
    </row>
    <row r="9" spans="1:27" ht="13.5">
      <c r="A9" s="264" t="s">
        <v>149</v>
      </c>
      <c r="B9" s="197"/>
      <c r="C9" s="160">
        <v>7237950</v>
      </c>
      <c r="D9" s="160"/>
      <c r="E9" s="64">
        <v>2000000</v>
      </c>
      <c r="F9" s="65">
        <v>2000000</v>
      </c>
      <c r="G9" s="65"/>
      <c r="H9" s="65">
        <v>8663943</v>
      </c>
      <c r="I9" s="65">
        <v>9402875</v>
      </c>
      <c r="J9" s="65">
        <v>18066818</v>
      </c>
      <c r="K9" s="65">
        <v>11287580</v>
      </c>
      <c r="L9" s="65">
        <v>10258813</v>
      </c>
      <c r="M9" s="65">
        <v>10934487</v>
      </c>
      <c r="N9" s="65">
        <v>32480880</v>
      </c>
      <c r="O9" s="65">
        <v>14654974</v>
      </c>
      <c r="P9" s="65">
        <v>11366156</v>
      </c>
      <c r="Q9" s="65">
        <v>11269685</v>
      </c>
      <c r="R9" s="65">
        <v>37290815</v>
      </c>
      <c r="S9" s="65">
        <v>9618870</v>
      </c>
      <c r="T9" s="65">
        <v>8853431</v>
      </c>
      <c r="U9" s="65">
        <v>8853431</v>
      </c>
      <c r="V9" s="65">
        <v>27325732</v>
      </c>
      <c r="W9" s="65">
        <v>115164245</v>
      </c>
      <c r="X9" s="65">
        <v>2000000</v>
      </c>
      <c r="Y9" s="65">
        <v>113164245</v>
      </c>
      <c r="Z9" s="145">
        <v>5658.21</v>
      </c>
      <c r="AA9" s="67">
        <v>2000000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1193926</v>
      </c>
      <c r="D11" s="160"/>
      <c r="E11" s="64">
        <v>1185000</v>
      </c>
      <c r="F11" s="65">
        <v>1185000</v>
      </c>
      <c r="G11" s="65">
        <v>1165685</v>
      </c>
      <c r="H11" s="65">
        <v>1059971</v>
      </c>
      <c r="I11" s="65">
        <v>1114473</v>
      </c>
      <c r="J11" s="65">
        <v>3340129</v>
      </c>
      <c r="K11" s="65">
        <v>1250518</v>
      </c>
      <c r="L11" s="65">
        <v>1179967</v>
      </c>
      <c r="M11" s="65">
        <v>1149657</v>
      </c>
      <c r="N11" s="65">
        <v>3580142</v>
      </c>
      <c r="O11" s="65">
        <v>1100198</v>
      </c>
      <c r="P11" s="65">
        <v>1200745</v>
      </c>
      <c r="Q11" s="65">
        <v>1341163</v>
      </c>
      <c r="R11" s="65">
        <v>3642106</v>
      </c>
      <c r="S11" s="65">
        <v>1340662</v>
      </c>
      <c r="T11" s="65">
        <v>1334323</v>
      </c>
      <c r="U11" s="65">
        <v>1334323</v>
      </c>
      <c r="V11" s="65">
        <v>4009308</v>
      </c>
      <c r="W11" s="65">
        <v>14571685</v>
      </c>
      <c r="X11" s="65">
        <v>1185000</v>
      </c>
      <c r="Y11" s="65">
        <v>13386685</v>
      </c>
      <c r="Z11" s="145">
        <v>1129.68</v>
      </c>
      <c r="AA11" s="67">
        <v>1185000</v>
      </c>
    </row>
    <row r="12" spans="1:27" ht="13.5">
      <c r="A12" s="265" t="s">
        <v>56</v>
      </c>
      <c r="B12" s="266"/>
      <c r="C12" s="177">
        <f aca="true" t="shared" si="0" ref="C12:Y12">SUM(C6:C11)</f>
        <v>166048375</v>
      </c>
      <c r="D12" s="177">
        <f>SUM(D6:D11)</f>
        <v>0</v>
      </c>
      <c r="E12" s="77">
        <f t="shared" si="0"/>
        <v>157185000</v>
      </c>
      <c r="F12" s="78">
        <f t="shared" si="0"/>
        <v>157185000</v>
      </c>
      <c r="G12" s="78">
        <f t="shared" si="0"/>
        <v>170183919</v>
      </c>
      <c r="H12" s="78">
        <f t="shared" si="0"/>
        <v>163120025</v>
      </c>
      <c r="I12" s="78">
        <f t="shared" si="0"/>
        <v>163761435</v>
      </c>
      <c r="J12" s="78">
        <f t="shared" si="0"/>
        <v>497065379</v>
      </c>
      <c r="K12" s="78">
        <f t="shared" si="0"/>
        <v>153360525</v>
      </c>
      <c r="L12" s="78">
        <f t="shared" si="0"/>
        <v>156566862</v>
      </c>
      <c r="M12" s="78">
        <f t="shared" si="0"/>
        <v>162440122</v>
      </c>
      <c r="N12" s="78">
        <f t="shared" si="0"/>
        <v>472367509</v>
      </c>
      <c r="O12" s="78">
        <f t="shared" si="0"/>
        <v>156656650</v>
      </c>
      <c r="P12" s="78">
        <f t="shared" si="0"/>
        <v>147164537</v>
      </c>
      <c r="Q12" s="78">
        <f t="shared" si="0"/>
        <v>160973869</v>
      </c>
      <c r="R12" s="78">
        <f t="shared" si="0"/>
        <v>464795056</v>
      </c>
      <c r="S12" s="78">
        <f t="shared" si="0"/>
        <v>160693558</v>
      </c>
      <c r="T12" s="78">
        <f t="shared" si="0"/>
        <v>149752693</v>
      </c>
      <c r="U12" s="78">
        <f t="shared" si="0"/>
        <v>149752693</v>
      </c>
      <c r="V12" s="78">
        <f t="shared" si="0"/>
        <v>460198944</v>
      </c>
      <c r="W12" s="78">
        <f t="shared" si="0"/>
        <v>1894426888</v>
      </c>
      <c r="X12" s="78">
        <f t="shared" si="0"/>
        <v>157185000</v>
      </c>
      <c r="Y12" s="78">
        <f t="shared" si="0"/>
        <v>1737241888</v>
      </c>
      <c r="Z12" s="179">
        <f>+IF(X12&lt;&gt;0,+(Y12/X12)*100,0)</f>
        <v>1105.2211648694215</v>
      </c>
      <c r="AA12" s="79">
        <f>SUM(AA6:AA11)</f>
        <v>157185000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5033409</v>
      </c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>
        <v>5033409</v>
      </c>
      <c r="I17" s="65">
        <v>5033409</v>
      </c>
      <c r="J17" s="65">
        <v>10066818</v>
      </c>
      <c r="K17" s="65">
        <v>5010320</v>
      </c>
      <c r="L17" s="65">
        <v>5002541</v>
      </c>
      <c r="M17" s="65">
        <v>4995013</v>
      </c>
      <c r="N17" s="65">
        <v>15007874</v>
      </c>
      <c r="O17" s="65">
        <v>4987234</v>
      </c>
      <c r="P17" s="65">
        <v>4979456</v>
      </c>
      <c r="Q17" s="65">
        <v>4972180</v>
      </c>
      <c r="R17" s="65">
        <v>14938870</v>
      </c>
      <c r="S17" s="65">
        <v>4964400</v>
      </c>
      <c r="T17" s="65">
        <v>4956872</v>
      </c>
      <c r="U17" s="65">
        <v>4956872</v>
      </c>
      <c r="V17" s="65">
        <v>14878144</v>
      </c>
      <c r="W17" s="65">
        <v>54891706</v>
      </c>
      <c r="X17" s="65"/>
      <c r="Y17" s="65">
        <v>54891706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334670115</v>
      </c>
      <c r="D19" s="160"/>
      <c r="E19" s="64">
        <v>381828000</v>
      </c>
      <c r="F19" s="65">
        <v>381828000</v>
      </c>
      <c r="G19" s="65">
        <v>335841675</v>
      </c>
      <c r="H19" s="65">
        <v>334763392</v>
      </c>
      <c r="I19" s="65">
        <v>348438968</v>
      </c>
      <c r="J19" s="65">
        <v>1019044035</v>
      </c>
      <c r="K19" s="65">
        <v>344072180</v>
      </c>
      <c r="L19" s="65">
        <v>344322256</v>
      </c>
      <c r="M19" s="65">
        <v>321271890</v>
      </c>
      <c r="N19" s="65">
        <v>1009666326</v>
      </c>
      <c r="O19" s="65">
        <v>308786168</v>
      </c>
      <c r="P19" s="65">
        <v>308107158</v>
      </c>
      <c r="Q19" s="65">
        <v>309408477</v>
      </c>
      <c r="R19" s="65">
        <v>926301803</v>
      </c>
      <c r="S19" s="65">
        <v>309020174</v>
      </c>
      <c r="T19" s="65">
        <v>307547851</v>
      </c>
      <c r="U19" s="65">
        <v>307547851</v>
      </c>
      <c r="V19" s="65">
        <v>924115876</v>
      </c>
      <c r="W19" s="65">
        <v>3879128040</v>
      </c>
      <c r="X19" s="65">
        <v>381828000</v>
      </c>
      <c r="Y19" s="65">
        <v>3497300040</v>
      </c>
      <c r="Z19" s="145">
        <v>915.94</v>
      </c>
      <c r="AA19" s="67">
        <v>381828000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>
        <v>657538</v>
      </c>
      <c r="I22" s="65">
        <v>657538</v>
      </c>
      <c r="J22" s="65">
        <v>1315076</v>
      </c>
      <c r="K22" s="65">
        <v>599534</v>
      </c>
      <c r="L22" s="65">
        <v>579967</v>
      </c>
      <c r="M22" s="65">
        <v>568478</v>
      </c>
      <c r="N22" s="65">
        <v>1747979</v>
      </c>
      <c r="O22" s="65">
        <v>548784</v>
      </c>
      <c r="P22" s="65">
        <v>529090</v>
      </c>
      <c r="Q22" s="65">
        <v>514998</v>
      </c>
      <c r="R22" s="65">
        <v>1592872</v>
      </c>
      <c r="S22" s="65">
        <v>496654</v>
      </c>
      <c r="T22" s="65">
        <v>477523</v>
      </c>
      <c r="U22" s="65">
        <v>477523</v>
      </c>
      <c r="V22" s="65">
        <v>1451700</v>
      </c>
      <c r="W22" s="65">
        <v>6107627</v>
      </c>
      <c r="X22" s="65"/>
      <c r="Y22" s="65">
        <v>6107627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339703524</v>
      </c>
      <c r="D24" s="177">
        <f>SUM(D15:D23)</f>
        <v>0</v>
      </c>
      <c r="E24" s="81">
        <f t="shared" si="1"/>
        <v>381828000</v>
      </c>
      <c r="F24" s="82">
        <f t="shared" si="1"/>
        <v>381828000</v>
      </c>
      <c r="G24" s="82">
        <f t="shared" si="1"/>
        <v>335841675</v>
      </c>
      <c r="H24" s="82">
        <f t="shared" si="1"/>
        <v>340454339</v>
      </c>
      <c r="I24" s="82">
        <f t="shared" si="1"/>
        <v>354129915</v>
      </c>
      <c r="J24" s="82">
        <f t="shared" si="1"/>
        <v>1030425929</v>
      </c>
      <c r="K24" s="82">
        <f t="shared" si="1"/>
        <v>349682034</v>
      </c>
      <c r="L24" s="82">
        <f t="shared" si="1"/>
        <v>349904764</v>
      </c>
      <c r="M24" s="82">
        <f t="shared" si="1"/>
        <v>326835381</v>
      </c>
      <c r="N24" s="82">
        <f t="shared" si="1"/>
        <v>1026422179</v>
      </c>
      <c r="O24" s="82">
        <f t="shared" si="1"/>
        <v>314322186</v>
      </c>
      <c r="P24" s="82">
        <f t="shared" si="1"/>
        <v>313615704</v>
      </c>
      <c r="Q24" s="82">
        <f t="shared" si="1"/>
        <v>314895655</v>
      </c>
      <c r="R24" s="82">
        <f t="shared" si="1"/>
        <v>942833545</v>
      </c>
      <c r="S24" s="82">
        <f t="shared" si="1"/>
        <v>314481228</v>
      </c>
      <c r="T24" s="82">
        <f t="shared" si="1"/>
        <v>312982246</v>
      </c>
      <c r="U24" s="82">
        <f t="shared" si="1"/>
        <v>312982246</v>
      </c>
      <c r="V24" s="82">
        <f t="shared" si="1"/>
        <v>940445720</v>
      </c>
      <c r="W24" s="82">
        <f t="shared" si="1"/>
        <v>3940127373</v>
      </c>
      <c r="X24" s="82">
        <f t="shared" si="1"/>
        <v>381828000</v>
      </c>
      <c r="Y24" s="82">
        <f t="shared" si="1"/>
        <v>3558299373</v>
      </c>
      <c r="Z24" s="227">
        <f>+IF(X24&lt;&gt;0,+(Y24/X24)*100,0)</f>
        <v>931.9115866306295</v>
      </c>
      <c r="AA24" s="84">
        <f>SUM(AA15:AA23)</f>
        <v>381828000</v>
      </c>
    </row>
    <row r="25" spans="1:27" ht="13.5">
      <c r="A25" s="265" t="s">
        <v>162</v>
      </c>
      <c r="B25" s="266"/>
      <c r="C25" s="177">
        <f aca="true" t="shared" si="2" ref="C25:Y25">+C12+C24</f>
        <v>505751899</v>
      </c>
      <c r="D25" s="177">
        <f>+D12+D24</f>
        <v>0</v>
      </c>
      <c r="E25" s="77">
        <f t="shared" si="2"/>
        <v>539013000</v>
      </c>
      <c r="F25" s="78">
        <f t="shared" si="2"/>
        <v>539013000</v>
      </c>
      <c r="G25" s="78">
        <f t="shared" si="2"/>
        <v>506025594</v>
      </c>
      <c r="H25" s="78">
        <f t="shared" si="2"/>
        <v>503574364</v>
      </c>
      <c r="I25" s="78">
        <f t="shared" si="2"/>
        <v>517891350</v>
      </c>
      <c r="J25" s="78">
        <f t="shared" si="2"/>
        <v>1527491308</v>
      </c>
      <c r="K25" s="78">
        <f t="shared" si="2"/>
        <v>503042559</v>
      </c>
      <c r="L25" s="78">
        <f t="shared" si="2"/>
        <v>506471626</v>
      </c>
      <c r="M25" s="78">
        <f t="shared" si="2"/>
        <v>489275503</v>
      </c>
      <c r="N25" s="78">
        <f t="shared" si="2"/>
        <v>1498789688</v>
      </c>
      <c r="O25" s="78">
        <f t="shared" si="2"/>
        <v>470978836</v>
      </c>
      <c r="P25" s="78">
        <f t="shared" si="2"/>
        <v>460780241</v>
      </c>
      <c r="Q25" s="78">
        <f t="shared" si="2"/>
        <v>475869524</v>
      </c>
      <c r="R25" s="78">
        <f t="shared" si="2"/>
        <v>1407628601</v>
      </c>
      <c r="S25" s="78">
        <f t="shared" si="2"/>
        <v>475174786</v>
      </c>
      <c r="T25" s="78">
        <f t="shared" si="2"/>
        <v>462734939</v>
      </c>
      <c r="U25" s="78">
        <f t="shared" si="2"/>
        <v>462734939</v>
      </c>
      <c r="V25" s="78">
        <f t="shared" si="2"/>
        <v>1400644664</v>
      </c>
      <c r="W25" s="78">
        <f t="shared" si="2"/>
        <v>5834554261</v>
      </c>
      <c r="X25" s="78">
        <f t="shared" si="2"/>
        <v>539013000</v>
      </c>
      <c r="Y25" s="78">
        <f t="shared" si="2"/>
        <v>5295541261</v>
      </c>
      <c r="Z25" s="179">
        <f>+IF(X25&lt;&gt;0,+(Y25/X25)*100,0)</f>
        <v>982.4514920790408</v>
      </c>
      <c r="AA25" s="79">
        <f>+AA12+AA24</f>
        <v>539013000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7049641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>
        <v>93671139</v>
      </c>
      <c r="V30" s="65">
        <v>93671139</v>
      </c>
      <c r="W30" s="65">
        <v>93671139</v>
      </c>
      <c r="X30" s="65"/>
      <c r="Y30" s="65">
        <v>93671139</v>
      </c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35033917</v>
      </c>
      <c r="D32" s="160"/>
      <c r="E32" s="64">
        <v>19693000</v>
      </c>
      <c r="F32" s="65">
        <v>19693000</v>
      </c>
      <c r="G32" s="65">
        <v>15415345</v>
      </c>
      <c r="H32" s="65">
        <v>18784668</v>
      </c>
      <c r="I32" s="65">
        <v>44757027</v>
      </c>
      <c r="J32" s="65">
        <v>78957040</v>
      </c>
      <c r="K32" s="65">
        <v>31171118</v>
      </c>
      <c r="L32" s="65">
        <v>25767930</v>
      </c>
      <c r="M32" s="65">
        <v>21771039</v>
      </c>
      <c r="N32" s="65">
        <v>78710087</v>
      </c>
      <c r="O32" s="65">
        <v>23283682</v>
      </c>
      <c r="P32" s="65">
        <v>22903309</v>
      </c>
      <c r="Q32" s="65">
        <v>20580249</v>
      </c>
      <c r="R32" s="65">
        <v>66767240</v>
      </c>
      <c r="S32" s="65">
        <v>19769854</v>
      </c>
      <c r="T32" s="65">
        <v>15566341</v>
      </c>
      <c r="U32" s="65">
        <v>15566341</v>
      </c>
      <c r="V32" s="65">
        <v>50902536</v>
      </c>
      <c r="W32" s="65">
        <v>275336903</v>
      </c>
      <c r="X32" s="65">
        <v>19693000</v>
      </c>
      <c r="Y32" s="65">
        <v>255643903</v>
      </c>
      <c r="Z32" s="145">
        <v>1298.15</v>
      </c>
      <c r="AA32" s="67">
        <v>19693000</v>
      </c>
    </row>
    <row r="33" spans="1:27" ht="13.5">
      <c r="A33" s="264" t="s">
        <v>168</v>
      </c>
      <c r="B33" s="197"/>
      <c r="C33" s="160">
        <v>248448</v>
      </c>
      <c r="D33" s="160"/>
      <c r="E33" s="64">
        <v>38263000</v>
      </c>
      <c r="F33" s="65"/>
      <c r="G33" s="65">
        <v>50176414</v>
      </c>
      <c r="H33" s="65">
        <v>50024950</v>
      </c>
      <c r="I33" s="65">
        <v>339101</v>
      </c>
      <c r="J33" s="65">
        <v>100540465</v>
      </c>
      <c r="K33" s="65">
        <v>361260</v>
      </c>
      <c r="L33" s="65">
        <v>364606</v>
      </c>
      <c r="M33" s="65">
        <v>496268</v>
      </c>
      <c r="N33" s="65">
        <v>1222134</v>
      </c>
      <c r="O33" s="65">
        <v>1204899</v>
      </c>
      <c r="P33" s="65">
        <v>2687502</v>
      </c>
      <c r="Q33" s="65">
        <v>2457355</v>
      </c>
      <c r="R33" s="65">
        <v>6349756</v>
      </c>
      <c r="S33" s="65"/>
      <c r="T33" s="65">
        <v>1895531</v>
      </c>
      <c r="U33" s="65">
        <v>1895531</v>
      </c>
      <c r="V33" s="65">
        <v>3791062</v>
      </c>
      <c r="W33" s="65">
        <v>111903417</v>
      </c>
      <c r="X33" s="65"/>
      <c r="Y33" s="65">
        <v>111903417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42332006</v>
      </c>
      <c r="D34" s="177">
        <f>SUM(D29:D33)</f>
        <v>0</v>
      </c>
      <c r="E34" s="77">
        <f t="shared" si="3"/>
        <v>57956000</v>
      </c>
      <c r="F34" s="78">
        <f t="shared" si="3"/>
        <v>19693000</v>
      </c>
      <c r="G34" s="78">
        <f t="shared" si="3"/>
        <v>65591759</v>
      </c>
      <c r="H34" s="78">
        <f t="shared" si="3"/>
        <v>68809618</v>
      </c>
      <c r="I34" s="78">
        <f t="shared" si="3"/>
        <v>45096128</v>
      </c>
      <c r="J34" s="78">
        <f t="shared" si="3"/>
        <v>179497505</v>
      </c>
      <c r="K34" s="78">
        <f t="shared" si="3"/>
        <v>31532378</v>
      </c>
      <c r="L34" s="78">
        <f t="shared" si="3"/>
        <v>26132536</v>
      </c>
      <c r="M34" s="78">
        <f t="shared" si="3"/>
        <v>22267307</v>
      </c>
      <c r="N34" s="78">
        <f t="shared" si="3"/>
        <v>79932221</v>
      </c>
      <c r="O34" s="78">
        <f t="shared" si="3"/>
        <v>24488581</v>
      </c>
      <c r="P34" s="78">
        <f t="shared" si="3"/>
        <v>25590811</v>
      </c>
      <c r="Q34" s="78">
        <f t="shared" si="3"/>
        <v>23037604</v>
      </c>
      <c r="R34" s="78">
        <f t="shared" si="3"/>
        <v>73116996</v>
      </c>
      <c r="S34" s="78">
        <f t="shared" si="3"/>
        <v>19769854</v>
      </c>
      <c r="T34" s="78">
        <f t="shared" si="3"/>
        <v>17461872</v>
      </c>
      <c r="U34" s="78">
        <f t="shared" si="3"/>
        <v>111133011</v>
      </c>
      <c r="V34" s="78">
        <f t="shared" si="3"/>
        <v>148364737</v>
      </c>
      <c r="W34" s="78">
        <f t="shared" si="3"/>
        <v>480911459</v>
      </c>
      <c r="X34" s="78">
        <f t="shared" si="3"/>
        <v>19693000</v>
      </c>
      <c r="Y34" s="78">
        <f t="shared" si="3"/>
        <v>461218459</v>
      </c>
      <c r="Z34" s="179">
        <f>+IF(X34&lt;&gt;0,+(Y34/X34)*100,0)</f>
        <v>2342.0426496724726</v>
      </c>
      <c r="AA34" s="79">
        <f>SUM(AA29:AA33)</f>
        <v>19693000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141068439</v>
      </c>
      <c r="D37" s="160"/>
      <c r="E37" s="64">
        <v>92193000</v>
      </c>
      <c r="F37" s="65">
        <v>92193000</v>
      </c>
      <c r="G37" s="65">
        <v>97139311</v>
      </c>
      <c r="H37" s="65">
        <v>97139311</v>
      </c>
      <c r="I37" s="65">
        <v>97139311</v>
      </c>
      <c r="J37" s="65">
        <v>291417933</v>
      </c>
      <c r="K37" s="65">
        <v>97139311</v>
      </c>
      <c r="L37" s="65">
        <v>97139311</v>
      </c>
      <c r="M37" s="65">
        <v>94732363</v>
      </c>
      <c r="N37" s="65">
        <v>289010985</v>
      </c>
      <c r="O37" s="65">
        <v>93671139</v>
      </c>
      <c r="P37" s="65">
        <v>93671139</v>
      </c>
      <c r="Q37" s="65">
        <v>93671139</v>
      </c>
      <c r="R37" s="65">
        <v>281013417</v>
      </c>
      <c r="S37" s="65">
        <v>93671139</v>
      </c>
      <c r="T37" s="65">
        <v>93671139</v>
      </c>
      <c r="U37" s="65"/>
      <c r="V37" s="65">
        <v>187342278</v>
      </c>
      <c r="W37" s="65">
        <v>1048784613</v>
      </c>
      <c r="X37" s="65">
        <v>92193000</v>
      </c>
      <c r="Y37" s="65">
        <v>956591613</v>
      </c>
      <c r="Z37" s="145">
        <v>1037.6</v>
      </c>
      <c r="AA37" s="67">
        <v>92193000</v>
      </c>
    </row>
    <row r="38" spans="1:27" ht="13.5">
      <c r="A38" s="264" t="s">
        <v>168</v>
      </c>
      <c r="B38" s="197"/>
      <c r="C38" s="160">
        <v>158042</v>
      </c>
      <c r="D38" s="160"/>
      <c r="E38" s="64"/>
      <c r="F38" s="65">
        <v>38263000</v>
      </c>
      <c r="G38" s="65"/>
      <c r="H38" s="65"/>
      <c r="I38" s="65">
        <v>48297650</v>
      </c>
      <c r="J38" s="65">
        <v>48297650</v>
      </c>
      <c r="K38" s="65">
        <v>48186055</v>
      </c>
      <c r="L38" s="65">
        <v>48258921</v>
      </c>
      <c r="M38" s="65">
        <v>48149225</v>
      </c>
      <c r="N38" s="65">
        <v>144594201</v>
      </c>
      <c r="O38" s="65">
        <v>47996613</v>
      </c>
      <c r="P38" s="65">
        <v>48147637</v>
      </c>
      <c r="Q38" s="65">
        <v>48044379</v>
      </c>
      <c r="R38" s="65">
        <v>144188629</v>
      </c>
      <c r="S38" s="65">
        <v>47771300</v>
      </c>
      <c r="T38" s="65">
        <v>47581420</v>
      </c>
      <c r="U38" s="65">
        <v>47581420</v>
      </c>
      <c r="V38" s="65">
        <v>142934140</v>
      </c>
      <c r="W38" s="65">
        <v>480014620</v>
      </c>
      <c r="X38" s="65">
        <v>38263000</v>
      </c>
      <c r="Y38" s="65">
        <v>441751620</v>
      </c>
      <c r="Z38" s="145">
        <v>1154.51</v>
      </c>
      <c r="AA38" s="67">
        <v>38263000</v>
      </c>
    </row>
    <row r="39" spans="1:27" ht="13.5">
      <c r="A39" s="265" t="s">
        <v>59</v>
      </c>
      <c r="B39" s="268"/>
      <c r="C39" s="177">
        <f aca="true" t="shared" si="4" ref="C39:Y39">SUM(C37:C38)</f>
        <v>141226481</v>
      </c>
      <c r="D39" s="177">
        <f>SUM(D37:D38)</f>
        <v>0</v>
      </c>
      <c r="E39" s="81">
        <f t="shared" si="4"/>
        <v>92193000</v>
      </c>
      <c r="F39" s="82">
        <f t="shared" si="4"/>
        <v>130456000</v>
      </c>
      <c r="G39" s="82">
        <f t="shared" si="4"/>
        <v>97139311</v>
      </c>
      <c r="H39" s="82">
        <f t="shared" si="4"/>
        <v>97139311</v>
      </c>
      <c r="I39" s="82">
        <f t="shared" si="4"/>
        <v>145436961</v>
      </c>
      <c r="J39" s="82">
        <f t="shared" si="4"/>
        <v>339715583</v>
      </c>
      <c r="K39" s="82">
        <f t="shared" si="4"/>
        <v>145325366</v>
      </c>
      <c r="L39" s="82">
        <f t="shared" si="4"/>
        <v>145398232</v>
      </c>
      <c r="M39" s="82">
        <f t="shared" si="4"/>
        <v>142881588</v>
      </c>
      <c r="N39" s="82">
        <f t="shared" si="4"/>
        <v>433605186</v>
      </c>
      <c r="O39" s="82">
        <f t="shared" si="4"/>
        <v>141667752</v>
      </c>
      <c r="P39" s="82">
        <f t="shared" si="4"/>
        <v>141818776</v>
      </c>
      <c r="Q39" s="82">
        <f t="shared" si="4"/>
        <v>141715518</v>
      </c>
      <c r="R39" s="82">
        <f t="shared" si="4"/>
        <v>425202046</v>
      </c>
      <c r="S39" s="82">
        <f t="shared" si="4"/>
        <v>141442439</v>
      </c>
      <c r="T39" s="82">
        <f t="shared" si="4"/>
        <v>141252559</v>
      </c>
      <c r="U39" s="82">
        <f t="shared" si="4"/>
        <v>47581420</v>
      </c>
      <c r="V39" s="82">
        <f t="shared" si="4"/>
        <v>330276418</v>
      </c>
      <c r="W39" s="82">
        <f t="shared" si="4"/>
        <v>1528799233</v>
      </c>
      <c r="X39" s="82">
        <f t="shared" si="4"/>
        <v>130456000</v>
      </c>
      <c r="Y39" s="82">
        <f t="shared" si="4"/>
        <v>1398343233</v>
      </c>
      <c r="Z39" s="227">
        <f>+IF(X39&lt;&gt;0,+(Y39/X39)*100,0)</f>
        <v>1071.8887847243516</v>
      </c>
      <c r="AA39" s="84">
        <f>SUM(AA37:AA38)</f>
        <v>130456000</v>
      </c>
    </row>
    <row r="40" spans="1:27" ht="13.5">
      <c r="A40" s="265" t="s">
        <v>170</v>
      </c>
      <c r="B40" s="266"/>
      <c r="C40" s="177">
        <f aca="true" t="shared" si="5" ref="C40:Y40">+C34+C39</f>
        <v>183558487</v>
      </c>
      <c r="D40" s="177">
        <f>+D34+D39</f>
        <v>0</v>
      </c>
      <c r="E40" s="77">
        <f t="shared" si="5"/>
        <v>150149000</v>
      </c>
      <c r="F40" s="78">
        <f t="shared" si="5"/>
        <v>150149000</v>
      </c>
      <c r="G40" s="78">
        <f t="shared" si="5"/>
        <v>162731070</v>
      </c>
      <c r="H40" s="78">
        <f t="shared" si="5"/>
        <v>165948929</v>
      </c>
      <c r="I40" s="78">
        <f t="shared" si="5"/>
        <v>190533089</v>
      </c>
      <c r="J40" s="78">
        <f t="shared" si="5"/>
        <v>519213088</v>
      </c>
      <c r="K40" s="78">
        <f t="shared" si="5"/>
        <v>176857744</v>
      </c>
      <c r="L40" s="78">
        <f t="shared" si="5"/>
        <v>171530768</v>
      </c>
      <c r="M40" s="78">
        <f t="shared" si="5"/>
        <v>165148895</v>
      </c>
      <c r="N40" s="78">
        <f t="shared" si="5"/>
        <v>513537407</v>
      </c>
      <c r="O40" s="78">
        <f t="shared" si="5"/>
        <v>166156333</v>
      </c>
      <c r="P40" s="78">
        <f t="shared" si="5"/>
        <v>167409587</v>
      </c>
      <c r="Q40" s="78">
        <f t="shared" si="5"/>
        <v>164753122</v>
      </c>
      <c r="R40" s="78">
        <f t="shared" si="5"/>
        <v>498319042</v>
      </c>
      <c r="S40" s="78">
        <f t="shared" si="5"/>
        <v>161212293</v>
      </c>
      <c r="T40" s="78">
        <f t="shared" si="5"/>
        <v>158714431</v>
      </c>
      <c r="U40" s="78">
        <f t="shared" si="5"/>
        <v>158714431</v>
      </c>
      <c r="V40" s="78">
        <f t="shared" si="5"/>
        <v>478641155</v>
      </c>
      <c r="W40" s="78">
        <f t="shared" si="5"/>
        <v>2009710692</v>
      </c>
      <c r="X40" s="78">
        <f t="shared" si="5"/>
        <v>150149000</v>
      </c>
      <c r="Y40" s="78">
        <f t="shared" si="5"/>
        <v>1859561692</v>
      </c>
      <c r="Z40" s="179">
        <f>+IF(X40&lt;&gt;0,+(Y40/X40)*100,0)</f>
        <v>1238.4775736102138</v>
      </c>
      <c r="AA40" s="79">
        <f>+AA34+AA39</f>
        <v>150149000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322193412</v>
      </c>
      <c r="D42" s="272">
        <f>+D25-D40</f>
        <v>0</v>
      </c>
      <c r="E42" s="273">
        <f t="shared" si="6"/>
        <v>388864000</v>
      </c>
      <c r="F42" s="274">
        <f t="shared" si="6"/>
        <v>388864000</v>
      </c>
      <c r="G42" s="274">
        <f t="shared" si="6"/>
        <v>343294524</v>
      </c>
      <c r="H42" s="274">
        <f t="shared" si="6"/>
        <v>337625435</v>
      </c>
      <c r="I42" s="274">
        <f t="shared" si="6"/>
        <v>327358261</v>
      </c>
      <c r="J42" s="274">
        <f t="shared" si="6"/>
        <v>1008278220</v>
      </c>
      <c r="K42" s="274">
        <f t="shared" si="6"/>
        <v>326184815</v>
      </c>
      <c r="L42" s="274">
        <f t="shared" si="6"/>
        <v>334940858</v>
      </c>
      <c r="M42" s="274">
        <f t="shared" si="6"/>
        <v>324126608</v>
      </c>
      <c r="N42" s="274">
        <f t="shared" si="6"/>
        <v>985252281</v>
      </c>
      <c r="O42" s="274">
        <f t="shared" si="6"/>
        <v>304822503</v>
      </c>
      <c r="P42" s="274">
        <f t="shared" si="6"/>
        <v>293370654</v>
      </c>
      <c r="Q42" s="274">
        <f t="shared" si="6"/>
        <v>311116402</v>
      </c>
      <c r="R42" s="274">
        <f t="shared" si="6"/>
        <v>909309559</v>
      </c>
      <c r="S42" s="274">
        <f t="shared" si="6"/>
        <v>313962493</v>
      </c>
      <c r="T42" s="274">
        <f t="shared" si="6"/>
        <v>304020508</v>
      </c>
      <c r="U42" s="274">
        <f t="shared" si="6"/>
        <v>304020508</v>
      </c>
      <c r="V42" s="274">
        <f t="shared" si="6"/>
        <v>922003509</v>
      </c>
      <c r="W42" s="274">
        <f t="shared" si="6"/>
        <v>3824843569</v>
      </c>
      <c r="X42" s="274">
        <f t="shared" si="6"/>
        <v>388864000</v>
      </c>
      <c r="Y42" s="274">
        <f t="shared" si="6"/>
        <v>3435979569</v>
      </c>
      <c r="Z42" s="275">
        <f>+IF(X42&lt;&gt;0,+(Y42/X42)*100,0)</f>
        <v>883.5941534829658</v>
      </c>
      <c r="AA42" s="276">
        <f>+AA25-AA40</f>
        <v>388864000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322193412</v>
      </c>
      <c r="D45" s="160"/>
      <c r="E45" s="64">
        <v>388864000</v>
      </c>
      <c r="F45" s="65">
        <v>388864000</v>
      </c>
      <c r="G45" s="65">
        <v>343294524</v>
      </c>
      <c r="H45" s="65">
        <v>337625435</v>
      </c>
      <c r="I45" s="65">
        <v>327358261</v>
      </c>
      <c r="J45" s="65">
        <v>1008278220</v>
      </c>
      <c r="K45" s="65">
        <v>326184815</v>
      </c>
      <c r="L45" s="65">
        <v>334940858</v>
      </c>
      <c r="M45" s="65">
        <v>324126608</v>
      </c>
      <c r="N45" s="65">
        <v>985252281</v>
      </c>
      <c r="O45" s="65">
        <v>304822503</v>
      </c>
      <c r="P45" s="65">
        <v>293370654</v>
      </c>
      <c r="Q45" s="65">
        <v>311116402</v>
      </c>
      <c r="R45" s="65">
        <v>909309559</v>
      </c>
      <c r="S45" s="65">
        <v>313962493</v>
      </c>
      <c r="T45" s="65"/>
      <c r="U45" s="65">
        <v>136911509</v>
      </c>
      <c r="V45" s="65">
        <v>450874002</v>
      </c>
      <c r="W45" s="65">
        <v>3353714062</v>
      </c>
      <c r="X45" s="65">
        <v>388864000</v>
      </c>
      <c r="Y45" s="65">
        <v>2964850062</v>
      </c>
      <c r="Z45" s="144">
        <v>762.44</v>
      </c>
      <c r="AA45" s="67">
        <v>388864000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322193412</v>
      </c>
      <c r="D48" s="232">
        <f>SUM(D45:D47)</f>
        <v>0</v>
      </c>
      <c r="E48" s="279">
        <f t="shared" si="7"/>
        <v>388864000</v>
      </c>
      <c r="F48" s="234">
        <f t="shared" si="7"/>
        <v>388864000</v>
      </c>
      <c r="G48" s="234">
        <f t="shared" si="7"/>
        <v>343294524</v>
      </c>
      <c r="H48" s="234">
        <f t="shared" si="7"/>
        <v>337625435</v>
      </c>
      <c r="I48" s="234">
        <f t="shared" si="7"/>
        <v>327358261</v>
      </c>
      <c r="J48" s="234">
        <f t="shared" si="7"/>
        <v>1008278220</v>
      </c>
      <c r="K48" s="234">
        <f t="shared" si="7"/>
        <v>326184815</v>
      </c>
      <c r="L48" s="234">
        <f t="shared" si="7"/>
        <v>334940858</v>
      </c>
      <c r="M48" s="234">
        <f t="shared" si="7"/>
        <v>324126608</v>
      </c>
      <c r="N48" s="234">
        <f t="shared" si="7"/>
        <v>985252281</v>
      </c>
      <c r="O48" s="234">
        <f t="shared" si="7"/>
        <v>304822503</v>
      </c>
      <c r="P48" s="234">
        <f t="shared" si="7"/>
        <v>293370654</v>
      </c>
      <c r="Q48" s="234">
        <f t="shared" si="7"/>
        <v>311116402</v>
      </c>
      <c r="R48" s="234">
        <f t="shared" si="7"/>
        <v>909309559</v>
      </c>
      <c r="S48" s="234">
        <f t="shared" si="7"/>
        <v>313962493</v>
      </c>
      <c r="T48" s="234">
        <f t="shared" si="7"/>
        <v>0</v>
      </c>
      <c r="U48" s="234">
        <f t="shared" si="7"/>
        <v>136911509</v>
      </c>
      <c r="V48" s="234">
        <f t="shared" si="7"/>
        <v>450874002</v>
      </c>
      <c r="W48" s="234">
        <f t="shared" si="7"/>
        <v>3353714062</v>
      </c>
      <c r="X48" s="234">
        <f t="shared" si="7"/>
        <v>388864000</v>
      </c>
      <c r="Y48" s="234">
        <f t="shared" si="7"/>
        <v>2964850062</v>
      </c>
      <c r="Z48" s="280">
        <f>+IF(X48&lt;&gt;0,+(Y48/X48)*100,0)</f>
        <v>762.4388120268269</v>
      </c>
      <c r="AA48" s="247">
        <f>SUM(AA45:AA47)</f>
        <v>388864000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145846662</v>
      </c>
      <c r="D6" s="160">
        <v>254952416</v>
      </c>
      <c r="E6" s="64">
        <v>128003740</v>
      </c>
      <c r="F6" s="65">
        <v>161693000</v>
      </c>
      <c r="G6" s="65">
        <v>16183961</v>
      </c>
      <c r="H6" s="65">
        <v>16801091</v>
      </c>
      <c r="I6" s="65">
        <v>8698526</v>
      </c>
      <c r="J6" s="65">
        <v>41683578</v>
      </c>
      <c r="K6" s="65">
        <v>53720766</v>
      </c>
      <c r="L6" s="65">
        <v>16355606</v>
      </c>
      <c r="M6" s="65">
        <v>24113908</v>
      </c>
      <c r="N6" s="65">
        <v>94190280</v>
      </c>
      <c r="O6" s="65">
        <v>9365714</v>
      </c>
      <c r="P6" s="65">
        <v>48748733</v>
      </c>
      <c r="Q6" s="65">
        <v>16560927</v>
      </c>
      <c r="R6" s="65">
        <v>74675374</v>
      </c>
      <c r="S6" s="65">
        <v>16539915</v>
      </c>
      <c r="T6" s="65">
        <v>12909688</v>
      </c>
      <c r="U6" s="65">
        <v>14953581</v>
      </c>
      <c r="V6" s="65">
        <v>44403184</v>
      </c>
      <c r="W6" s="65">
        <v>254952416</v>
      </c>
      <c r="X6" s="65">
        <v>161693000</v>
      </c>
      <c r="Y6" s="65">
        <v>93259416</v>
      </c>
      <c r="Z6" s="145">
        <v>57.68</v>
      </c>
      <c r="AA6" s="67">
        <v>161693000</v>
      </c>
    </row>
    <row r="7" spans="1:27" ht="13.5">
      <c r="A7" s="264" t="s">
        <v>181</v>
      </c>
      <c r="B7" s="197" t="s">
        <v>72</v>
      </c>
      <c r="C7" s="160">
        <v>81516905</v>
      </c>
      <c r="D7" s="160">
        <v>120696809</v>
      </c>
      <c r="E7" s="64">
        <v>81521000</v>
      </c>
      <c r="F7" s="65">
        <v>78269000</v>
      </c>
      <c r="G7" s="65">
        <v>28174000</v>
      </c>
      <c r="H7" s="65">
        <v>1751000</v>
      </c>
      <c r="I7" s="65">
        <v>6172345</v>
      </c>
      <c r="J7" s="65">
        <v>36097345</v>
      </c>
      <c r="K7" s="65">
        <v>9507000</v>
      </c>
      <c r="L7" s="65">
        <v>17819405</v>
      </c>
      <c r="M7" s="65">
        <v>23127000</v>
      </c>
      <c r="N7" s="65">
        <v>50453405</v>
      </c>
      <c r="O7" s="65">
        <v>2026662</v>
      </c>
      <c r="P7" s="65">
        <v>1724408</v>
      </c>
      <c r="Q7" s="65">
        <v>12363097</v>
      </c>
      <c r="R7" s="65">
        <v>16114167</v>
      </c>
      <c r="S7" s="65">
        <v>1712890</v>
      </c>
      <c r="T7" s="65">
        <v>577500</v>
      </c>
      <c r="U7" s="65">
        <v>15741502</v>
      </c>
      <c r="V7" s="65">
        <v>18031892</v>
      </c>
      <c r="W7" s="65">
        <v>120696809</v>
      </c>
      <c r="X7" s="65">
        <v>78269000</v>
      </c>
      <c r="Y7" s="65">
        <v>42427809</v>
      </c>
      <c r="Z7" s="145">
        <v>54.21</v>
      </c>
      <c r="AA7" s="67">
        <v>78269000</v>
      </c>
    </row>
    <row r="8" spans="1:27" ht="13.5">
      <c r="A8" s="264" t="s">
        <v>182</v>
      </c>
      <c r="B8" s="197" t="s">
        <v>72</v>
      </c>
      <c r="C8" s="160"/>
      <c r="D8" s="160">
        <v>22517462</v>
      </c>
      <c r="E8" s="64"/>
      <c r="F8" s="65">
        <v>30811000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v>13704438</v>
      </c>
      <c r="R8" s="65">
        <v>13704438</v>
      </c>
      <c r="S8" s="65"/>
      <c r="T8" s="65">
        <v>581831</v>
      </c>
      <c r="U8" s="65">
        <v>8231193</v>
      </c>
      <c r="V8" s="65">
        <v>8813024</v>
      </c>
      <c r="W8" s="65">
        <v>22517462</v>
      </c>
      <c r="X8" s="65">
        <v>30811000</v>
      </c>
      <c r="Y8" s="65">
        <v>-8293538</v>
      </c>
      <c r="Z8" s="145">
        <v>-26.92</v>
      </c>
      <c r="AA8" s="67">
        <v>30811000</v>
      </c>
    </row>
    <row r="9" spans="1:27" ht="13.5">
      <c r="A9" s="264" t="s">
        <v>183</v>
      </c>
      <c r="B9" s="197"/>
      <c r="C9" s="160">
        <v>9549126</v>
      </c>
      <c r="D9" s="160">
        <v>8247986</v>
      </c>
      <c r="E9" s="64"/>
      <c r="F9" s="65">
        <v>8000000</v>
      </c>
      <c r="G9" s="65">
        <v>425485</v>
      </c>
      <c r="H9" s="65">
        <v>35623</v>
      </c>
      <c r="I9" s="65">
        <v>50993</v>
      </c>
      <c r="J9" s="65">
        <v>512101</v>
      </c>
      <c r="K9" s="65">
        <v>813863</v>
      </c>
      <c r="L9" s="65">
        <v>1988034</v>
      </c>
      <c r="M9" s="65">
        <v>34493</v>
      </c>
      <c r="N9" s="65">
        <v>2836390</v>
      </c>
      <c r="O9" s="65">
        <v>124759</v>
      </c>
      <c r="P9" s="65">
        <v>1952</v>
      </c>
      <c r="Q9" s="65"/>
      <c r="R9" s="65">
        <v>126711</v>
      </c>
      <c r="S9" s="65">
        <v>182000</v>
      </c>
      <c r="T9" s="65">
        <v>156723</v>
      </c>
      <c r="U9" s="65">
        <v>4434061</v>
      </c>
      <c r="V9" s="65">
        <v>4772784</v>
      </c>
      <c r="W9" s="65">
        <v>8247986</v>
      </c>
      <c r="X9" s="65">
        <v>8000000</v>
      </c>
      <c r="Y9" s="65">
        <v>247986</v>
      </c>
      <c r="Z9" s="145">
        <v>3.1</v>
      </c>
      <c r="AA9" s="67">
        <v>8000000</v>
      </c>
    </row>
    <row r="10" spans="1:27" ht="13.5">
      <c r="A10" s="264" t="s">
        <v>184</v>
      </c>
      <c r="B10" s="197"/>
      <c r="C10" s="160"/>
      <c r="D10" s="160">
        <v>2228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v>2228</v>
      </c>
      <c r="R10" s="65">
        <v>2228</v>
      </c>
      <c r="S10" s="65"/>
      <c r="T10" s="65"/>
      <c r="U10" s="65"/>
      <c r="V10" s="65"/>
      <c r="W10" s="65">
        <v>2228</v>
      </c>
      <c r="X10" s="65"/>
      <c r="Y10" s="65">
        <v>2228</v>
      </c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-199545065</v>
      </c>
      <c r="D12" s="160">
        <v>-391510757</v>
      </c>
      <c r="E12" s="64">
        <v>-72551183</v>
      </c>
      <c r="F12" s="65">
        <v>-203660000</v>
      </c>
      <c r="G12" s="65">
        <v>-62856052</v>
      </c>
      <c r="H12" s="65">
        <v>-18915160</v>
      </c>
      <c r="I12" s="65">
        <v>-15269704</v>
      </c>
      <c r="J12" s="65">
        <v>-97040916</v>
      </c>
      <c r="K12" s="65">
        <v>-58789390</v>
      </c>
      <c r="L12" s="65">
        <v>-39844832</v>
      </c>
      <c r="M12" s="65">
        <v>-44761273</v>
      </c>
      <c r="N12" s="65">
        <v>-143395495</v>
      </c>
      <c r="O12" s="65">
        <v>-19224566</v>
      </c>
      <c r="P12" s="65">
        <v>-41578538</v>
      </c>
      <c r="Q12" s="65">
        <v>-27659487</v>
      </c>
      <c r="R12" s="65">
        <v>-88462591</v>
      </c>
      <c r="S12" s="65">
        <v>-15947937</v>
      </c>
      <c r="T12" s="65">
        <v>-18919317</v>
      </c>
      <c r="U12" s="65">
        <v>-27744501</v>
      </c>
      <c r="V12" s="65">
        <v>-62611755</v>
      </c>
      <c r="W12" s="65">
        <v>-391510757</v>
      </c>
      <c r="X12" s="65">
        <v>-203660000</v>
      </c>
      <c r="Y12" s="65">
        <v>-187850757</v>
      </c>
      <c r="Z12" s="145">
        <v>92.24</v>
      </c>
      <c r="AA12" s="67">
        <v>-203660000</v>
      </c>
    </row>
    <row r="13" spans="1:27" ht="13.5">
      <c r="A13" s="264" t="s">
        <v>40</v>
      </c>
      <c r="B13" s="197"/>
      <c r="C13" s="160">
        <v>-8173633</v>
      </c>
      <c r="D13" s="160">
        <v>-10830210</v>
      </c>
      <c r="E13" s="64">
        <v>-178519677</v>
      </c>
      <c r="F13" s="65">
        <v>-21718000</v>
      </c>
      <c r="G13" s="65"/>
      <c r="H13" s="65"/>
      <c r="I13" s="65"/>
      <c r="J13" s="65"/>
      <c r="K13" s="65"/>
      <c r="L13" s="65"/>
      <c r="M13" s="65">
        <v>-3836240</v>
      </c>
      <c r="N13" s="65">
        <v>-3836240</v>
      </c>
      <c r="O13" s="65">
        <v>-1851538</v>
      </c>
      <c r="P13" s="65"/>
      <c r="Q13" s="65"/>
      <c r="R13" s="65">
        <v>-1851538</v>
      </c>
      <c r="S13" s="65"/>
      <c r="T13" s="65"/>
      <c r="U13" s="65">
        <v>-5142432</v>
      </c>
      <c r="V13" s="65">
        <v>-5142432</v>
      </c>
      <c r="W13" s="65">
        <v>-10830210</v>
      </c>
      <c r="X13" s="65">
        <v>-21718000</v>
      </c>
      <c r="Y13" s="65">
        <v>10887790</v>
      </c>
      <c r="Z13" s="145">
        <v>-50.13</v>
      </c>
      <c r="AA13" s="67">
        <v>-21718000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29193995</v>
      </c>
      <c r="D15" s="177">
        <f>SUM(D6:D14)</f>
        <v>4075934</v>
      </c>
      <c r="E15" s="77">
        <f t="shared" si="0"/>
        <v>-41546120</v>
      </c>
      <c r="F15" s="78">
        <f t="shared" si="0"/>
        <v>53395000</v>
      </c>
      <c r="G15" s="78">
        <f t="shared" si="0"/>
        <v>-18072606</v>
      </c>
      <c r="H15" s="78">
        <f t="shared" si="0"/>
        <v>-327446</v>
      </c>
      <c r="I15" s="78">
        <f t="shared" si="0"/>
        <v>-347840</v>
      </c>
      <c r="J15" s="78">
        <f t="shared" si="0"/>
        <v>-18747892</v>
      </c>
      <c r="K15" s="78">
        <f t="shared" si="0"/>
        <v>5252239</v>
      </c>
      <c r="L15" s="78">
        <f t="shared" si="0"/>
        <v>-3681787</v>
      </c>
      <c r="M15" s="78">
        <f t="shared" si="0"/>
        <v>-1322112</v>
      </c>
      <c r="N15" s="78">
        <f t="shared" si="0"/>
        <v>248340</v>
      </c>
      <c r="O15" s="78">
        <f t="shared" si="0"/>
        <v>-9558969</v>
      </c>
      <c r="P15" s="78">
        <f t="shared" si="0"/>
        <v>8896555</v>
      </c>
      <c r="Q15" s="78">
        <f t="shared" si="0"/>
        <v>14971203</v>
      </c>
      <c r="R15" s="78">
        <f t="shared" si="0"/>
        <v>14308789</v>
      </c>
      <c r="S15" s="78">
        <f t="shared" si="0"/>
        <v>2486868</v>
      </c>
      <c r="T15" s="78">
        <f t="shared" si="0"/>
        <v>-4693575</v>
      </c>
      <c r="U15" s="78">
        <f t="shared" si="0"/>
        <v>10473404</v>
      </c>
      <c r="V15" s="78">
        <f t="shared" si="0"/>
        <v>8266697</v>
      </c>
      <c r="W15" s="78">
        <f t="shared" si="0"/>
        <v>4075934</v>
      </c>
      <c r="X15" s="78">
        <f t="shared" si="0"/>
        <v>53395000</v>
      </c>
      <c r="Y15" s="78">
        <f t="shared" si="0"/>
        <v>-49319066</v>
      </c>
      <c r="Z15" s="179">
        <f>+IF(X15&lt;&gt;0,+(Y15/X15)*100,0)</f>
        <v>-92.36645004213878</v>
      </c>
      <c r="AA15" s="79">
        <f>SUM(AA6:AA14)</f>
        <v>53395000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134398</v>
      </c>
      <c r="D19" s="160">
        <v>2093357</v>
      </c>
      <c r="E19" s="64"/>
      <c r="F19" s="65"/>
      <c r="G19" s="164"/>
      <c r="H19" s="164"/>
      <c r="I19" s="164">
        <v>235704</v>
      </c>
      <c r="J19" s="65">
        <v>235704</v>
      </c>
      <c r="K19" s="164"/>
      <c r="L19" s="164"/>
      <c r="M19" s="65">
        <v>1525145</v>
      </c>
      <c r="N19" s="164">
        <v>1525145</v>
      </c>
      <c r="O19" s="164">
        <v>114548</v>
      </c>
      <c r="P19" s="164">
        <v>217960</v>
      </c>
      <c r="Q19" s="65"/>
      <c r="R19" s="164">
        <v>332508</v>
      </c>
      <c r="S19" s="164"/>
      <c r="T19" s="65"/>
      <c r="U19" s="164"/>
      <c r="V19" s="164"/>
      <c r="W19" s="164">
        <v>2093357</v>
      </c>
      <c r="X19" s="65"/>
      <c r="Y19" s="164">
        <v>2093357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>
        <v>30000000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-62964873</v>
      </c>
      <c r="D24" s="160">
        <v>-23704227</v>
      </c>
      <c r="E24" s="64">
        <v>-30810300</v>
      </c>
      <c r="F24" s="65">
        <v>-30811000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-13704438</v>
      </c>
      <c r="R24" s="65">
        <v>-13704438</v>
      </c>
      <c r="S24" s="65">
        <v>-1186765</v>
      </c>
      <c r="T24" s="65">
        <v>-581831</v>
      </c>
      <c r="U24" s="65">
        <v>-8231193</v>
      </c>
      <c r="V24" s="65">
        <v>-9999789</v>
      </c>
      <c r="W24" s="65">
        <v>-23704227</v>
      </c>
      <c r="X24" s="65">
        <v>-30811000</v>
      </c>
      <c r="Y24" s="65">
        <v>7106773</v>
      </c>
      <c r="Z24" s="145">
        <v>-23.07</v>
      </c>
      <c r="AA24" s="67">
        <v>-30811000</v>
      </c>
    </row>
    <row r="25" spans="1:27" ht="13.5">
      <c r="A25" s="265" t="s">
        <v>194</v>
      </c>
      <c r="B25" s="266"/>
      <c r="C25" s="177">
        <f aca="true" t="shared" si="1" ref="C25:Y25">SUM(C19:C24)</f>
        <v>-62830475</v>
      </c>
      <c r="D25" s="177">
        <f>SUM(D19:D24)</f>
        <v>-21610870</v>
      </c>
      <c r="E25" s="77">
        <f t="shared" si="1"/>
        <v>-810300</v>
      </c>
      <c r="F25" s="78">
        <f t="shared" si="1"/>
        <v>-30811000</v>
      </c>
      <c r="G25" s="78">
        <f t="shared" si="1"/>
        <v>0</v>
      </c>
      <c r="H25" s="78">
        <f t="shared" si="1"/>
        <v>0</v>
      </c>
      <c r="I25" s="78">
        <f t="shared" si="1"/>
        <v>235704</v>
      </c>
      <c r="J25" s="78">
        <f t="shared" si="1"/>
        <v>235704</v>
      </c>
      <c r="K25" s="78">
        <f t="shared" si="1"/>
        <v>0</v>
      </c>
      <c r="L25" s="78">
        <f t="shared" si="1"/>
        <v>0</v>
      </c>
      <c r="M25" s="78">
        <f t="shared" si="1"/>
        <v>1525145</v>
      </c>
      <c r="N25" s="78">
        <f t="shared" si="1"/>
        <v>1525145</v>
      </c>
      <c r="O25" s="78">
        <f t="shared" si="1"/>
        <v>114548</v>
      </c>
      <c r="P25" s="78">
        <f t="shared" si="1"/>
        <v>217960</v>
      </c>
      <c r="Q25" s="78">
        <f t="shared" si="1"/>
        <v>-13704438</v>
      </c>
      <c r="R25" s="78">
        <f t="shared" si="1"/>
        <v>-13371930</v>
      </c>
      <c r="S25" s="78">
        <f t="shared" si="1"/>
        <v>-1186765</v>
      </c>
      <c r="T25" s="78">
        <f t="shared" si="1"/>
        <v>-581831</v>
      </c>
      <c r="U25" s="78">
        <f t="shared" si="1"/>
        <v>-8231193</v>
      </c>
      <c r="V25" s="78">
        <f t="shared" si="1"/>
        <v>-9999789</v>
      </c>
      <c r="W25" s="78">
        <f t="shared" si="1"/>
        <v>-21610870</v>
      </c>
      <c r="X25" s="78">
        <f t="shared" si="1"/>
        <v>-30811000</v>
      </c>
      <c r="Y25" s="78">
        <f t="shared" si="1"/>
        <v>9200130</v>
      </c>
      <c r="Z25" s="179">
        <f>+IF(X25&lt;&gt;0,+(Y25/X25)*100,0)</f>
        <v>-29.85988770244393</v>
      </c>
      <c r="AA25" s="79">
        <f>SUM(AA19:AA24)</f>
        <v>-30811000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29406433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>
        <v>-5972000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-5972000</v>
      </c>
      <c r="Y33" s="65">
        <v>5972000</v>
      </c>
      <c r="Z33" s="145">
        <v>-100</v>
      </c>
      <c r="AA33" s="67">
        <v>-5972000</v>
      </c>
    </row>
    <row r="34" spans="1:27" ht="13.5">
      <c r="A34" s="265" t="s">
        <v>200</v>
      </c>
      <c r="B34" s="266"/>
      <c r="C34" s="177">
        <f aca="true" t="shared" si="2" ref="C34:Y34">SUM(C29:C33)</f>
        <v>29406433</v>
      </c>
      <c r="D34" s="177">
        <f>SUM(D29:D33)</f>
        <v>0</v>
      </c>
      <c r="E34" s="77">
        <f t="shared" si="2"/>
        <v>0</v>
      </c>
      <c r="F34" s="78">
        <f t="shared" si="2"/>
        <v>-5972000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-5972000</v>
      </c>
      <c r="Y34" s="78">
        <f t="shared" si="2"/>
        <v>5972000</v>
      </c>
      <c r="Z34" s="179">
        <f>+IF(X34&lt;&gt;0,+(Y34/X34)*100,0)</f>
        <v>-100</v>
      </c>
      <c r="AA34" s="79">
        <f>SUM(AA29:AA33)</f>
        <v>-5972000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-4230047</v>
      </c>
      <c r="D36" s="158">
        <f>+D15+D25+D34</f>
        <v>-17534936</v>
      </c>
      <c r="E36" s="104">
        <f t="shared" si="3"/>
        <v>-42356420</v>
      </c>
      <c r="F36" s="105">
        <f t="shared" si="3"/>
        <v>16612000</v>
      </c>
      <c r="G36" s="105">
        <f t="shared" si="3"/>
        <v>-18072606</v>
      </c>
      <c r="H36" s="105">
        <f t="shared" si="3"/>
        <v>-327446</v>
      </c>
      <c r="I36" s="105">
        <f t="shared" si="3"/>
        <v>-112136</v>
      </c>
      <c r="J36" s="105">
        <f t="shared" si="3"/>
        <v>-18512188</v>
      </c>
      <c r="K36" s="105">
        <f t="shared" si="3"/>
        <v>5252239</v>
      </c>
      <c r="L36" s="105">
        <f t="shared" si="3"/>
        <v>-3681787</v>
      </c>
      <c r="M36" s="105">
        <f t="shared" si="3"/>
        <v>203033</v>
      </c>
      <c r="N36" s="105">
        <f t="shared" si="3"/>
        <v>1773485</v>
      </c>
      <c r="O36" s="105">
        <f t="shared" si="3"/>
        <v>-9444421</v>
      </c>
      <c r="P36" s="105">
        <f t="shared" si="3"/>
        <v>9114515</v>
      </c>
      <c r="Q36" s="105">
        <f t="shared" si="3"/>
        <v>1266765</v>
      </c>
      <c r="R36" s="105">
        <f t="shared" si="3"/>
        <v>936859</v>
      </c>
      <c r="S36" s="105">
        <f t="shared" si="3"/>
        <v>1300103</v>
      </c>
      <c r="T36" s="105">
        <f t="shared" si="3"/>
        <v>-5275406</v>
      </c>
      <c r="U36" s="105">
        <f t="shared" si="3"/>
        <v>2242211</v>
      </c>
      <c r="V36" s="105">
        <f t="shared" si="3"/>
        <v>-1733092</v>
      </c>
      <c r="W36" s="105">
        <f t="shared" si="3"/>
        <v>-17534936</v>
      </c>
      <c r="X36" s="105">
        <f t="shared" si="3"/>
        <v>16612000</v>
      </c>
      <c r="Y36" s="105">
        <f t="shared" si="3"/>
        <v>-34146936</v>
      </c>
      <c r="Z36" s="142">
        <f>+IF(X36&lt;&gt;0,+(Y36/X36)*100,0)</f>
        <v>-205.55583915241994</v>
      </c>
      <c r="AA36" s="107">
        <f>+AA15+AA25+AA34</f>
        <v>16612000</v>
      </c>
    </row>
    <row r="37" spans="1:27" ht="13.5">
      <c r="A37" s="264" t="s">
        <v>202</v>
      </c>
      <c r="B37" s="197" t="s">
        <v>96</v>
      </c>
      <c r="C37" s="158">
        <v>155554899</v>
      </c>
      <c r="D37" s="158">
        <v>26318786</v>
      </c>
      <c r="E37" s="104"/>
      <c r="F37" s="105">
        <v>151494000</v>
      </c>
      <c r="G37" s="105">
        <v>26318786</v>
      </c>
      <c r="H37" s="105">
        <v>8246180</v>
      </c>
      <c r="I37" s="105">
        <v>7918734</v>
      </c>
      <c r="J37" s="105">
        <v>26318786</v>
      </c>
      <c r="K37" s="105">
        <v>7806598</v>
      </c>
      <c r="L37" s="105">
        <v>13058837</v>
      </c>
      <c r="M37" s="105">
        <v>9377050</v>
      </c>
      <c r="N37" s="105">
        <v>7806598</v>
      </c>
      <c r="O37" s="105">
        <v>9580083</v>
      </c>
      <c r="P37" s="105">
        <v>135662</v>
      </c>
      <c r="Q37" s="105">
        <v>9250177</v>
      </c>
      <c r="R37" s="105">
        <v>9580083</v>
      </c>
      <c r="S37" s="105">
        <v>10516942</v>
      </c>
      <c r="T37" s="105">
        <v>11817045</v>
      </c>
      <c r="U37" s="105">
        <v>6541639</v>
      </c>
      <c r="V37" s="105">
        <v>10516942</v>
      </c>
      <c r="W37" s="105">
        <v>26318786</v>
      </c>
      <c r="X37" s="105">
        <v>151494000</v>
      </c>
      <c r="Y37" s="105">
        <v>-125175214</v>
      </c>
      <c r="Z37" s="142">
        <v>-82.63</v>
      </c>
      <c r="AA37" s="107">
        <v>151494000</v>
      </c>
    </row>
    <row r="38" spans="1:27" ht="13.5">
      <c r="A38" s="282" t="s">
        <v>203</v>
      </c>
      <c r="B38" s="271" t="s">
        <v>96</v>
      </c>
      <c r="C38" s="272">
        <v>151324852</v>
      </c>
      <c r="D38" s="272">
        <v>8783850</v>
      </c>
      <c r="E38" s="273">
        <v>-42356420</v>
      </c>
      <c r="F38" s="274">
        <v>168106000</v>
      </c>
      <c r="G38" s="274">
        <v>8246180</v>
      </c>
      <c r="H38" s="274">
        <v>7918734</v>
      </c>
      <c r="I38" s="274">
        <v>7806598</v>
      </c>
      <c r="J38" s="274">
        <v>7806598</v>
      </c>
      <c r="K38" s="274">
        <v>13058837</v>
      </c>
      <c r="L38" s="274">
        <v>9377050</v>
      </c>
      <c r="M38" s="274">
        <v>9580083</v>
      </c>
      <c r="N38" s="274">
        <v>9580083</v>
      </c>
      <c r="O38" s="274">
        <v>135662</v>
      </c>
      <c r="P38" s="274">
        <v>9250177</v>
      </c>
      <c r="Q38" s="274">
        <v>10516942</v>
      </c>
      <c r="R38" s="274">
        <v>10516942</v>
      </c>
      <c r="S38" s="274">
        <v>11817045</v>
      </c>
      <c r="T38" s="274">
        <v>6541639</v>
      </c>
      <c r="U38" s="274">
        <v>8783850</v>
      </c>
      <c r="V38" s="274">
        <v>8783850</v>
      </c>
      <c r="W38" s="274">
        <v>8783850</v>
      </c>
      <c r="X38" s="274">
        <v>168106000</v>
      </c>
      <c r="Y38" s="274">
        <v>-159322150</v>
      </c>
      <c r="Z38" s="275">
        <v>-94.77</v>
      </c>
      <c r="AA38" s="276">
        <v>168106000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2012-08-01T07:37:35Z</dcterms:created>
  <dcterms:modified xsi:type="dcterms:W3CDTF">2012-08-01T07:37:35Z</dcterms:modified>
  <cp:category/>
  <cp:version/>
  <cp:contentType/>
  <cp:contentStatus/>
</cp:coreProperties>
</file>