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<sst xmlns="http://schemas.openxmlformats.org/spreadsheetml/2006/main" count="536" uniqueCount="252">
  <si>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Zululand(DC26)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</si>
  <si>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</si>
  <si>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</si>
  <si>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</si>
  <si>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</si>
  <si>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</si>
  <si>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</si>
  <si>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</si>
  <si>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</si>
  <si>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</si>
  <si>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</si>
  <si>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</si>
  <si>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</si>
  <si>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</si>
  <si>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</si>
  <si>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</si>
  <si>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</si>
  <si>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</si>
  <si>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</si>
  <si>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</si>
  <si>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</si>
  <si>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</si>
  <si>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</si>
  <si>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</si>
  <si>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</si>
  <si>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</si>
  <si>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</si>
  <si>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</si>
  <si>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</si>
  <si>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</si>
  <si>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</si>
  <si>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</si>
  <si>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</si>
  <si>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</si>
  <si>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</si>
  <si>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</si>
  <si>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</si>
  <si>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</si>
  <si>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</si>
  <si>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</si>
  <si>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</si>
  <si>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</si>
  <si>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</si>
  <si>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</si>
  <si>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</si>
  <si>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</si>
  <si>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</si>
  <si>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</si>
  <si>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</si>
  <si>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</si>
  <si>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</si>
  <si>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</si>
  <si>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</si>
  <si>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</si>
  <si>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</si>
  <si>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</si>
  <si>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</si>
  <si>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</si>
  <si>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</si>
  <si>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</si>
  <si>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</si>
  <si>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</si>
  <si>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</si>
  <si>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</si>
  <si>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</si>
  <si>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</si>
  <si>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</si>
  <si>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</si>
  <si>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</si>
  <si>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</si>
  <si>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Zululand(DC26)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</si>
  <si>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</si>
  <si>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</si>
  <si>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</si>
  <si>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</si>
  <si>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</si>
  <si>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</si>
  <si>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</si>
  <si>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</si>
  <si>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</si>
  <si>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</si>
  <si>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</si>
  <si>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</si>
  <si>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</si>
  <si>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</si>
  <si>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</si>
  <si>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</si>
  <si>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</si>
  <si>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</si>
  <si>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</si>
  <si>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</si>
  <si>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</si>
  <si>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</si>
  <si>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</si>
  <si>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</si>
  <si>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</si>
  <si>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</si>
  <si>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</si>
  <si>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</si>
  <si>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</si>
  <si>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Zululand(DC26)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</si>
  <si>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</si>
  <si>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</si>
  <si>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</si>
  <si>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</si>
  <si>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</si>
  <si>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</si>
  <si>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</si>
  <si>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</si>
  <si>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</si>
  <si>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</si>
  <si>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</si>
  <si>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</si>
  <si>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</si>
  <si>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</si>
  <si>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</si>
  <si>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</si>
  <si>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</si>
  <si>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</si>
  <si>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</si>
  <si>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</si>
  <si>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</si>
  <si>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</si>
  <si>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</si>
  <si>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</si>
  <si>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</si>
  <si>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</si>
  <si>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</si>
  <si>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</si>
  <si>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</si>
  <si>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</si>
  <si>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</si>
  <si>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</si>
  <si>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Zululand(DC26)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</si>
  <si>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</si>
  <si>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</si>
  <si>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</si>
  <si>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</si>
  <si>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</si>
  <si>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</si>
  <si>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</si>
  <si>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</si>
  <si>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</si>
  <si>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Zululand(DC26)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</si>
  <si>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</si>
  <si>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</si>
  <si>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</si>
  <si>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</si>
  <si>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</si>
  <si>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</si>
  <si>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</si>
  <si>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</si>
  <si>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</si>
  <si>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</si>
  <si>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</si>
  <si>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</si>
  <si>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</si>
  <si>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</si>
  <si>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</si>
  <si>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</si>
  <si>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</si>
  <si>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</si>
  <si>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</si>
  <si>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</si>
  <si>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</si>
  <si>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</si>
  <si>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</si>
  <si>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</si>
  <si>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</si>
  <si>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</si>
  <si>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</si>
  <si>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</si>
  <si>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</si>
  <si>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</si>
  <si>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</si>
  <si>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</si>
  <si>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</si>
  <si>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Zululand(DC26)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</si>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</sst>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23686288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0</v>
      </c>
      <c r="C6" s="19"/>
      <c r="D6" s="64">
        <v>19901291</v>
      </c>
      <c r="E6" s="65">
        <v>31150698</v>
      </c>
      <c r="F6" s="65">
        <v>1097188</v>
      </c>
      <c r="G6" s="65">
        <v>12433556</v>
      </c>
      <c r="H6" s="65">
        <v>580050</v>
      </c>
      <c r="I6" s="65">
        <v>14110794</v>
      </c>
      <c r="J6" s="65">
        <v>1411576</v>
      </c>
      <c r="K6" s="65">
        <v>2048190</v>
      </c>
      <c r="L6" s="65">
        <v>2149730</v>
      </c>
      <c r="M6" s="65">
        <v>5609496</v>
      </c>
      <c r="N6" s="65">
        <v>565209</v>
      </c>
      <c r="O6" s="65">
        <v>1212475</v>
      </c>
      <c r="P6" s="65">
        <v>2226471</v>
      </c>
      <c r="Q6" s="65">
        <v>4004155</v>
      </c>
      <c r="R6" s="65">
        <v>-3000036</v>
      </c>
      <c r="S6" s="65">
        <v>1188207</v>
      </c>
      <c r="T6" s="65">
        <v>1712598</v>
      </c>
      <c r="U6" s="65">
        <v>-99231</v>
      </c>
      <c r="V6" s="65">
        <v>23625214</v>
      </c>
      <c r="W6" s="65">
        <v>31150698</v>
      </c>
      <c r="X6" s="65">
        <v>-7525484</v>
      </c>
      <c r="Y6" s="66">
        <v>-24.16</v>
      </c>
      <c r="Z6" s="67">
        <v>31150698</v>
      </c>
    </row>
    <row r="7" spans="1:26" ht="13.5">
      <c r="A7" s="63" t="s">
        <v>33</v>
      </c>
      <c r="B7" s="19">
        <v>12316926</v>
      </c>
      <c r="C7" s="19"/>
      <c r="D7" s="64">
        <v>12066793</v>
      </c>
      <c r="E7" s="65">
        <v>12066793</v>
      </c>
      <c r="F7" s="65">
        <v>870276</v>
      </c>
      <c r="G7" s="65">
        <v>1009861</v>
      </c>
      <c r="H7" s="65">
        <v>1154213</v>
      </c>
      <c r="I7" s="65">
        <v>3034350</v>
      </c>
      <c r="J7" s="65">
        <v>983384</v>
      </c>
      <c r="K7" s="65">
        <v>858087</v>
      </c>
      <c r="L7" s="65">
        <v>712272</v>
      </c>
      <c r="M7" s="65">
        <v>2553743</v>
      </c>
      <c r="N7" s="65">
        <v>1307172</v>
      </c>
      <c r="O7" s="65">
        <v>3397147</v>
      </c>
      <c r="P7" s="65">
        <v>934160</v>
      </c>
      <c r="Q7" s="65">
        <v>5638479</v>
      </c>
      <c r="R7" s="65">
        <v>-757668</v>
      </c>
      <c r="S7" s="65">
        <v>737024</v>
      </c>
      <c r="T7" s="65">
        <v>1199705</v>
      </c>
      <c r="U7" s="65">
        <v>1179061</v>
      </c>
      <c r="V7" s="65">
        <v>12405633</v>
      </c>
      <c r="W7" s="65">
        <v>12066793</v>
      </c>
      <c r="X7" s="65">
        <v>338840</v>
      </c>
      <c r="Y7" s="66">
        <v>2.81</v>
      </c>
      <c r="Z7" s="67">
        <v>12066793</v>
      </c>
    </row>
    <row r="8" spans="1:26" ht="13.5">
      <c r="A8" s="63" t="s">
        <v>34</v>
      </c>
      <c r="B8" s="19">
        <v>218626048</v>
      </c>
      <c r="C8" s="19"/>
      <c r="D8" s="64">
        <v>238063000</v>
      </c>
      <c r="E8" s="65">
        <v>252063000</v>
      </c>
      <c r="F8" s="65">
        <v>99886000</v>
      </c>
      <c r="G8" s="65">
        <v>0</v>
      </c>
      <c r="H8" s="65">
        <v>0</v>
      </c>
      <c r="I8" s="65">
        <v>99886000</v>
      </c>
      <c r="J8" s="65">
        <v>14432000</v>
      </c>
      <c r="K8" s="65">
        <v>80108000</v>
      </c>
      <c r="L8" s="65">
        <v>0</v>
      </c>
      <c r="M8" s="65">
        <v>94540000</v>
      </c>
      <c r="N8" s="65">
        <v>4077000</v>
      </c>
      <c r="O8" s="65">
        <v>1890577</v>
      </c>
      <c r="P8" s="65">
        <v>71117848</v>
      </c>
      <c r="Q8" s="65">
        <v>77085425</v>
      </c>
      <c r="R8" s="65">
        <v>-3728000</v>
      </c>
      <c r="S8" s="65">
        <v>90950</v>
      </c>
      <c r="T8" s="65">
        <v>5145804</v>
      </c>
      <c r="U8" s="65">
        <v>1508754</v>
      </c>
      <c r="V8" s="65">
        <v>273020179</v>
      </c>
      <c r="W8" s="65">
        <v>252063000</v>
      </c>
      <c r="X8" s="65">
        <v>20957179</v>
      </c>
      <c r="Y8" s="66">
        <v>8.31</v>
      </c>
      <c r="Z8" s="67">
        <v>252063000</v>
      </c>
    </row>
    <row r="9" spans="1:26" ht="13.5">
      <c r="A9" s="63" t="s">
        <v>35</v>
      </c>
      <c r="B9" s="19">
        <v>2068865</v>
      </c>
      <c r="C9" s="19"/>
      <c r="D9" s="64">
        <v>48802933</v>
      </c>
      <c r="E9" s="65">
        <v>48803000</v>
      </c>
      <c r="F9" s="65">
        <v>51942</v>
      </c>
      <c r="G9" s="65">
        <v>63088</v>
      </c>
      <c r="H9" s="65">
        <v>7230</v>
      </c>
      <c r="I9" s="65">
        <v>122260</v>
      </c>
      <c r="J9" s="65">
        <v>37605</v>
      </c>
      <c r="K9" s="65">
        <v>95895</v>
      </c>
      <c r="L9" s="65">
        <v>140600</v>
      </c>
      <c r="M9" s="65">
        <v>274100</v>
      </c>
      <c r="N9" s="65">
        <v>71614</v>
      </c>
      <c r="O9" s="65">
        <v>273939</v>
      </c>
      <c r="P9" s="65">
        <v>75390</v>
      </c>
      <c r="Q9" s="65">
        <v>420943</v>
      </c>
      <c r="R9" s="65">
        <v>-330200</v>
      </c>
      <c r="S9" s="65">
        <v>48937</v>
      </c>
      <c r="T9" s="65">
        <v>102501</v>
      </c>
      <c r="U9" s="65">
        <v>-178762</v>
      </c>
      <c r="V9" s="65">
        <v>638541</v>
      </c>
      <c r="W9" s="65">
        <v>48803000</v>
      </c>
      <c r="X9" s="65">
        <v>-48164459</v>
      </c>
      <c r="Y9" s="66">
        <v>-98.69</v>
      </c>
      <c r="Z9" s="67">
        <v>48803000</v>
      </c>
    </row>
    <row r="10" spans="1:26" ht="25.5">
      <c r="A10" s="68" t="s">
        <v>213</v>
      </c>
      <c r="B10" s="69">
        <f>SUM(B5:B9)</f>
        <v>256698127</v>
      </c>
      <c r="C10" s="69">
        <f>SUM(C5:C9)</f>
        <v>0</v>
      </c>
      <c r="D10" s="70">
        <f aca="true" t="shared" si="0" ref="D10:Z10">SUM(D5:D9)</f>
        <v>318834017</v>
      </c>
      <c r="E10" s="71">
        <f t="shared" si="0"/>
        <v>344083491</v>
      </c>
      <c r="F10" s="71">
        <f t="shared" si="0"/>
        <v>101905406</v>
      </c>
      <c r="G10" s="71">
        <f t="shared" si="0"/>
        <v>13506505</v>
      </c>
      <c r="H10" s="71">
        <f t="shared" si="0"/>
        <v>1741493</v>
      </c>
      <c r="I10" s="71">
        <f t="shared" si="0"/>
        <v>117153404</v>
      </c>
      <c r="J10" s="71">
        <f t="shared" si="0"/>
        <v>16864565</v>
      </c>
      <c r="K10" s="71">
        <f t="shared" si="0"/>
        <v>83110172</v>
      </c>
      <c r="L10" s="71">
        <f t="shared" si="0"/>
        <v>3002602</v>
      </c>
      <c r="M10" s="71">
        <f t="shared" si="0"/>
        <v>102977339</v>
      </c>
      <c r="N10" s="71">
        <f t="shared" si="0"/>
        <v>6020995</v>
      </c>
      <c r="O10" s="71">
        <f t="shared" si="0"/>
        <v>6774138</v>
      </c>
      <c r="P10" s="71">
        <f t="shared" si="0"/>
        <v>74353869</v>
      </c>
      <c r="Q10" s="71">
        <f t="shared" si="0"/>
        <v>87149002</v>
      </c>
      <c r="R10" s="71">
        <f t="shared" si="0"/>
        <v>-7815904</v>
      </c>
      <c r="S10" s="71">
        <f t="shared" si="0"/>
        <v>2065118</v>
      </c>
      <c r="T10" s="71">
        <f t="shared" si="0"/>
        <v>8160608</v>
      </c>
      <c r="U10" s="71">
        <f t="shared" si="0"/>
        <v>2409822</v>
      </c>
      <c r="V10" s="71">
        <f t="shared" si="0"/>
        <v>309689567</v>
      </c>
      <c r="W10" s="71">
        <f t="shared" si="0"/>
        <v>344083491</v>
      </c>
      <c r="X10" s="71">
        <f t="shared" si="0"/>
        <v>-34393924</v>
      </c>
      <c r="Y10" s="72">
        <f>+IF(W10&lt;&gt;0,(X10/W10)*100,0)</f>
        <v>-9.99580767448096</v>
      </c>
      <c r="Z10" s="73">
        <f t="shared" si="0"/>
        <v>344083491</v>
      </c>
    </row>
    <row r="11" spans="1:26" ht="13.5">
      <c r="A11" s="63" t="s">
        <v>37</v>
      </c>
      <c r="B11" s="19">
        <v>84260959</v>
      </c>
      <c r="C11" s="19"/>
      <c r="D11" s="64">
        <v>85304043</v>
      </c>
      <c r="E11" s="65">
        <v>85554013</v>
      </c>
      <c r="F11" s="65">
        <v>7722465</v>
      </c>
      <c r="G11" s="65">
        <v>7304847</v>
      </c>
      <c r="H11" s="65">
        <v>8203626</v>
      </c>
      <c r="I11" s="65">
        <v>23230938</v>
      </c>
      <c r="J11" s="65">
        <v>7647603</v>
      </c>
      <c r="K11" s="65">
        <v>8047123</v>
      </c>
      <c r="L11" s="65">
        <v>8480615</v>
      </c>
      <c r="M11" s="65">
        <v>24175341</v>
      </c>
      <c r="N11" s="65">
        <v>7509347</v>
      </c>
      <c r="O11" s="65">
        <v>7877660</v>
      </c>
      <c r="P11" s="65">
        <v>8444730</v>
      </c>
      <c r="Q11" s="65">
        <v>23831737</v>
      </c>
      <c r="R11" s="65">
        <v>6506911</v>
      </c>
      <c r="S11" s="65">
        <v>7776115</v>
      </c>
      <c r="T11" s="65">
        <v>8772832</v>
      </c>
      <c r="U11" s="65">
        <v>23055858</v>
      </c>
      <c r="V11" s="65">
        <v>94293874</v>
      </c>
      <c r="W11" s="65">
        <v>85554013</v>
      </c>
      <c r="X11" s="65">
        <v>8739861</v>
      </c>
      <c r="Y11" s="66">
        <v>10.22</v>
      </c>
      <c r="Z11" s="67">
        <v>85554013</v>
      </c>
    </row>
    <row r="12" spans="1:26" ht="13.5">
      <c r="A12" s="63" t="s">
        <v>38</v>
      </c>
      <c r="B12" s="19">
        <v>4791758</v>
      </c>
      <c r="C12" s="19"/>
      <c r="D12" s="64">
        <v>5466680</v>
      </c>
      <c r="E12" s="65">
        <v>5466680</v>
      </c>
      <c r="F12" s="65">
        <v>439035</v>
      </c>
      <c r="G12" s="65">
        <v>429948</v>
      </c>
      <c r="H12" s="65">
        <v>448125</v>
      </c>
      <c r="I12" s="65">
        <v>1317108</v>
      </c>
      <c r="J12" s="65">
        <v>399587</v>
      </c>
      <c r="K12" s="65">
        <v>446164</v>
      </c>
      <c r="L12" s="65">
        <v>455224</v>
      </c>
      <c r="M12" s="65">
        <v>1300975</v>
      </c>
      <c r="N12" s="65">
        <v>632203</v>
      </c>
      <c r="O12" s="65">
        <v>553348</v>
      </c>
      <c r="P12" s="65">
        <v>468406</v>
      </c>
      <c r="Q12" s="65">
        <v>1653957</v>
      </c>
      <c r="R12" s="65">
        <v>381266</v>
      </c>
      <c r="S12" s="65">
        <v>467266</v>
      </c>
      <c r="T12" s="65">
        <v>467487</v>
      </c>
      <c r="U12" s="65">
        <v>1316019</v>
      </c>
      <c r="V12" s="65">
        <v>5588059</v>
      </c>
      <c r="W12" s="65">
        <v>5466680</v>
      </c>
      <c r="X12" s="65">
        <v>121379</v>
      </c>
      <c r="Y12" s="66">
        <v>2.22</v>
      </c>
      <c r="Z12" s="67">
        <v>5466680</v>
      </c>
    </row>
    <row r="13" spans="1:26" ht="13.5">
      <c r="A13" s="63" t="s">
        <v>214</v>
      </c>
      <c r="B13" s="19">
        <v>31573791</v>
      </c>
      <c r="C13" s="19"/>
      <c r="D13" s="64">
        <v>33108000</v>
      </c>
      <c r="E13" s="65">
        <v>33108000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33108000</v>
      </c>
      <c r="X13" s="65">
        <v>-33108000</v>
      </c>
      <c r="Y13" s="66">
        <v>-100</v>
      </c>
      <c r="Z13" s="67">
        <v>33108000</v>
      </c>
    </row>
    <row r="14" spans="1:26" ht="13.5">
      <c r="A14" s="63" t="s">
        <v>40</v>
      </c>
      <c r="B14" s="19">
        <v>618348</v>
      </c>
      <c r="C14" s="19"/>
      <c r="D14" s="64">
        <v>310413</v>
      </c>
      <c r="E14" s="65">
        <v>310412</v>
      </c>
      <c r="F14" s="65">
        <v>0</v>
      </c>
      <c r="G14" s="65">
        <v>57595</v>
      </c>
      <c r="H14" s="65">
        <v>26518</v>
      </c>
      <c r="I14" s="65">
        <v>84113</v>
      </c>
      <c r="J14" s="65">
        <v>25611</v>
      </c>
      <c r="K14" s="65">
        <v>0</v>
      </c>
      <c r="L14" s="65">
        <v>0</v>
      </c>
      <c r="M14" s="65">
        <v>25611</v>
      </c>
      <c r="N14" s="65">
        <v>0</v>
      </c>
      <c r="O14" s="65">
        <v>0</v>
      </c>
      <c r="P14" s="65">
        <v>0</v>
      </c>
      <c r="Q14" s="65">
        <v>0</v>
      </c>
      <c r="R14" s="65">
        <v>111000</v>
      </c>
      <c r="S14" s="65">
        <v>112192</v>
      </c>
      <c r="T14" s="65">
        <v>0</v>
      </c>
      <c r="U14" s="65">
        <v>223192</v>
      </c>
      <c r="V14" s="65">
        <v>332916</v>
      </c>
      <c r="W14" s="65">
        <v>310412</v>
      </c>
      <c r="X14" s="65">
        <v>22504</v>
      </c>
      <c r="Y14" s="66">
        <v>7.25</v>
      </c>
      <c r="Z14" s="67">
        <v>310412</v>
      </c>
    </row>
    <row r="15" spans="1:26" ht="13.5">
      <c r="A15" s="63" t="s">
        <v>41</v>
      </c>
      <c r="B15" s="19">
        <v>39165592</v>
      </c>
      <c r="C15" s="19"/>
      <c r="D15" s="64">
        <v>49928908</v>
      </c>
      <c r="E15" s="65">
        <v>52428908</v>
      </c>
      <c r="F15" s="65">
        <v>3822423</v>
      </c>
      <c r="G15" s="65">
        <v>1733250</v>
      </c>
      <c r="H15" s="65">
        <v>5078407</v>
      </c>
      <c r="I15" s="65">
        <v>10634080</v>
      </c>
      <c r="J15" s="65">
        <v>4355904</v>
      </c>
      <c r="K15" s="65">
        <v>7081280</v>
      </c>
      <c r="L15" s="65">
        <v>3579503</v>
      </c>
      <c r="M15" s="65">
        <v>15016687</v>
      </c>
      <c r="N15" s="65">
        <v>3815829</v>
      </c>
      <c r="O15" s="65">
        <v>5320176</v>
      </c>
      <c r="P15" s="65">
        <v>2292517</v>
      </c>
      <c r="Q15" s="65">
        <v>11428522</v>
      </c>
      <c r="R15" s="65">
        <v>3121114</v>
      </c>
      <c r="S15" s="65">
        <v>2926007</v>
      </c>
      <c r="T15" s="65">
        <v>8999836</v>
      </c>
      <c r="U15" s="65">
        <v>15046957</v>
      </c>
      <c r="V15" s="65">
        <v>52126246</v>
      </c>
      <c r="W15" s="65">
        <v>52428908</v>
      </c>
      <c r="X15" s="65">
        <v>-302662</v>
      </c>
      <c r="Y15" s="66">
        <v>-0.58</v>
      </c>
      <c r="Z15" s="67">
        <v>52428908</v>
      </c>
    </row>
    <row r="16" spans="1:26" ht="13.5">
      <c r="A16" s="74" t="s">
        <v>42</v>
      </c>
      <c r="B16" s="19">
        <v>899694</v>
      </c>
      <c r="C16" s="19"/>
      <c r="D16" s="64">
        <v>1080879</v>
      </c>
      <c r="E16" s="65">
        <v>1080879</v>
      </c>
      <c r="F16" s="65">
        <v>0</v>
      </c>
      <c r="G16" s="65">
        <v>0</v>
      </c>
      <c r="H16" s="65">
        <v>0</v>
      </c>
      <c r="I16" s="65">
        <v>0</v>
      </c>
      <c r="J16" s="65">
        <v>50000</v>
      </c>
      <c r="K16" s="65">
        <v>250000</v>
      </c>
      <c r="L16" s="65">
        <v>0</v>
      </c>
      <c r="M16" s="65">
        <v>300000</v>
      </c>
      <c r="N16" s="65">
        <v>0</v>
      </c>
      <c r="O16" s="65">
        <v>0</v>
      </c>
      <c r="P16" s="65">
        <v>0</v>
      </c>
      <c r="Q16" s="65">
        <v>0</v>
      </c>
      <c r="R16" s="65">
        <v>680646</v>
      </c>
      <c r="S16" s="65">
        <v>0</v>
      </c>
      <c r="T16" s="65">
        <v>0</v>
      </c>
      <c r="U16" s="65">
        <v>680646</v>
      </c>
      <c r="V16" s="65">
        <v>980646</v>
      </c>
      <c r="W16" s="65">
        <v>1080879</v>
      </c>
      <c r="X16" s="65">
        <v>-100233</v>
      </c>
      <c r="Y16" s="66">
        <v>-9.27</v>
      </c>
      <c r="Z16" s="67">
        <v>1080879</v>
      </c>
    </row>
    <row r="17" spans="1:26" ht="13.5">
      <c r="A17" s="63" t="s">
        <v>43</v>
      </c>
      <c r="B17" s="19">
        <v>193083381</v>
      </c>
      <c r="C17" s="19"/>
      <c r="D17" s="64">
        <v>143635097</v>
      </c>
      <c r="E17" s="65">
        <v>130840858</v>
      </c>
      <c r="F17" s="65">
        <v>2053978</v>
      </c>
      <c r="G17" s="65">
        <v>5985476</v>
      </c>
      <c r="H17" s="65">
        <v>8902435</v>
      </c>
      <c r="I17" s="65">
        <v>16941889</v>
      </c>
      <c r="J17" s="65">
        <v>10606230</v>
      </c>
      <c r="K17" s="65">
        <v>13651048</v>
      </c>
      <c r="L17" s="65">
        <v>10002967</v>
      </c>
      <c r="M17" s="65">
        <v>34260245</v>
      </c>
      <c r="N17" s="65">
        <v>6888458</v>
      </c>
      <c r="O17" s="65">
        <v>7864186</v>
      </c>
      <c r="P17" s="65">
        <v>13561087</v>
      </c>
      <c r="Q17" s="65">
        <v>28313731</v>
      </c>
      <c r="R17" s="65">
        <v>17050198</v>
      </c>
      <c r="S17" s="65">
        <v>8298087</v>
      </c>
      <c r="T17" s="65">
        <v>20822986</v>
      </c>
      <c r="U17" s="65">
        <v>46171271</v>
      </c>
      <c r="V17" s="65">
        <v>125687136</v>
      </c>
      <c r="W17" s="65">
        <v>130840858</v>
      </c>
      <c r="X17" s="65">
        <v>-5153722</v>
      </c>
      <c r="Y17" s="66">
        <v>-3.94</v>
      </c>
      <c r="Z17" s="67">
        <v>130840858</v>
      </c>
    </row>
    <row r="18" spans="1:26" ht="13.5">
      <c r="A18" s="75" t="s">
        <v>44</v>
      </c>
      <c r="B18" s="76">
        <f>SUM(B11:B17)</f>
        <v>354393523</v>
      </c>
      <c r="C18" s="76">
        <f>SUM(C11:C17)</f>
        <v>0</v>
      </c>
      <c r="D18" s="77">
        <f aca="true" t="shared" si="1" ref="D18:Z18">SUM(D11:D17)</f>
        <v>318834020</v>
      </c>
      <c r="E18" s="78">
        <f t="shared" si="1"/>
        <v>308789750</v>
      </c>
      <c r="F18" s="78">
        <f t="shared" si="1"/>
        <v>14037901</v>
      </c>
      <c r="G18" s="78">
        <f t="shared" si="1"/>
        <v>15511116</v>
      </c>
      <c r="H18" s="78">
        <f t="shared" si="1"/>
        <v>22659111</v>
      </c>
      <c r="I18" s="78">
        <f t="shared" si="1"/>
        <v>52208128</v>
      </c>
      <c r="J18" s="78">
        <f t="shared" si="1"/>
        <v>23084935</v>
      </c>
      <c r="K18" s="78">
        <f t="shared" si="1"/>
        <v>29475615</v>
      </c>
      <c r="L18" s="78">
        <f t="shared" si="1"/>
        <v>22518309</v>
      </c>
      <c r="M18" s="78">
        <f t="shared" si="1"/>
        <v>75078859</v>
      </c>
      <c r="N18" s="78">
        <f t="shared" si="1"/>
        <v>18845837</v>
      </c>
      <c r="O18" s="78">
        <f t="shared" si="1"/>
        <v>21615370</v>
      </c>
      <c r="P18" s="78">
        <f t="shared" si="1"/>
        <v>24766740</v>
      </c>
      <c r="Q18" s="78">
        <f t="shared" si="1"/>
        <v>65227947</v>
      </c>
      <c r="R18" s="78">
        <f t="shared" si="1"/>
        <v>27851135</v>
      </c>
      <c r="S18" s="78">
        <f t="shared" si="1"/>
        <v>19579667</v>
      </c>
      <c r="T18" s="78">
        <f t="shared" si="1"/>
        <v>39063141</v>
      </c>
      <c r="U18" s="78">
        <f t="shared" si="1"/>
        <v>86493943</v>
      </c>
      <c r="V18" s="78">
        <f t="shared" si="1"/>
        <v>279008877</v>
      </c>
      <c r="W18" s="78">
        <f t="shared" si="1"/>
        <v>308789750</v>
      </c>
      <c r="X18" s="78">
        <f t="shared" si="1"/>
        <v>-29780873</v>
      </c>
      <c r="Y18" s="72">
        <f>+IF(W18&lt;&gt;0,(X18/W18)*100,0)</f>
        <v>-9.644385216802046</v>
      </c>
      <c r="Z18" s="79">
        <f t="shared" si="1"/>
        <v>308789750</v>
      </c>
    </row>
    <row r="19" spans="1:26" ht="13.5">
      <c r="A19" s="75" t="s">
        <v>45</v>
      </c>
      <c r="B19" s="80">
        <f>+B10-B18</f>
        <v>-97695396</v>
      </c>
      <c r="C19" s="80">
        <f>+C10-C18</f>
        <v>0</v>
      </c>
      <c r="D19" s="81">
        <f aca="true" t="shared" si="2" ref="D19:Z19">+D10-D18</f>
        <v>-3</v>
      </c>
      <c r="E19" s="82">
        <f t="shared" si="2"/>
        <v>35293741</v>
      </c>
      <c r="F19" s="82">
        <f t="shared" si="2"/>
        <v>87867505</v>
      </c>
      <c r="G19" s="82">
        <f t="shared" si="2"/>
        <v>-2004611</v>
      </c>
      <c r="H19" s="82">
        <f t="shared" si="2"/>
        <v>-20917618</v>
      </c>
      <c r="I19" s="82">
        <f t="shared" si="2"/>
        <v>64945276</v>
      </c>
      <c r="J19" s="82">
        <f t="shared" si="2"/>
        <v>-6220370</v>
      </c>
      <c r="K19" s="82">
        <f t="shared" si="2"/>
        <v>53634557</v>
      </c>
      <c r="L19" s="82">
        <f t="shared" si="2"/>
        <v>-19515707</v>
      </c>
      <c r="M19" s="82">
        <f t="shared" si="2"/>
        <v>27898480</v>
      </c>
      <c r="N19" s="82">
        <f t="shared" si="2"/>
        <v>-12824842</v>
      </c>
      <c r="O19" s="82">
        <f t="shared" si="2"/>
        <v>-14841232</v>
      </c>
      <c r="P19" s="82">
        <f t="shared" si="2"/>
        <v>49587129</v>
      </c>
      <c r="Q19" s="82">
        <f t="shared" si="2"/>
        <v>21921055</v>
      </c>
      <c r="R19" s="82">
        <f t="shared" si="2"/>
        <v>-35667039</v>
      </c>
      <c r="S19" s="82">
        <f t="shared" si="2"/>
        <v>-17514549</v>
      </c>
      <c r="T19" s="82">
        <f t="shared" si="2"/>
        <v>-30902533</v>
      </c>
      <c r="U19" s="82">
        <f t="shared" si="2"/>
        <v>-84084121</v>
      </c>
      <c r="V19" s="82">
        <f t="shared" si="2"/>
        <v>30680690</v>
      </c>
      <c r="W19" s="82">
        <f>IF(E10=E18,0,W10-W18)</f>
        <v>35293741</v>
      </c>
      <c r="X19" s="82">
        <f t="shared" si="2"/>
        <v>-4613051</v>
      </c>
      <c r="Y19" s="83">
        <f>+IF(W19&lt;&gt;0,(X19/W19)*100,0)</f>
        <v>-13.070450650159188</v>
      </c>
      <c r="Z19" s="84">
        <f t="shared" si="2"/>
        <v>35293741</v>
      </c>
    </row>
    <row r="20" spans="1:26" ht="13.5">
      <c r="A20" s="63" t="s">
        <v>46</v>
      </c>
      <c r="B20" s="19">
        <v>199976694</v>
      </c>
      <c r="C20" s="19"/>
      <c r="D20" s="64">
        <v>228788000</v>
      </c>
      <c r="E20" s="65">
        <v>228788000</v>
      </c>
      <c r="F20" s="65">
        <v>52996000</v>
      </c>
      <c r="G20" s="65">
        <v>62900</v>
      </c>
      <c r="H20" s="65">
        <v>0</v>
      </c>
      <c r="I20" s="65">
        <v>53058900</v>
      </c>
      <c r="J20" s="65">
        <v>372593</v>
      </c>
      <c r="K20" s="65">
        <v>0</v>
      </c>
      <c r="L20" s="65">
        <v>89032000</v>
      </c>
      <c r="M20" s="65">
        <v>89404593</v>
      </c>
      <c r="N20" s="65">
        <v>0</v>
      </c>
      <c r="O20" s="65">
        <v>6451900</v>
      </c>
      <c r="P20" s="65">
        <v>107449496</v>
      </c>
      <c r="Q20" s="65">
        <v>113901396</v>
      </c>
      <c r="R20" s="65">
        <v>11886506</v>
      </c>
      <c r="S20" s="65">
        <v>11886329</v>
      </c>
      <c r="T20" s="65">
        <v>0</v>
      </c>
      <c r="U20" s="65">
        <v>23772835</v>
      </c>
      <c r="V20" s="65">
        <v>280137724</v>
      </c>
      <c r="W20" s="65">
        <v>228788000</v>
      </c>
      <c r="X20" s="65">
        <v>51349724</v>
      </c>
      <c r="Y20" s="66">
        <v>22.44</v>
      </c>
      <c r="Z20" s="67">
        <v>228788000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102281298</v>
      </c>
      <c r="C22" s="91">
        <f>SUM(C19:C21)</f>
        <v>0</v>
      </c>
      <c r="D22" s="92">
        <f aca="true" t="shared" si="3" ref="D22:Z22">SUM(D19:D21)</f>
        <v>228787997</v>
      </c>
      <c r="E22" s="93">
        <f t="shared" si="3"/>
        <v>264081741</v>
      </c>
      <c r="F22" s="93">
        <f t="shared" si="3"/>
        <v>140863505</v>
      </c>
      <c r="G22" s="93">
        <f t="shared" si="3"/>
        <v>-1941711</v>
      </c>
      <c r="H22" s="93">
        <f t="shared" si="3"/>
        <v>-20917618</v>
      </c>
      <c r="I22" s="93">
        <f t="shared" si="3"/>
        <v>118004176</v>
      </c>
      <c r="J22" s="93">
        <f t="shared" si="3"/>
        <v>-5847777</v>
      </c>
      <c r="K22" s="93">
        <f t="shared" si="3"/>
        <v>53634557</v>
      </c>
      <c r="L22" s="93">
        <f t="shared" si="3"/>
        <v>69516293</v>
      </c>
      <c r="M22" s="93">
        <f t="shared" si="3"/>
        <v>117303073</v>
      </c>
      <c r="N22" s="93">
        <f t="shared" si="3"/>
        <v>-12824842</v>
      </c>
      <c r="O22" s="93">
        <f t="shared" si="3"/>
        <v>-8389332</v>
      </c>
      <c r="P22" s="93">
        <f t="shared" si="3"/>
        <v>157036625</v>
      </c>
      <c r="Q22" s="93">
        <f t="shared" si="3"/>
        <v>135822451</v>
      </c>
      <c r="R22" s="93">
        <f t="shared" si="3"/>
        <v>-23780533</v>
      </c>
      <c r="S22" s="93">
        <f t="shared" si="3"/>
        <v>-5628220</v>
      </c>
      <c r="T22" s="93">
        <f t="shared" si="3"/>
        <v>-30902533</v>
      </c>
      <c r="U22" s="93">
        <f t="shared" si="3"/>
        <v>-60311286</v>
      </c>
      <c r="V22" s="93">
        <f t="shared" si="3"/>
        <v>310818414</v>
      </c>
      <c r="W22" s="93">
        <f t="shared" si="3"/>
        <v>264081741</v>
      </c>
      <c r="X22" s="93">
        <f t="shared" si="3"/>
        <v>46736673</v>
      </c>
      <c r="Y22" s="94">
        <f>+IF(W22&lt;&gt;0,(X22/W22)*100,0)</f>
        <v>17.697805544231095</v>
      </c>
      <c r="Z22" s="95">
        <f t="shared" si="3"/>
        <v>264081741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102281298</v>
      </c>
      <c r="C24" s="80">
        <f>SUM(C22:C23)</f>
        <v>0</v>
      </c>
      <c r="D24" s="81">
        <f aca="true" t="shared" si="4" ref="D24:Z24">SUM(D22:D23)</f>
        <v>228787997</v>
      </c>
      <c r="E24" s="82">
        <f t="shared" si="4"/>
        <v>264081741</v>
      </c>
      <c r="F24" s="82">
        <f t="shared" si="4"/>
        <v>140863505</v>
      </c>
      <c r="G24" s="82">
        <f t="shared" si="4"/>
        <v>-1941711</v>
      </c>
      <c r="H24" s="82">
        <f t="shared" si="4"/>
        <v>-20917618</v>
      </c>
      <c r="I24" s="82">
        <f t="shared" si="4"/>
        <v>118004176</v>
      </c>
      <c r="J24" s="82">
        <f t="shared" si="4"/>
        <v>-5847777</v>
      </c>
      <c r="K24" s="82">
        <f t="shared" si="4"/>
        <v>53634557</v>
      </c>
      <c r="L24" s="82">
        <f t="shared" si="4"/>
        <v>69516293</v>
      </c>
      <c r="M24" s="82">
        <f t="shared" si="4"/>
        <v>117303073</v>
      </c>
      <c r="N24" s="82">
        <f t="shared" si="4"/>
        <v>-12824842</v>
      </c>
      <c r="O24" s="82">
        <f t="shared" si="4"/>
        <v>-8389332</v>
      </c>
      <c r="P24" s="82">
        <f t="shared" si="4"/>
        <v>157036625</v>
      </c>
      <c r="Q24" s="82">
        <f t="shared" si="4"/>
        <v>135822451</v>
      </c>
      <c r="R24" s="82">
        <f t="shared" si="4"/>
        <v>-23780533</v>
      </c>
      <c r="S24" s="82">
        <f t="shared" si="4"/>
        <v>-5628220</v>
      </c>
      <c r="T24" s="82">
        <f t="shared" si="4"/>
        <v>-30902533</v>
      </c>
      <c r="U24" s="82">
        <f t="shared" si="4"/>
        <v>-60311286</v>
      </c>
      <c r="V24" s="82">
        <f t="shared" si="4"/>
        <v>310818414</v>
      </c>
      <c r="W24" s="82">
        <f t="shared" si="4"/>
        <v>264081741</v>
      </c>
      <c r="X24" s="82">
        <f t="shared" si="4"/>
        <v>46736673</v>
      </c>
      <c r="Y24" s="83">
        <f>+IF(W24&lt;&gt;0,(X24/W24)*100,0)</f>
        <v>17.697805544231095</v>
      </c>
      <c r="Z24" s="84">
        <f t="shared" si="4"/>
        <v>264081741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153286594</v>
      </c>
      <c r="C27" s="22"/>
      <c r="D27" s="104">
        <v>248052000</v>
      </c>
      <c r="E27" s="105">
        <v>242039460</v>
      </c>
      <c r="F27" s="105">
        <v>11701023</v>
      </c>
      <c r="G27" s="105">
        <v>5715857</v>
      </c>
      <c r="H27" s="105">
        <v>12598030</v>
      </c>
      <c r="I27" s="105">
        <v>30014910</v>
      </c>
      <c r="J27" s="105">
        <v>14031237</v>
      </c>
      <c r="K27" s="105">
        <v>19008676</v>
      </c>
      <c r="L27" s="105">
        <v>12492742</v>
      </c>
      <c r="M27" s="105">
        <v>45532655</v>
      </c>
      <c r="N27" s="105">
        <v>3108650</v>
      </c>
      <c r="O27" s="105">
        <v>15269402</v>
      </c>
      <c r="P27" s="105">
        <v>20305292</v>
      </c>
      <c r="Q27" s="105">
        <v>38683344</v>
      </c>
      <c r="R27" s="105">
        <v>27180366</v>
      </c>
      <c r="S27" s="105">
        <v>23977944</v>
      </c>
      <c r="T27" s="105">
        <v>77177521</v>
      </c>
      <c r="U27" s="105">
        <v>128335831</v>
      </c>
      <c r="V27" s="105">
        <v>242566740</v>
      </c>
      <c r="W27" s="105">
        <v>242039460</v>
      </c>
      <c r="X27" s="105">
        <v>527280</v>
      </c>
      <c r="Y27" s="106">
        <v>0.22</v>
      </c>
      <c r="Z27" s="107">
        <v>242039460</v>
      </c>
    </row>
    <row r="28" spans="1:26" ht="13.5">
      <c r="A28" s="108" t="s">
        <v>46</v>
      </c>
      <c r="B28" s="19">
        <v>151499698</v>
      </c>
      <c r="C28" s="19"/>
      <c r="D28" s="64">
        <v>248052000</v>
      </c>
      <c r="E28" s="65">
        <v>228788000</v>
      </c>
      <c r="F28" s="65">
        <v>11600435</v>
      </c>
      <c r="G28" s="65">
        <v>4724847</v>
      </c>
      <c r="H28" s="65">
        <v>0</v>
      </c>
      <c r="I28" s="65">
        <v>16325282</v>
      </c>
      <c r="J28" s="65">
        <v>13563940</v>
      </c>
      <c r="K28" s="65">
        <v>17875608</v>
      </c>
      <c r="L28" s="65">
        <v>11189154</v>
      </c>
      <c r="M28" s="65">
        <v>42628702</v>
      </c>
      <c r="N28" s="65">
        <v>3031192</v>
      </c>
      <c r="O28" s="65">
        <v>14980793</v>
      </c>
      <c r="P28" s="65">
        <v>20193982</v>
      </c>
      <c r="Q28" s="65">
        <v>38205967</v>
      </c>
      <c r="R28" s="65">
        <v>26418103</v>
      </c>
      <c r="S28" s="65">
        <v>21037385</v>
      </c>
      <c r="T28" s="65">
        <v>72124259</v>
      </c>
      <c r="U28" s="65">
        <v>119579747</v>
      </c>
      <c r="V28" s="65">
        <v>216739698</v>
      </c>
      <c r="W28" s="65">
        <v>228788000</v>
      </c>
      <c r="X28" s="65">
        <v>-12048302</v>
      </c>
      <c r="Y28" s="66">
        <v>-5.27</v>
      </c>
      <c r="Z28" s="67">
        <v>228788000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74155</v>
      </c>
      <c r="T29" s="65">
        <v>0</v>
      </c>
      <c r="U29" s="65">
        <v>74155</v>
      </c>
      <c r="V29" s="65">
        <v>74155</v>
      </c>
      <c r="W29" s="65">
        <v>0</v>
      </c>
      <c r="X29" s="65">
        <v>74155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1786896</v>
      </c>
      <c r="C31" s="19"/>
      <c r="D31" s="64">
        <v>0</v>
      </c>
      <c r="E31" s="65">
        <v>13251460</v>
      </c>
      <c r="F31" s="65">
        <v>100588</v>
      </c>
      <c r="G31" s="65">
        <v>991010</v>
      </c>
      <c r="H31" s="65">
        <v>12598030</v>
      </c>
      <c r="I31" s="65">
        <v>13689628</v>
      </c>
      <c r="J31" s="65">
        <v>467297</v>
      </c>
      <c r="K31" s="65">
        <v>1133068</v>
      </c>
      <c r="L31" s="65">
        <v>1303588</v>
      </c>
      <c r="M31" s="65">
        <v>2903953</v>
      </c>
      <c r="N31" s="65">
        <v>77458</v>
      </c>
      <c r="O31" s="65">
        <v>288609</v>
      </c>
      <c r="P31" s="65">
        <v>111310</v>
      </c>
      <c r="Q31" s="65">
        <v>477377</v>
      </c>
      <c r="R31" s="65">
        <v>762263</v>
      </c>
      <c r="S31" s="65">
        <v>2866404</v>
      </c>
      <c r="T31" s="65">
        <v>5053262</v>
      </c>
      <c r="U31" s="65">
        <v>8681929</v>
      </c>
      <c r="V31" s="65">
        <v>25752887</v>
      </c>
      <c r="W31" s="65">
        <v>13251460</v>
      </c>
      <c r="X31" s="65">
        <v>12501427</v>
      </c>
      <c r="Y31" s="66">
        <v>94.34</v>
      </c>
      <c r="Z31" s="67">
        <v>13251460</v>
      </c>
    </row>
    <row r="32" spans="1:26" ht="13.5">
      <c r="A32" s="75" t="s">
        <v>54</v>
      </c>
      <c r="B32" s="22">
        <f>SUM(B28:B31)</f>
        <v>153286594</v>
      </c>
      <c r="C32" s="22">
        <f>SUM(C28:C31)</f>
        <v>0</v>
      </c>
      <c r="D32" s="104">
        <f aca="true" t="shared" si="5" ref="D32:Z32">SUM(D28:D31)</f>
        <v>248052000</v>
      </c>
      <c r="E32" s="105">
        <f t="shared" si="5"/>
        <v>242039460</v>
      </c>
      <c r="F32" s="105">
        <f t="shared" si="5"/>
        <v>11701023</v>
      </c>
      <c r="G32" s="105">
        <f t="shared" si="5"/>
        <v>5715857</v>
      </c>
      <c r="H32" s="105">
        <f t="shared" si="5"/>
        <v>12598030</v>
      </c>
      <c r="I32" s="105">
        <f t="shared" si="5"/>
        <v>30014910</v>
      </c>
      <c r="J32" s="105">
        <f t="shared" si="5"/>
        <v>14031237</v>
      </c>
      <c r="K32" s="105">
        <f t="shared" si="5"/>
        <v>19008676</v>
      </c>
      <c r="L32" s="105">
        <f t="shared" si="5"/>
        <v>12492742</v>
      </c>
      <c r="M32" s="105">
        <f t="shared" si="5"/>
        <v>45532655</v>
      </c>
      <c r="N32" s="105">
        <f t="shared" si="5"/>
        <v>3108650</v>
      </c>
      <c r="O32" s="105">
        <f t="shared" si="5"/>
        <v>15269402</v>
      </c>
      <c r="P32" s="105">
        <f t="shared" si="5"/>
        <v>20305292</v>
      </c>
      <c r="Q32" s="105">
        <f t="shared" si="5"/>
        <v>38683344</v>
      </c>
      <c r="R32" s="105">
        <f t="shared" si="5"/>
        <v>27180366</v>
      </c>
      <c r="S32" s="105">
        <f t="shared" si="5"/>
        <v>23977944</v>
      </c>
      <c r="T32" s="105">
        <f t="shared" si="5"/>
        <v>77177521</v>
      </c>
      <c r="U32" s="105">
        <f t="shared" si="5"/>
        <v>128335831</v>
      </c>
      <c r="V32" s="105">
        <f t="shared" si="5"/>
        <v>242566740</v>
      </c>
      <c r="W32" s="105">
        <f t="shared" si="5"/>
        <v>242039460</v>
      </c>
      <c r="X32" s="105">
        <f t="shared" si="5"/>
        <v>527280</v>
      </c>
      <c r="Y32" s="106">
        <f>+IF(W32&lt;&gt;0,(X32/W32)*100,0)</f>
        <v>0.21784877556742197</v>
      </c>
      <c r="Z32" s="107">
        <f t="shared" si="5"/>
        <v>242039460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206147399</v>
      </c>
      <c r="C35" s="19"/>
      <c r="D35" s="64">
        <v>3123000</v>
      </c>
      <c r="E35" s="65">
        <v>14123369</v>
      </c>
      <c r="F35" s="65">
        <v>14724555</v>
      </c>
      <c r="G35" s="65">
        <v>46738043</v>
      </c>
      <c r="H35" s="65">
        <v>40594801</v>
      </c>
      <c r="I35" s="65">
        <v>102057399</v>
      </c>
      <c r="J35" s="65">
        <v>40210125</v>
      </c>
      <c r="K35" s="65">
        <v>94183098</v>
      </c>
      <c r="L35" s="65">
        <v>57334423</v>
      </c>
      <c r="M35" s="65">
        <v>191727646</v>
      </c>
      <c r="N35" s="65">
        <v>60858280</v>
      </c>
      <c r="O35" s="65">
        <v>56462601</v>
      </c>
      <c r="P35" s="65">
        <v>70800147</v>
      </c>
      <c r="Q35" s="65">
        <v>188121028</v>
      </c>
      <c r="R35" s="65">
        <v>37242098</v>
      </c>
      <c r="S35" s="65">
        <v>22020555</v>
      </c>
      <c r="T35" s="65">
        <v>1798078</v>
      </c>
      <c r="U35" s="65">
        <v>61060731</v>
      </c>
      <c r="V35" s="65">
        <v>542966804</v>
      </c>
      <c r="W35" s="65">
        <v>14123369</v>
      </c>
      <c r="X35" s="65">
        <v>528843435</v>
      </c>
      <c r="Y35" s="66">
        <v>3744.46</v>
      </c>
      <c r="Z35" s="67">
        <v>14123369</v>
      </c>
    </row>
    <row r="36" spans="1:26" ht="13.5">
      <c r="A36" s="63" t="s">
        <v>57</v>
      </c>
      <c r="B36" s="19">
        <v>1296390115</v>
      </c>
      <c r="C36" s="19"/>
      <c r="D36" s="64">
        <v>248052000</v>
      </c>
      <c r="E36" s="65">
        <v>248052000</v>
      </c>
      <c r="F36" s="65">
        <v>119998509</v>
      </c>
      <c r="G36" s="65">
        <v>70002652</v>
      </c>
      <c r="H36" s="65">
        <v>35002652</v>
      </c>
      <c r="I36" s="65">
        <v>225003813</v>
      </c>
      <c r="J36" s="65">
        <v>14996318</v>
      </c>
      <c r="K36" s="65">
        <v>-15003682</v>
      </c>
      <c r="L36" s="65">
        <v>69993717</v>
      </c>
      <c r="M36" s="65">
        <v>69986353</v>
      </c>
      <c r="N36" s="65">
        <v>59992787</v>
      </c>
      <c r="O36" s="65">
        <v>19992182</v>
      </c>
      <c r="P36" s="65">
        <v>139992182</v>
      </c>
      <c r="Q36" s="65">
        <v>219977151</v>
      </c>
      <c r="R36" s="65">
        <v>129970470</v>
      </c>
      <c r="S36" s="65">
        <v>89968850</v>
      </c>
      <c r="T36" s="65">
        <v>-4707787</v>
      </c>
      <c r="U36" s="65">
        <v>215231533</v>
      </c>
      <c r="V36" s="65">
        <v>730198850</v>
      </c>
      <c r="W36" s="65">
        <v>248052000</v>
      </c>
      <c r="X36" s="65">
        <v>482146850</v>
      </c>
      <c r="Y36" s="66">
        <v>194.37</v>
      </c>
      <c r="Z36" s="67">
        <v>248052000</v>
      </c>
    </row>
    <row r="37" spans="1:26" ht="13.5">
      <c r="A37" s="63" t="s">
        <v>58</v>
      </c>
      <c r="B37" s="19">
        <v>157731132</v>
      </c>
      <c r="C37" s="19"/>
      <c r="D37" s="64">
        <v>0</v>
      </c>
      <c r="E37" s="65">
        <v>-11719870</v>
      </c>
      <c r="F37" s="65">
        <v>5999178</v>
      </c>
      <c r="G37" s="65">
        <v>-3418363</v>
      </c>
      <c r="H37" s="65">
        <v>-7824586</v>
      </c>
      <c r="I37" s="65">
        <v>-5243771</v>
      </c>
      <c r="J37" s="65">
        <v>-6053948</v>
      </c>
      <c r="K37" s="65">
        <v>-10634267</v>
      </c>
      <c r="L37" s="65">
        <v>-16226708</v>
      </c>
      <c r="M37" s="65">
        <v>-32914923</v>
      </c>
      <c r="N37" s="65">
        <v>-18749264</v>
      </c>
      <c r="O37" s="65">
        <v>-18890209</v>
      </c>
      <c r="P37" s="65">
        <v>-15944211</v>
      </c>
      <c r="Q37" s="65">
        <v>-53583684</v>
      </c>
      <c r="R37" s="65">
        <v>-18330734</v>
      </c>
      <c r="S37" s="65">
        <v>-39319762</v>
      </c>
      <c r="T37" s="65">
        <v>-28931469</v>
      </c>
      <c r="U37" s="65">
        <v>-86581965</v>
      </c>
      <c r="V37" s="65">
        <v>-178324343</v>
      </c>
      <c r="W37" s="65">
        <v>-11719870</v>
      </c>
      <c r="X37" s="65">
        <v>-166604473</v>
      </c>
      <c r="Y37" s="66">
        <v>1421.56</v>
      </c>
      <c r="Z37" s="67">
        <v>-11719870</v>
      </c>
    </row>
    <row r="38" spans="1:26" ht="13.5">
      <c r="A38" s="63" t="s">
        <v>59</v>
      </c>
      <c r="B38" s="19">
        <v>1362019</v>
      </c>
      <c r="C38" s="19"/>
      <c r="D38" s="64">
        <v>1265000</v>
      </c>
      <c r="E38" s="65">
        <v>-1265065</v>
      </c>
      <c r="F38" s="65">
        <v>0</v>
      </c>
      <c r="G38" s="65">
        <v>-236218</v>
      </c>
      <c r="H38" s="65">
        <v>-357090</v>
      </c>
      <c r="I38" s="65">
        <v>-593308</v>
      </c>
      <c r="J38" s="65">
        <v>-478386</v>
      </c>
      <c r="K38" s="65">
        <v>-2779182</v>
      </c>
      <c r="L38" s="65">
        <v>-3014008</v>
      </c>
      <c r="M38" s="65">
        <v>-6271576</v>
      </c>
      <c r="N38" s="65">
        <v>-3014008</v>
      </c>
      <c r="O38" s="65">
        <v>-3014007</v>
      </c>
      <c r="P38" s="65">
        <v>-2867101</v>
      </c>
      <c r="Q38" s="65">
        <v>-8895116</v>
      </c>
      <c r="R38" s="65">
        <v>-2867101</v>
      </c>
      <c r="S38" s="65">
        <v>-2754909</v>
      </c>
      <c r="T38" s="65">
        <v>-2754908</v>
      </c>
      <c r="U38" s="65">
        <v>-8376918</v>
      </c>
      <c r="V38" s="65">
        <v>-24136918</v>
      </c>
      <c r="W38" s="65">
        <v>-1265065</v>
      </c>
      <c r="X38" s="65">
        <v>-22871853</v>
      </c>
      <c r="Y38" s="66">
        <v>1807.96</v>
      </c>
      <c r="Z38" s="67">
        <v>-1265065</v>
      </c>
    </row>
    <row r="39" spans="1:26" ht="13.5">
      <c r="A39" s="63" t="s">
        <v>60</v>
      </c>
      <c r="B39" s="19">
        <v>1343444363</v>
      </c>
      <c r="C39" s="19"/>
      <c r="D39" s="64">
        <v>249910000</v>
      </c>
      <c r="E39" s="65">
        <v>275160304</v>
      </c>
      <c r="F39" s="65">
        <v>128723886</v>
      </c>
      <c r="G39" s="65">
        <v>120395276</v>
      </c>
      <c r="H39" s="65">
        <v>83779129</v>
      </c>
      <c r="I39" s="65">
        <v>332898291</v>
      </c>
      <c r="J39" s="65">
        <v>61738777</v>
      </c>
      <c r="K39" s="65">
        <v>92592865</v>
      </c>
      <c r="L39" s="65">
        <v>146568856</v>
      </c>
      <c r="M39" s="65">
        <v>300900498</v>
      </c>
      <c r="N39" s="65">
        <v>142614339</v>
      </c>
      <c r="O39" s="65">
        <v>98358999</v>
      </c>
      <c r="P39" s="65">
        <v>229603641</v>
      </c>
      <c r="Q39" s="65">
        <v>470576979</v>
      </c>
      <c r="R39" s="65">
        <v>188410403</v>
      </c>
      <c r="S39" s="65">
        <v>154064076</v>
      </c>
      <c r="T39" s="65">
        <v>28776668</v>
      </c>
      <c r="U39" s="65">
        <v>371251147</v>
      </c>
      <c r="V39" s="65">
        <v>1475626915</v>
      </c>
      <c r="W39" s="65">
        <v>275160304</v>
      </c>
      <c r="X39" s="65">
        <v>1200466611</v>
      </c>
      <c r="Y39" s="66">
        <v>436.28</v>
      </c>
      <c r="Z39" s="67">
        <v>275160304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117300733</v>
      </c>
      <c r="C42" s="19">
        <v>326749349</v>
      </c>
      <c r="D42" s="64">
        <v>401124408</v>
      </c>
      <c r="E42" s="65">
        <v>283020132</v>
      </c>
      <c r="F42" s="65">
        <v>140863507</v>
      </c>
      <c r="G42" s="65">
        <v>-1942470</v>
      </c>
      <c r="H42" s="65">
        <v>-20917619</v>
      </c>
      <c r="I42" s="65">
        <v>118003418</v>
      </c>
      <c r="J42" s="65">
        <v>-4287776</v>
      </c>
      <c r="K42" s="65">
        <v>53634655</v>
      </c>
      <c r="L42" s="65">
        <v>69582052</v>
      </c>
      <c r="M42" s="65">
        <v>118928931</v>
      </c>
      <c r="N42" s="65">
        <v>-853960</v>
      </c>
      <c r="O42" s="65">
        <v>-28779567</v>
      </c>
      <c r="P42" s="65">
        <v>157036625</v>
      </c>
      <c r="Q42" s="65">
        <v>127403098</v>
      </c>
      <c r="R42" s="65">
        <v>-8960583</v>
      </c>
      <c r="S42" s="65">
        <v>2277017</v>
      </c>
      <c r="T42" s="65">
        <v>-30902532</v>
      </c>
      <c r="U42" s="65">
        <v>-37586098</v>
      </c>
      <c r="V42" s="65">
        <v>326749349</v>
      </c>
      <c r="W42" s="65">
        <v>283020132</v>
      </c>
      <c r="X42" s="65">
        <v>43729217</v>
      </c>
      <c r="Y42" s="66">
        <v>15.45</v>
      </c>
      <c r="Z42" s="67">
        <v>283020132</v>
      </c>
    </row>
    <row r="43" spans="1:26" ht="13.5">
      <c r="A43" s="63" t="s">
        <v>63</v>
      </c>
      <c r="B43" s="19">
        <v>-38996560</v>
      </c>
      <c r="C43" s="19">
        <v>-183251193</v>
      </c>
      <c r="D43" s="64">
        <v>-248052000</v>
      </c>
      <c r="E43" s="65">
        <v>-228788004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-19008678</v>
      </c>
      <c r="L43" s="65">
        <v>-12492742</v>
      </c>
      <c r="M43" s="65">
        <v>-31501420</v>
      </c>
      <c r="N43" s="65">
        <v>-3108650</v>
      </c>
      <c r="O43" s="65">
        <v>0</v>
      </c>
      <c r="P43" s="65">
        <v>-20305292</v>
      </c>
      <c r="Q43" s="65">
        <v>-23413942</v>
      </c>
      <c r="R43" s="65">
        <v>-27180366</v>
      </c>
      <c r="S43" s="65">
        <v>-23977944</v>
      </c>
      <c r="T43" s="65">
        <v>-77177521</v>
      </c>
      <c r="U43" s="65">
        <v>-128335831</v>
      </c>
      <c r="V43" s="65">
        <v>-183251193</v>
      </c>
      <c r="W43" s="65">
        <v>-228788004</v>
      </c>
      <c r="X43" s="65">
        <v>45536811</v>
      </c>
      <c r="Y43" s="66">
        <v>-19.9</v>
      </c>
      <c r="Z43" s="67">
        <v>-228788004</v>
      </c>
    </row>
    <row r="44" spans="1:26" ht="13.5">
      <c r="A44" s="63" t="s">
        <v>64</v>
      </c>
      <c r="B44" s="19">
        <v>-81856608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144617853</v>
      </c>
      <c r="C45" s="22">
        <v>397144898</v>
      </c>
      <c r="D45" s="104">
        <v>459938004</v>
      </c>
      <c r="E45" s="105">
        <v>229245479</v>
      </c>
      <c r="F45" s="105">
        <v>394510249</v>
      </c>
      <c r="G45" s="105">
        <v>392567779</v>
      </c>
      <c r="H45" s="105">
        <v>371650160</v>
      </c>
      <c r="I45" s="105">
        <v>371650160</v>
      </c>
      <c r="J45" s="105">
        <v>367362384</v>
      </c>
      <c r="K45" s="105">
        <v>401988361</v>
      </c>
      <c r="L45" s="105">
        <v>459077671</v>
      </c>
      <c r="M45" s="105">
        <v>459077671</v>
      </c>
      <c r="N45" s="105">
        <v>455115061</v>
      </c>
      <c r="O45" s="105">
        <v>426335494</v>
      </c>
      <c r="P45" s="105">
        <v>563066827</v>
      </c>
      <c r="Q45" s="105">
        <v>563066827</v>
      </c>
      <c r="R45" s="105">
        <v>526925878</v>
      </c>
      <c r="S45" s="105">
        <v>505224951</v>
      </c>
      <c r="T45" s="105">
        <v>397144898</v>
      </c>
      <c r="U45" s="105">
        <v>397144898</v>
      </c>
      <c r="V45" s="105">
        <v>397144898</v>
      </c>
      <c r="W45" s="105">
        <v>229245479</v>
      </c>
      <c r="X45" s="105">
        <v>167899419</v>
      </c>
      <c r="Y45" s="106">
        <v>73.24</v>
      </c>
      <c r="Z45" s="107">
        <v>229245479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2800652</v>
      </c>
      <c r="C49" s="57"/>
      <c r="D49" s="134">
        <v>5157177</v>
      </c>
      <c r="E49" s="59">
        <v>1572132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6711137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486.47014909736254</v>
      </c>
      <c r="E58" s="7">
        <f t="shared" si="6"/>
        <v>100.00190685935834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100.00004651746963</v>
      </c>
      <c r="M58" s="7">
        <f t="shared" si="6"/>
        <v>100.0000178269135</v>
      </c>
      <c r="N58" s="7">
        <f t="shared" si="6"/>
        <v>3143.834581544172</v>
      </c>
      <c r="O58" s="7">
        <f t="shared" si="6"/>
        <v>-1372.3020268459143</v>
      </c>
      <c r="P58" s="7">
        <f t="shared" si="6"/>
        <v>100.00004491412643</v>
      </c>
      <c r="Q58" s="7">
        <f t="shared" si="6"/>
        <v>83.83514124702964</v>
      </c>
      <c r="R58" s="7">
        <f t="shared" si="6"/>
        <v>-54.431413489704795</v>
      </c>
      <c r="S58" s="7">
        <f t="shared" si="6"/>
        <v>135.41596708317658</v>
      </c>
      <c r="T58" s="7">
        <f t="shared" si="6"/>
        <v>100</v>
      </c>
      <c r="U58" s="7">
        <f t="shared" si="6"/>
        <v>-4992.978000826355</v>
      </c>
      <c r="V58" s="7">
        <f t="shared" si="6"/>
        <v>118.65188607392085</v>
      </c>
      <c r="W58" s="7">
        <f t="shared" si="6"/>
        <v>100.00190685935834</v>
      </c>
      <c r="X58" s="7">
        <f t="shared" si="6"/>
        <v>0</v>
      </c>
      <c r="Y58" s="7">
        <f t="shared" si="6"/>
        <v>0</v>
      </c>
      <c r="Z58" s="8">
        <f t="shared" si="6"/>
        <v>100.00190685935834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486.47014909736254</v>
      </c>
      <c r="E60" s="13">
        <f t="shared" si="7"/>
        <v>100.00190685935834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100.00004651746963</v>
      </c>
      <c r="M60" s="13">
        <f t="shared" si="7"/>
        <v>100.0000178269135</v>
      </c>
      <c r="N60" s="13">
        <f t="shared" si="7"/>
        <v>3143.834581544172</v>
      </c>
      <c r="O60" s="13">
        <f t="shared" si="7"/>
        <v>-1372.3020268459143</v>
      </c>
      <c r="P60" s="13">
        <f t="shared" si="7"/>
        <v>100.00004491412643</v>
      </c>
      <c r="Q60" s="13">
        <f t="shared" si="7"/>
        <v>83.83514124702964</v>
      </c>
      <c r="R60" s="13">
        <f t="shared" si="7"/>
        <v>-54.431413489704795</v>
      </c>
      <c r="S60" s="13">
        <f t="shared" si="7"/>
        <v>135.41596708317658</v>
      </c>
      <c r="T60" s="13">
        <f t="shared" si="7"/>
        <v>100</v>
      </c>
      <c r="U60" s="13">
        <f t="shared" si="7"/>
        <v>-4992.978000826355</v>
      </c>
      <c r="V60" s="13">
        <f t="shared" si="7"/>
        <v>118.65188607392085</v>
      </c>
      <c r="W60" s="13">
        <f t="shared" si="7"/>
        <v>100.00190685935834</v>
      </c>
      <c r="X60" s="13">
        <f t="shared" si="7"/>
        <v>0</v>
      </c>
      <c r="Y60" s="13">
        <f t="shared" si="7"/>
        <v>0</v>
      </c>
      <c r="Z60" s="14">
        <f t="shared" si="7"/>
        <v>100.00190685935834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473.46591158758116</v>
      </c>
      <c r="E62" s="13">
        <f t="shared" si="7"/>
        <v>100.0000113828799</v>
      </c>
      <c r="F62" s="13">
        <f t="shared" si="7"/>
        <v>91.66961359402399</v>
      </c>
      <c r="G62" s="13">
        <f t="shared" si="7"/>
        <v>89.75862577045537</v>
      </c>
      <c r="H62" s="13">
        <f t="shared" si="7"/>
        <v>72.27376950262908</v>
      </c>
      <c r="I62" s="13">
        <f t="shared" si="7"/>
        <v>89.18846806210905</v>
      </c>
      <c r="J62" s="13">
        <f t="shared" si="7"/>
        <v>55.98111614252438</v>
      </c>
      <c r="K62" s="13">
        <f t="shared" si="7"/>
        <v>71.23352813947925</v>
      </c>
      <c r="L62" s="13">
        <f t="shared" si="7"/>
        <v>80.06540356230782</v>
      </c>
      <c r="M62" s="13">
        <f t="shared" si="7"/>
        <v>70.78004868886617</v>
      </c>
      <c r="N62" s="13">
        <f t="shared" si="7"/>
        <v>2932.144923382324</v>
      </c>
      <c r="O62" s="13">
        <f t="shared" si="7"/>
        <v>-3058.3527509293026</v>
      </c>
      <c r="P62" s="13">
        <f t="shared" si="7"/>
        <v>78.94259570414346</v>
      </c>
      <c r="Q62" s="13">
        <f t="shared" si="7"/>
        <v>31.10904173477288</v>
      </c>
      <c r="R62" s="13">
        <f t="shared" si="7"/>
        <v>-43.80260770204091</v>
      </c>
      <c r="S62" s="13">
        <f t="shared" si="7"/>
        <v>99.94425474403074</v>
      </c>
      <c r="T62" s="13">
        <f t="shared" si="7"/>
        <v>74.07336689637614</v>
      </c>
      <c r="U62" s="13">
        <f t="shared" si="7"/>
        <v>-3773.593745307479</v>
      </c>
      <c r="V62" s="13">
        <f t="shared" si="7"/>
        <v>93.00252867114071</v>
      </c>
      <c r="W62" s="13">
        <f t="shared" si="7"/>
        <v>100.0000113828799</v>
      </c>
      <c r="X62" s="13">
        <f t="shared" si="7"/>
        <v>0</v>
      </c>
      <c r="Y62" s="13">
        <f t="shared" si="7"/>
        <v>0</v>
      </c>
      <c r="Z62" s="14">
        <f t="shared" si="7"/>
        <v>100.0000113828799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1028.44129359315</v>
      </c>
      <c r="E63" s="13">
        <f t="shared" si="7"/>
        <v>100.0123244932725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100</v>
      </c>
      <c r="P63" s="13">
        <f t="shared" si="7"/>
        <v>0</v>
      </c>
      <c r="Q63" s="13">
        <f t="shared" si="7"/>
        <v>353.85467489409297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1025.8677267151372</v>
      </c>
      <c r="W63" s="13">
        <f t="shared" si="7"/>
        <v>100.0123244932725</v>
      </c>
      <c r="X63" s="13">
        <f t="shared" si="7"/>
        <v>0</v>
      </c>
      <c r="Y63" s="13">
        <f t="shared" si="7"/>
        <v>0</v>
      </c>
      <c r="Z63" s="14">
        <f t="shared" si="7"/>
        <v>100.0123244932725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24260053</v>
      </c>
      <c r="C67" s="24"/>
      <c r="D67" s="25">
        <v>19901291</v>
      </c>
      <c r="E67" s="26">
        <v>31150698</v>
      </c>
      <c r="F67" s="26">
        <v>1097188</v>
      </c>
      <c r="G67" s="26">
        <v>12433556</v>
      </c>
      <c r="H67" s="26">
        <v>580050</v>
      </c>
      <c r="I67" s="26">
        <v>14110794</v>
      </c>
      <c r="J67" s="26">
        <v>1411576</v>
      </c>
      <c r="K67" s="26">
        <v>2048190</v>
      </c>
      <c r="L67" s="26">
        <v>2149730</v>
      </c>
      <c r="M67" s="26">
        <v>5609496</v>
      </c>
      <c r="N67" s="26">
        <v>565209</v>
      </c>
      <c r="O67" s="26">
        <v>1212475</v>
      </c>
      <c r="P67" s="26">
        <v>2226471</v>
      </c>
      <c r="Q67" s="26">
        <v>4004155</v>
      </c>
      <c r="R67" s="26">
        <v>-3000036</v>
      </c>
      <c r="S67" s="26">
        <v>1188207</v>
      </c>
      <c r="T67" s="26">
        <v>1712598</v>
      </c>
      <c r="U67" s="26">
        <v>-99231</v>
      </c>
      <c r="V67" s="26">
        <v>23625214</v>
      </c>
      <c r="W67" s="26">
        <v>31150698</v>
      </c>
      <c r="X67" s="26"/>
      <c r="Y67" s="25"/>
      <c r="Z67" s="27">
        <v>31150698</v>
      </c>
    </row>
    <row r="68" spans="1:26" ht="13.5" hidden="1">
      <c r="A68" s="37" t="s">
        <v>31</v>
      </c>
      <c r="B68" s="19">
        <v>23686288</v>
      </c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19901291</v>
      </c>
      <c r="E69" s="21">
        <v>31150698</v>
      </c>
      <c r="F69" s="21">
        <v>1097188</v>
      </c>
      <c r="G69" s="21">
        <v>12433556</v>
      </c>
      <c r="H69" s="21">
        <v>580050</v>
      </c>
      <c r="I69" s="21">
        <v>14110794</v>
      </c>
      <c r="J69" s="21">
        <v>1411576</v>
      </c>
      <c r="K69" s="21">
        <v>2048190</v>
      </c>
      <c r="L69" s="21">
        <v>2149730</v>
      </c>
      <c r="M69" s="21">
        <v>5609496</v>
      </c>
      <c r="N69" s="21">
        <v>565209</v>
      </c>
      <c r="O69" s="21">
        <v>1212475</v>
      </c>
      <c r="P69" s="21">
        <v>2226471</v>
      </c>
      <c r="Q69" s="21">
        <v>4004155</v>
      </c>
      <c r="R69" s="21">
        <v>-3000036</v>
      </c>
      <c r="S69" s="21">
        <v>1188207</v>
      </c>
      <c r="T69" s="21">
        <v>1712598</v>
      </c>
      <c r="U69" s="21">
        <v>-99231</v>
      </c>
      <c r="V69" s="21">
        <v>23625214</v>
      </c>
      <c r="W69" s="21">
        <v>31150698</v>
      </c>
      <c r="X69" s="21"/>
      <c r="Y69" s="20"/>
      <c r="Z69" s="23">
        <v>31150698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19434962</v>
      </c>
      <c r="E71" s="21">
        <v>26355369</v>
      </c>
      <c r="F71" s="21">
        <v>1097188</v>
      </c>
      <c r="G71" s="21">
        <v>12433556</v>
      </c>
      <c r="H71" s="21">
        <v>580050</v>
      </c>
      <c r="I71" s="21">
        <v>14110794</v>
      </c>
      <c r="J71" s="21">
        <v>1411576</v>
      </c>
      <c r="K71" s="21">
        <v>2048190</v>
      </c>
      <c r="L71" s="21">
        <v>2149730</v>
      </c>
      <c r="M71" s="21">
        <v>5609496</v>
      </c>
      <c r="N71" s="21">
        <v>565209</v>
      </c>
      <c r="O71" s="21">
        <v>565209</v>
      </c>
      <c r="P71" s="21">
        <v>2226471</v>
      </c>
      <c r="Q71" s="21">
        <v>3356889</v>
      </c>
      <c r="R71" s="21">
        <v>-3000036</v>
      </c>
      <c r="S71" s="21">
        <v>1187545</v>
      </c>
      <c r="T71" s="21">
        <v>1712598</v>
      </c>
      <c r="U71" s="21">
        <v>-99893</v>
      </c>
      <c r="V71" s="21">
        <v>22977286</v>
      </c>
      <c r="W71" s="21">
        <v>26355369</v>
      </c>
      <c r="X71" s="21"/>
      <c r="Y71" s="20"/>
      <c r="Z71" s="23">
        <v>26355369</v>
      </c>
    </row>
    <row r="72" spans="1:26" ht="13.5" hidden="1">
      <c r="A72" s="39" t="s">
        <v>105</v>
      </c>
      <c r="B72" s="19"/>
      <c r="C72" s="19"/>
      <c r="D72" s="20">
        <v>466329</v>
      </c>
      <c r="E72" s="21">
        <v>4795329</v>
      </c>
      <c r="F72" s="21"/>
      <c r="G72" s="21"/>
      <c r="H72" s="21"/>
      <c r="I72" s="21"/>
      <c r="J72" s="21"/>
      <c r="K72" s="21"/>
      <c r="L72" s="21"/>
      <c r="M72" s="21"/>
      <c r="N72" s="21"/>
      <c r="O72" s="21">
        <v>647266</v>
      </c>
      <c r="P72" s="21"/>
      <c r="Q72" s="21">
        <v>647266</v>
      </c>
      <c r="R72" s="21"/>
      <c r="S72" s="21"/>
      <c r="T72" s="21"/>
      <c r="U72" s="21"/>
      <c r="V72" s="21">
        <v>647266</v>
      </c>
      <c r="W72" s="21">
        <v>4795329</v>
      </c>
      <c r="X72" s="21"/>
      <c r="Y72" s="20"/>
      <c r="Z72" s="23">
        <v>4795329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662</v>
      </c>
      <c r="T74" s="21"/>
      <c r="U74" s="21">
        <v>662</v>
      </c>
      <c r="V74" s="21">
        <v>662</v>
      </c>
      <c r="W74" s="21"/>
      <c r="X74" s="21"/>
      <c r="Y74" s="20"/>
      <c r="Z74" s="23"/>
    </row>
    <row r="75" spans="1:26" ht="13.5" hidden="1">
      <c r="A75" s="40" t="s">
        <v>110</v>
      </c>
      <c r="B75" s="28">
        <v>573765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24260053</v>
      </c>
      <c r="C76" s="32">
        <v>28031762</v>
      </c>
      <c r="D76" s="33">
        <v>96813840</v>
      </c>
      <c r="E76" s="34">
        <v>31151292</v>
      </c>
      <c r="F76" s="34">
        <v>1097188</v>
      </c>
      <c r="G76" s="34">
        <v>12433556</v>
      </c>
      <c r="H76" s="34">
        <v>580050</v>
      </c>
      <c r="I76" s="34">
        <v>14110794</v>
      </c>
      <c r="J76" s="34">
        <v>1411576</v>
      </c>
      <c r="K76" s="34">
        <v>2048190</v>
      </c>
      <c r="L76" s="34">
        <v>2149731</v>
      </c>
      <c r="M76" s="34">
        <v>5609497</v>
      </c>
      <c r="N76" s="34">
        <v>17769236</v>
      </c>
      <c r="O76" s="34">
        <v>-16638819</v>
      </c>
      <c r="P76" s="34">
        <v>2226472</v>
      </c>
      <c r="Q76" s="34">
        <v>3356889</v>
      </c>
      <c r="R76" s="34">
        <v>1632962</v>
      </c>
      <c r="S76" s="34">
        <v>1609022</v>
      </c>
      <c r="T76" s="34">
        <v>1712598</v>
      </c>
      <c r="U76" s="34">
        <v>4954582</v>
      </c>
      <c r="V76" s="34">
        <v>28031762</v>
      </c>
      <c r="W76" s="34">
        <v>31151292</v>
      </c>
      <c r="X76" s="34"/>
      <c r="Y76" s="33"/>
      <c r="Z76" s="35">
        <v>31151292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23686288</v>
      </c>
      <c r="C78" s="19">
        <v>28031762</v>
      </c>
      <c r="D78" s="20">
        <v>96813840</v>
      </c>
      <c r="E78" s="21">
        <v>31151292</v>
      </c>
      <c r="F78" s="21">
        <v>1097188</v>
      </c>
      <c r="G78" s="21">
        <v>12433556</v>
      </c>
      <c r="H78" s="21">
        <v>580050</v>
      </c>
      <c r="I78" s="21">
        <v>14110794</v>
      </c>
      <c r="J78" s="21">
        <v>1411576</v>
      </c>
      <c r="K78" s="21">
        <v>2048190</v>
      </c>
      <c r="L78" s="21">
        <v>2149731</v>
      </c>
      <c r="M78" s="21">
        <v>5609497</v>
      </c>
      <c r="N78" s="21">
        <v>17769236</v>
      </c>
      <c r="O78" s="21">
        <v>-16638819</v>
      </c>
      <c r="P78" s="21">
        <v>2226472</v>
      </c>
      <c r="Q78" s="21">
        <v>3356889</v>
      </c>
      <c r="R78" s="21">
        <v>1632962</v>
      </c>
      <c r="S78" s="21">
        <v>1609022</v>
      </c>
      <c r="T78" s="21">
        <v>1712598</v>
      </c>
      <c r="U78" s="21">
        <v>4954582</v>
      </c>
      <c r="V78" s="21">
        <v>28031762</v>
      </c>
      <c r="W78" s="21">
        <v>31151292</v>
      </c>
      <c r="X78" s="21"/>
      <c r="Y78" s="20"/>
      <c r="Z78" s="23">
        <v>31151292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16239151</v>
      </c>
      <c r="C80" s="19">
        <v>21369457</v>
      </c>
      <c r="D80" s="20">
        <v>92017920</v>
      </c>
      <c r="E80" s="21">
        <v>26355372</v>
      </c>
      <c r="F80" s="21">
        <v>1005788</v>
      </c>
      <c r="G80" s="21">
        <v>11160189</v>
      </c>
      <c r="H80" s="21">
        <v>419224</v>
      </c>
      <c r="I80" s="21">
        <v>12585201</v>
      </c>
      <c r="J80" s="21">
        <v>790216</v>
      </c>
      <c r="K80" s="21">
        <v>1458998</v>
      </c>
      <c r="L80" s="21">
        <v>1721190</v>
      </c>
      <c r="M80" s="21">
        <v>3970404</v>
      </c>
      <c r="N80" s="21">
        <v>16572747</v>
      </c>
      <c r="O80" s="21">
        <v>-17286085</v>
      </c>
      <c r="P80" s="21">
        <v>1757634</v>
      </c>
      <c r="Q80" s="21">
        <v>1044296</v>
      </c>
      <c r="R80" s="21">
        <v>1314094</v>
      </c>
      <c r="S80" s="21">
        <v>1186883</v>
      </c>
      <c r="T80" s="21">
        <v>1268579</v>
      </c>
      <c r="U80" s="21">
        <v>3769556</v>
      </c>
      <c r="V80" s="21">
        <v>21369457</v>
      </c>
      <c r="W80" s="21">
        <v>26355372</v>
      </c>
      <c r="X80" s="21"/>
      <c r="Y80" s="20"/>
      <c r="Z80" s="23">
        <v>26355372</v>
      </c>
    </row>
    <row r="81" spans="1:26" ht="13.5" hidden="1">
      <c r="A81" s="39" t="s">
        <v>105</v>
      </c>
      <c r="B81" s="19">
        <v>7447137</v>
      </c>
      <c r="C81" s="19">
        <v>6640093</v>
      </c>
      <c r="D81" s="20">
        <v>4795920</v>
      </c>
      <c r="E81" s="21">
        <v>4795920</v>
      </c>
      <c r="F81" s="21">
        <v>91400</v>
      </c>
      <c r="G81" s="21">
        <v>1273367</v>
      </c>
      <c r="H81" s="21">
        <v>160826</v>
      </c>
      <c r="I81" s="21">
        <v>1525593</v>
      </c>
      <c r="J81" s="21">
        <v>621360</v>
      </c>
      <c r="K81" s="21">
        <v>589192</v>
      </c>
      <c r="L81" s="21">
        <v>428541</v>
      </c>
      <c r="M81" s="21">
        <v>1639093</v>
      </c>
      <c r="N81" s="21">
        <v>1196489</v>
      </c>
      <c r="O81" s="21">
        <v>647266</v>
      </c>
      <c r="P81" s="21">
        <v>446626</v>
      </c>
      <c r="Q81" s="21">
        <v>2290381</v>
      </c>
      <c r="R81" s="21">
        <v>318868</v>
      </c>
      <c r="S81" s="21">
        <v>422139</v>
      </c>
      <c r="T81" s="21">
        <v>444019</v>
      </c>
      <c r="U81" s="21">
        <v>1185026</v>
      </c>
      <c r="V81" s="21">
        <v>6640093</v>
      </c>
      <c r="W81" s="21">
        <v>4795920</v>
      </c>
      <c r="X81" s="21"/>
      <c r="Y81" s="20"/>
      <c r="Z81" s="23">
        <v>4795920</v>
      </c>
    </row>
    <row r="82" spans="1:26" ht="13.5" hidden="1">
      <c r="A82" s="39" t="s">
        <v>106</v>
      </c>
      <c r="B82" s="19"/>
      <c r="C82" s="19">
        <v>22212</v>
      </c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>
        <v>22212</v>
      </c>
      <c r="Q82" s="21">
        <v>22212</v>
      </c>
      <c r="R82" s="21"/>
      <c r="S82" s="21"/>
      <c r="T82" s="21"/>
      <c r="U82" s="21"/>
      <c r="V82" s="21">
        <v>22212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573765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456674821</v>
      </c>
      <c r="D5" s="158">
        <f>SUM(D6:D8)</f>
        <v>0</v>
      </c>
      <c r="E5" s="159">
        <f t="shared" si="0"/>
        <v>296445726</v>
      </c>
      <c r="F5" s="105">
        <f t="shared" si="0"/>
        <v>280750793</v>
      </c>
      <c r="G5" s="105">
        <f t="shared" si="0"/>
        <v>99792551</v>
      </c>
      <c r="H5" s="105">
        <f t="shared" si="0"/>
        <v>1059545</v>
      </c>
      <c r="I5" s="105">
        <f t="shared" si="0"/>
        <v>1155924</v>
      </c>
      <c r="J5" s="105">
        <f t="shared" si="0"/>
        <v>102008020</v>
      </c>
      <c r="K5" s="105">
        <f t="shared" si="0"/>
        <v>1005479</v>
      </c>
      <c r="L5" s="105">
        <f t="shared" si="0"/>
        <v>79043039</v>
      </c>
      <c r="M5" s="105">
        <f t="shared" si="0"/>
        <v>843807</v>
      </c>
      <c r="N5" s="105">
        <f t="shared" si="0"/>
        <v>80892325</v>
      </c>
      <c r="O5" s="105">
        <f t="shared" si="0"/>
        <v>5150416</v>
      </c>
      <c r="P5" s="105">
        <f t="shared" si="0"/>
        <v>5431829</v>
      </c>
      <c r="Q5" s="105">
        <f t="shared" si="0"/>
        <v>67729331</v>
      </c>
      <c r="R5" s="105">
        <f t="shared" si="0"/>
        <v>78311576</v>
      </c>
      <c r="S5" s="105">
        <f t="shared" si="0"/>
        <v>7062159</v>
      </c>
      <c r="T5" s="105">
        <f t="shared" si="0"/>
        <v>776330</v>
      </c>
      <c r="U5" s="105">
        <f t="shared" si="0"/>
        <v>6002749</v>
      </c>
      <c r="V5" s="105">
        <f t="shared" si="0"/>
        <v>13841238</v>
      </c>
      <c r="W5" s="105">
        <f t="shared" si="0"/>
        <v>275053159</v>
      </c>
      <c r="X5" s="105">
        <f t="shared" si="0"/>
        <v>280750793</v>
      </c>
      <c r="Y5" s="105">
        <f t="shared" si="0"/>
        <v>-5697634</v>
      </c>
      <c r="Z5" s="142">
        <f>+IF(X5&lt;&gt;0,+(Y5/X5)*100,0)</f>
        <v>-2.0294275713764414</v>
      </c>
      <c r="AA5" s="158">
        <f>SUM(AA6:AA8)</f>
        <v>280750793</v>
      </c>
    </row>
    <row r="6" spans="1:27" ht="13.5">
      <c r="A6" s="143" t="s">
        <v>75</v>
      </c>
      <c r="B6" s="141"/>
      <c r="C6" s="160">
        <v>456674821</v>
      </c>
      <c r="D6" s="160"/>
      <c r="E6" s="161">
        <v>13844000</v>
      </c>
      <c r="F6" s="65">
        <v>33108000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>
        <v>-2303000</v>
      </c>
      <c r="T6" s="65"/>
      <c r="U6" s="65"/>
      <c r="V6" s="65">
        <v>-2303000</v>
      </c>
      <c r="W6" s="65">
        <v>-2303000</v>
      </c>
      <c r="X6" s="65">
        <v>33108000</v>
      </c>
      <c r="Y6" s="65">
        <v>-35411000</v>
      </c>
      <c r="Z6" s="145">
        <v>-106.96</v>
      </c>
      <c r="AA6" s="160">
        <v>33108000</v>
      </c>
    </row>
    <row r="7" spans="1:27" ht="13.5">
      <c r="A7" s="143" t="s">
        <v>76</v>
      </c>
      <c r="B7" s="141"/>
      <c r="C7" s="162"/>
      <c r="D7" s="162"/>
      <c r="E7" s="163">
        <v>282601726</v>
      </c>
      <c r="F7" s="164">
        <v>247642793</v>
      </c>
      <c r="G7" s="164">
        <v>99792551</v>
      </c>
      <c r="H7" s="164">
        <v>1059165</v>
      </c>
      <c r="I7" s="164">
        <v>1155924</v>
      </c>
      <c r="J7" s="164">
        <v>102007640</v>
      </c>
      <c r="K7" s="164">
        <v>1005479</v>
      </c>
      <c r="L7" s="164">
        <v>79043039</v>
      </c>
      <c r="M7" s="164">
        <v>843807</v>
      </c>
      <c r="N7" s="164">
        <v>80892325</v>
      </c>
      <c r="O7" s="164">
        <v>5150416</v>
      </c>
      <c r="P7" s="164">
        <v>3494268</v>
      </c>
      <c r="Q7" s="164">
        <v>59548483</v>
      </c>
      <c r="R7" s="164">
        <v>68193167</v>
      </c>
      <c r="S7" s="164">
        <v>1584960</v>
      </c>
      <c r="T7" s="164">
        <v>776330</v>
      </c>
      <c r="U7" s="164">
        <v>1270224</v>
      </c>
      <c r="V7" s="164">
        <v>3631514</v>
      </c>
      <c r="W7" s="164">
        <v>254724646</v>
      </c>
      <c r="X7" s="164">
        <v>247642793</v>
      </c>
      <c r="Y7" s="164">
        <v>7081853</v>
      </c>
      <c r="Z7" s="146">
        <v>2.86</v>
      </c>
      <c r="AA7" s="162">
        <v>247642793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>
        <v>380</v>
      </c>
      <c r="I8" s="65"/>
      <c r="J8" s="65">
        <v>380</v>
      </c>
      <c r="K8" s="65"/>
      <c r="L8" s="65"/>
      <c r="M8" s="65"/>
      <c r="N8" s="65"/>
      <c r="O8" s="65"/>
      <c r="P8" s="65">
        <v>1937561</v>
      </c>
      <c r="Q8" s="65">
        <v>8180848</v>
      </c>
      <c r="R8" s="65">
        <v>10118409</v>
      </c>
      <c r="S8" s="65">
        <v>7780199</v>
      </c>
      <c r="T8" s="65"/>
      <c r="U8" s="65">
        <v>4732525</v>
      </c>
      <c r="V8" s="65">
        <v>12512724</v>
      </c>
      <c r="W8" s="65">
        <v>22631513</v>
      </c>
      <c r="X8" s="65"/>
      <c r="Y8" s="65">
        <v>22631513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1487000</v>
      </c>
      <c r="F9" s="105">
        <f t="shared" si="1"/>
        <v>15487000</v>
      </c>
      <c r="G9" s="105">
        <f t="shared" si="1"/>
        <v>1000000</v>
      </c>
      <c r="H9" s="105">
        <f t="shared" si="1"/>
        <v>0</v>
      </c>
      <c r="I9" s="105">
        <f t="shared" si="1"/>
        <v>0</v>
      </c>
      <c r="J9" s="105">
        <f t="shared" si="1"/>
        <v>1000000</v>
      </c>
      <c r="K9" s="105">
        <f t="shared" si="1"/>
        <v>12744000</v>
      </c>
      <c r="L9" s="105">
        <f t="shared" si="1"/>
        <v>2000068</v>
      </c>
      <c r="M9" s="105">
        <f t="shared" si="1"/>
        <v>0</v>
      </c>
      <c r="N9" s="105">
        <f t="shared" si="1"/>
        <v>14744068</v>
      </c>
      <c r="O9" s="105">
        <f t="shared" si="1"/>
        <v>0</v>
      </c>
      <c r="P9" s="105">
        <f t="shared" si="1"/>
        <v>140</v>
      </c>
      <c r="Q9" s="105">
        <f t="shared" si="1"/>
        <v>29766</v>
      </c>
      <c r="R9" s="105">
        <f t="shared" si="1"/>
        <v>29906</v>
      </c>
      <c r="S9" s="105">
        <f t="shared" si="1"/>
        <v>351</v>
      </c>
      <c r="T9" s="105">
        <f t="shared" si="1"/>
        <v>0</v>
      </c>
      <c r="U9" s="105">
        <f t="shared" si="1"/>
        <v>980</v>
      </c>
      <c r="V9" s="105">
        <f t="shared" si="1"/>
        <v>1331</v>
      </c>
      <c r="W9" s="105">
        <f t="shared" si="1"/>
        <v>15775305</v>
      </c>
      <c r="X9" s="105">
        <f t="shared" si="1"/>
        <v>15487000</v>
      </c>
      <c r="Y9" s="105">
        <f t="shared" si="1"/>
        <v>288305</v>
      </c>
      <c r="Z9" s="142">
        <f>+IF(X9&lt;&gt;0,+(Y9/X9)*100,0)</f>
        <v>1.8615935946277522</v>
      </c>
      <c r="AA9" s="158">
        <f>SUM(AA10:AA14)</f>
        <v>15487000</v>
      </c>
    </row>
    <row r="10" spans="1:27" ht="13.5">
      <c r="A10" s="143" t="s">
        <v>79</v>
      </c>
      <c r="B10" s="141"/>
      <c r="C10" s="160"/>
      <c r="D10" s="160"/>
      <c r="E10" s="161">
        <v>1487000</v>
      </c>
      <c r="F10" s="65">
        <v>15487000</v>
      </c>
      <c r="G10" s="65">
        <v>1000000</v>
      </c>
      <c r="H10" s="65"/>
      <c r="I10" s="65"/>
      <c r="J10" s="65">
        <v>1000000</v>
      </c>
      <c r="K10" s="65">
        <v>12744000</v>
      </c>
      <c r="L10" s="65">
        <v>2000068</v>
      </c>
      <c r="M10" s="65"/>
      <c r="N10" s="65">
        <v>14744068</v>
      </c>
      <c r="O10" s="65"/>
      <c r="P10" s="65">
        <v>140</v>
      </c>
      <c r="Q10" s="65">
        <v>29766</v>
      </c>
      <c r="R10" s="65">
        <v>29906</v>
      </c>
      <c r="S10" s="65">
        <v>351</v>
      </c>
      <c r="T10" s="65"/>
      <c r="U10" s="65">
        <v>980</v>
      </c>
      <c r="V10" s="65">
        <v>1331</v>
      </c>
      <c r="W10" s="65">
        <v>15775305</v>
      </c>
      <c r="X10" s="65">
        <v>15487000</v>
      </c>
      <c r="Y10" s="65">
        <v>288305</v>
      </c>
      <c r="Z10" s="145">
        <v>1.86</v>
      </c>
      <c r="AA10" s="160">
        <v>15487000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2688000</v>
      </c>
      <c r="F15" s="105">
        <f t="shared" si="2"/>
        <v>2688000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1688000</v>
      </c>
      <c r="L15" s="105">
        <f t="shared" si="2"/>
        <v>0</v>
      </c>
      <c r="M15" s="105">
        <f t="shared" si="2"/>
        <v>0</v>
      </c>
      <c r="N15" s="105">
        <f t="shared" si="2"/>
        <v>1688000</v>
      </c>
      <c r="O15" s="105">
        <f t="shared" si="2"/>
        <v>0</v>
      </c>
      <c r="P15" s="105">
        <f t="shared" si="2"/>
        <v>0</v>
      </c>
      <c r="Q15" s="105">
        <f t="shared" si="2"/>
        <v>3500000</v>
      </c>
      <c r="R15" s="105">
        <f t="shared" si="2"/>
        <v>3500000</v>
      </c>
      <c r="S15" s="105">
        <f t="shared" si="2"/>
        <v>0</v>
      </c>
      <c r="T15" s="105">
        <f t="shared" si="2"/>
        <v>90950</v>
      </c>
      <c r="U15" s="105">
        <f t="shared" si="2"/>
        <v>151877</v>
      </c>
      <c r="V15" s="105">
        <f t="shared" si="2"/>
        <v>242827</v>
      </c>
      <c r="W15" s="105">
        <f t="shared" si="2"/>
        <v>5430827</v>
      </c>
      <c r="X15" s="105">
        <f t="shared" si="2"/>
        <v>2688000</v>
      </c>
      <c r="Y15" s="105">
        <f t="shared" si="2"/>
        <v>2742827</v>
      </c>
      <c r="Z15" s="142">
        <f>+IF(X15&lt;&gt;0,+(Y15/X15)*100,0)</f>
        <v>102.0396949404762</v>
      </c>
      <c r="AA15" s="158">
        <f>SUM(AA16:AA18)</f>
        <v>2688000</v>
      </c>
    </row>
    <row r="16" spans="1:27" ht="13.5">
      <c r="A16" s="143" t="s">
        <v>85</v>
      </c>
      <c r="B16" s="141"/>
      <c r="C16" s="160"/>
      <c r="D16" s="160"/>
      <c r="E16" s="161">
        <v>2688000</v>
      </c>
      <c r="F16" s="65">
        <v>2688000</v>
      </c>
      <c r="G16" s="65"/>
      <c r="H16" s="65"/>
      <c r="I16" s="65"/>
      <c r="J16" s="65"/>
      <c r="K16" s="65">
        <v>1688000</v>
      </c>
      <c r="L16" s="65"/>
      <c r="M16" s="65"/>
      <c r="N16" s="65">
        <v>1688000</v>
      </c>
      <c r="O16" s="65"/>
      <c r="P16" s="65"/>
      <c r="Q16" s="65">
        <v>3500000</v>
      </c>
      <c r="R16" s="65">
        <v>3500000</v>
      </c>
      <c r="S16" s="65"/>
      <c r="T16" s="65">
        <v>90950</v>
      </c>
      <c r="U16" s="65">
        <v>151877</v>
      </c>
      <c r="V16" s="65">
        <v>242827</v>
      </c>
      <c r="W16" s="65">
        <v>5430827</v>
      </c>
      <c r="X16" s="65">
        <v>2688000</v>
      </c>
      <c r="Y16" s="65">
        <v>2742827</v>
      </c>
      <c r="Z16" s="145">
        <v>102.04</v>
      </c>
      <c r="AA16" s="160">
        <v>2688000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247001291</v>
      </c>
      <c r="F19" s="105">
        <f t="shared" si="3"/>
        <v>273945698</v>
      </c>
      <c r="G19" s="105">
        <f t="shared" si="3"/>
        <v>54108855</v>
      </c>
      <c r="H19" s="105">
        <f t="shared" si="3"/>
        <v>12509860</v>
      </c>
      <c r="I19" s="105">
        <f t="shared" si="3"/>
        <v>585569</v>
      </c>
      <c r="J19" s="105">
        <f t="shared" si="3"/>
        <v>67204284</v>
      </c>
      <c r="K19" s="105">
        <f t="shared" si="3"/>
        <v>1799679</v>
      </c>
      <c r="L19" s="105">
        <f t="shared" si="3"/>
        <v>2067065</v>
      </c>
      <c r="M19" s="105">
        <f t="shared" si="3"/>
        <v>91190795</v>
      </c>
      <c r="N19" s="105">
        <f t="shared" si="3"/>
        <v>95057539</v>
      </c>
      <c r="O19" s="105">
        <f t="shared" si="3"/>
        <v>870579</v>
      </c>
      <c r="P19" s="105">
        <f t="shared" si="3"/>
        <v>7794069</v>
      </c>
      <c r="Q19" s="105">
        <f t="shared" si="3"/>
        <v>110544268</v>
      </c>
      <c r="R19" s="105">
        <f t="shared" si="3"/>
        <v>119208916</v>
      </c>
      <c r="S19" s="105">
        <f t="shared" si="3"/>
        <v>-2991908</v>
      </c>
      <c r="T19" s="105">
        <f t="shared" si="3"/>
        <v>13084167</v>
      </c>
      <c r="U19" s="105">
        <f t="shared" si="3"/>
        <v>2005002</v>
      </c>
      <c r="V19" s="105">
        <f t="shared" si="3"/>
        <v>12097261</v>
      </c>
      <c r="W19" s="105">
        <f t="shared" si="3"/>
        <v>293568000</v>
      </c>
      <c r="X19" s="105">
        <f t="shared" si="3"/>
        <v>273945698</v>
      </c>
      <c r="Y19" s="105">
        <f t="shared" si="3"/>
        <v>19622302</v>
      </c>
      <c r="Z19" s="142">
        <f>+IF(X19&lt;&gt;0,+(Y19/X19)*100,0)</f>
        <v>7.162843637719764</v>
      </c>
      <c r="AA19" s="158">
        <f>SUM(AA20:AA23)</f>
        <v>273945698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>
        <v>246534962</v>
      </c>
      <c r="F21" s="65">
        <v>269150369</v>
      </c>
      <c r="G21" s="65">
        <v>54108855</v>
      </c>
      <c r="H21" s="65">
        <v>12509860</v>
      </c>
      <c r="I21" s="65">
        <v>585569</v>
      </c>
      <c r="J21" s="65">
        <v>67204284</v>
      </c>
      <c r="K21" s="65">
        <v>1799379</v>
      </c>
      <c r="L21" s="65">
        <v>2059487</v>
      </c>
      <c r="M21" s="65">
        <v>91190795</v>
      </c>
      <c r="N21" s="65">
        <v>95049661</v>
      </c>
      <c r="O21" s="65">
        <v>870579</v>
      </c>
      <c r="P21" s="65">
        <v>7145149</v>
      </c>
      <c r="Q21" s="65">
        <v>110544268</v>
      </c>
      <c r="R21" s="65">
        <v>118559996</v>
      </c>
      <c r="S21" s="65">
        <v>-2992166</v>
      </c>
      <c r="T21" s="65">
        <v>13084167</v>
      </c>
      <c r="U21" s="65">
        <v>2005002</v>
      </c>
      <c r="V21" s="65">
        <v>12097003</v>
      </c>
      <c r="W21" s="65">
        <v>292910944</v>
      </c>
      <c r="X21" s="65">
        <v>269150369</v>
      </c>
      <c r="Y21" s="65">
        <v>23760575</v>
      </c>
      <c r="Z21" s="145">
        <v>8.83</v>
      </c>
      <c r="AA21" s="160">
        <v>269150369</v>
      </c>
    </row>
    <row r="22" spans="1:27" ht="13.5">
      <c r="A22" s="143" t="s">
        <v>91</v>
      </c>
      <c r="B22" s="141"/>
      <c r="C22" s="162"/>
      <c r="D22" s="162"/>
      <c r="E22" s="163">
        <v>466329</v>
      </c>
      <c r="F22" s="164">
        <v>4795329</v>
      </c>
      <c r="G22" s="164"/>
      <c r="H22" s="164"/>
      <c r="I22" s="164"/>
      <c r="J22" s="164"/>
      <c r="K22" s="164">
        <v>300</v>
      </c>
      <c r="L22" s="164">
        <v>7578</v>
      </c>
      <c r="M22" s="164"/>
      <c r="N22" s="164">
        <v>7878</v>
      </c>
      <c r="O22" s="164"/>
      <c r="P22" s="164">
        <v>648920</v>
      </c>
      <c r="Q22" s="164"/>
      <c r="R22" s="164">
        <v>648920</v>
      </c>
      <c r="S22" s="164">
        <v>258</v>
      </c>
      <c r="T22" s="164"/>
      <c r="U22" s="164"/>
      <c r="V22" s="164">
        <v>258</v>
      </c>
      <c r="W22" s="164">
        <v>657056</v>
      </c>
      <c r="X22" s="164">
        <v>4795329</v>
      </c>
      <c r="Y22" s="164">
        <v>-4138273</v>
      </c>
      <c r="Z22" s="146">
        <v>-86.3</v>
      </c>
      <c r="AA22" s="162">
        <v>4795329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456674821</v>
      </c>
      <c r="D25" s="177">
        <f>+D5+D9+D15+D19+D24</f>
        <v>0</v>
      </c>
      <c r="E25" s="178">
        <f t="shared" si="4"/>
        <v>547622017</v>
      </c>
      <c r="F25" s="78">
        <f t="shared" si="4"/>
        <v>572871491</v>
      </c>
      <c r="G25" s="78">
        <f t="shared" si="4"/>
        <v>154901406</v>
      </c>
      <c r="H25" s="78">
        <f t="shared" si="4"/>
        <v>13569405</v>
      </c>
      <c r="I25" s="78">
        <f t="shared" si="4"/>
        <v>1741493</v>
      </c>
      <c r="J25" s="78">
        <f t="shared" si="4"/>
        <v>170212304</v>
      </c>
      <c r="K25" s="78">
        <f t="shared" si="4"/>
        <v>17237158</v>
      </c>
      <c r="L25" s="78">
        <f t="shared" si="4"/>
        <v>83110172</v>
      </c>
      <c r="M25" s="78">
        <f t="shared" si="4"/>
        <v>92034602</v>
      </c>
      <c r="N25" s="78">
        <f t="shared" si="4"/>
        <v>192381932</v>
      </c>
      <c r="O25" s="78">
        <f t="shared" si="4"/>
        <v>6020995</v>
      </c>
      <c r="P25" s="78">
        <f t="shared" si="4"/>
        <v>13226038</v>
      </c>
      <c r="Q25" s="78">
        <f t="shared" si="4"/>
        <v>181803365</v>
      </c>
      <c r="R25" s="78">
        <f t="shared" si="4"/>
        <v>201050398</v>
      </c>
      <c r="S25" s="78">
        <f t="shared" si="4"/>
        <v>4070602</v>
      </c>
      <c r="T25" s="78">
        <f t="shared" si="4"/>
        <v>13951447</v>
      </c>
      <c r="U25" s="78">
        <f t="shared" si="4"/>
        <v>8160608</v>
      </c>
      <c r="V25" s="78">
        <f t="shared" si="4"/>
        <v>26182657</v>
      </c>
      <c r="W25" s="78">
        <f t="shared" si="4"/>
        <v>589827291</v>
      </c>
      <c r="X25" s="78">
        <f t="shared" si="4"/>
        <v>572871491</v>
      </c>
      <c r="Y25" s="78">
        <f t="shared" si="4"/>
        <v>16955800</v>
      </c>
      <c r="Z25" s="179">
        <f>+IF(X25&lt;&gt;0,+(Y25/X25)*100,0)</f>
        <v>2.9597912038530816</v>
      </c>
      <c r="AA25" s="177">
        <f>+AA5+AA9+AA15+AA19+AA24</f>
        <v>572871491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354393523</v>
      </c>
      <c r="D28" s="158">
        <f>SUM(D29:D31)</f>
        <v>0</v>
      </c>
      <c r="E28" s="159">
        <f t="shared" si="5"/>
        <v>78125551</v>
      </c>
      <c r="F28" s="105">
        <f t="shared" si="5"/>
        <v>110415179</v>
      </c>
      <c r="G28" s="105">
        <f t="shared" si="5"/>
        <v>3993796</v>
      </c>
      <c r="H28" s="105">
        <f t="shared" si="5"/>
        <v>5594657</v>
      </c>
      <c r="I28" s="105">
        <f t="shared" si="5"/>
        <v>4971303</v>
      </c>
      <c r="J28" s="105">
        <f t="shared" si="5"/>
        <v>14559756</v>
      </c>
      <c r="K28" s="105">
        <f t="shared" si="5"/>
        <v>5421809</v>
      </c>
      <c r="L28" s="105">
        <f t="shared" si="5"/>
        <v>7370012</v>
      </c>
      <c r="M28" s="105">
        <f t="shared" si="5"/>
        <v>5593359</v>
      </c>
      <c r="N28" s="105">
        <f t="shared" si="5"/>
        <v>18385180</v>
      </c>
      <c r="O28" s="105">
        <f t="shared" si="5"/>
        <v>5965951</v>
      </c>
      <c r="P28" s="105">
        <f t="shared" si="5"/>
        <v>5393279</v>
      </c>
      <c r="Q28" s="105">
        <f t="shared" si="5"/>
        <v>11784397</v>
      </c>
      <c r="R28" s="105">
        <f t="shared" si="5"/>
        <v>23143627</v>
      </c>
      <c r="S28" s="105">
        <f t="shared" si="5"/>
        <v>13124401</v>
      </c>
      <c r="T28" s="105">
        <f t="shared" si="5"/>
        <v>5546976</v>
      </c>
      <c r="U28" s="105">
        <f t="shared" si="5"/>
        <v>13050487</v>
      </c>
      <c r="V28" s="105">
        <f t="shared" si="5"/>
        <v>31721864</v>
      </c>
      <c r="W28" s="105">
        <f t="shared" si="5"/>
        <v>87810427</v>
      </c>
      <c r="X28" s="105">
        <f t="shared" si="5"/>
        <v>110415179</v>
      </c>
      <c r="Y28" s="105">
        <f t="shared" si="5"/>
        <v>-22604752</v>
      </c>
      <c r="Z28" s="142">
        <f>+IF(X28&lt;&gt;0,+(Y28/X28)*100,0)</f>
        <v>-20.47250405671126</v>
      </c>
      <c r="AA28" s="158">
        <f>SUM(AA29:AA31)</f>
        <v>110415179</v>
      </c>
    </row>
    <row r="29" spans="1:27" ht="13.5">
      <c r="A29" s="143" t="s">
        <v>75</v>
      </c>
      <c r="B29" s="141"/>
      <c r="C29" s="160">
        <v>354393523</v>
      </c>
      <c r="D29" s="160"/>
      <c r="E29" s="161">
        <v>60445200</v>
      </c>
      <c r="F29" s="65">
        <v>56825296</v>
      </c>
      <c r="G29" s="65">
        <v>1137696</v>
      </c>
      <c r="H29" s="65">
        <v>2301557</v>
      </c>
      <c r="I29" s="65">
        <v>1024936</v>
      </c>
      <c r="J29" s="65">
        <v>4464189</v>
      </c>
      <c r="K29" s="65">
        <v>1937693</v>
      </c>
      <c r="L29" s="65">
        <v>3634174</v>
      </c>
      <c r="M29" s="65">
        <v>1739269</v>
      </c>
      <c r="N29" s="65">
        <v>7311136</v>
      </c>
      <c r="O29" s="65">
        <v>1807818</v>
      </c>
      <c r="P29" s="65">
        <v>1866012</v>
      </c>
      <c r="Q29" s="65">
        <v>1614408</v>
      </c>
      <c r="R29" s="65">
        <v>5288238</v>
      </c>
      <c r="S29" s="65">
        <v>9012046</v>
      </c>
      <c r="T29" s="65">
        <v>2164462</v>
      </c>
      <c r="U29" s="65">
        <v>3433664</v>
      </c>
      <c r="V29" s="65">
        <v>14610172</v>
      </c>
      <c r="W29" s="65">
        <v>31673735</v>
      </c>
      <c r="X29" s="65">
        <v>56825296</v>
      </c>
      <c r="Y29" s="65">
        <v>-25151561</v>
      </c>
      <c r="Z29" s="145">
        <v>-44.26</v>
      </c>
      <c r="AA29" s="160">
        <v>56825296</v>
      </c>
    </row>
    <row r="30" spans="1:27" ht="13.5">
      <c r="A30" s="143" t="s">
        <v>76</v>
      </c>
      <c r="B30" s="141"/>
      <c r="C30" s="162"/>
      <c r="D30" s="162"/>
      <c r="E30" s="163">
        <v>17680351</v>
      </c>
      <c r="F30" s="164">
        <v>17864140</v>
      </c>
      <c r="G30" s="164">
        <v>1151006</v>
      </c>
      <c r="H30" s="164">
        <v>1325753</v>
      </c>
      <c r="I30" s="164">
        <v>1498490</v>
      </c>
      <c r="J30" s="164">
        <v>3975249</v>
      </c>
      <c r="K30" s="164">
        <v>1563807</v>
      </c>
      <c r="L30" s="164">
        <v>1226588</v>
      </c>
      <c r="M30" s="164">
        <v>1672409</v>
      </c>
      <c r="N30" s="164">
        <v>4462804</v>
      </c>
      <c r="O30" s="164">
        <v>1518777</v>
      </c>
      <c r="P30" s="164">
        <v>1253771</v>
      </c>
      <c r="Q30" s="164">
        <v>1649860</v>
      </c>
      <c r="R30" s="164">
        <v>4422408</v>
      </c>
      <c r="S30" s="164">
        <v>1347383</v>
      </c>
      <c r="T30" s="164">
        <v>1302978</v>
      </c>
      <c r="U30" s="164">
        <v>1853576</v>
      </c>
      <c r="V30" s="164">
        <v>4503937</v>
      </c>
      <c r="W30" s="164">
        <v>17364398</v>
      </c>
      <c r="X30" s="164">
        <v>17864140</v>
      </c>
      <c r="Y30" s="164">
        <v>-499742</v>
      </c>
      <c r="Z30" s="146">
        <v>-2.8</v>
      </c>
      <c r="AA30" s="162">
        <v>17864140</v>
      </c>
    </row>
    <row r="31" spans="1:27" ht="13.5">
      <c r="A31" s="143" t="s">
        <v>77</v>
      </c>
      <c r="B31" s="141"/>
      <c r="C31" s="160"/>
      <c r="D31" s="160"/>
      <c r="E31" s="161"/>
      <c r="F31" s="65">
        <v>35725743</v>
      </c>
      <c r="G31" s="65">
        <v>1705094</v>
      </c>
      <c r="H31" s="65">
        <v>1967347</v>
      </c>
      <c r="I31" s="65">
        <v>2447877</v>
      </c>
      <c r="J31" s="65">
        <v>6120318</v>
      </c>
      <c r="K31" s="65">
        <v>1920309</v>
      </c>
      <c r="L31" s="65">
        <v>2509250</v>
      </c>
      <c r="M31" s="65">
        <v>2181681</v>
      </c>
      <c r="N31" s="65">
        <v>6611240</v>
      </c>
      <c r="O31" s="65">
        <v>2639356</v>
      </c>
      <c r="P31" s="65">
        <v>2273496</v>
      </c>
      <c r="Q31" s="65">
        <v>8520129</v>
      </c>
      <c r="R31" s="65">
        <v>13432981</v>
      </c>
      <c r="S31" s="65">
        <v>2764972</v>
      </c>
      <c r="T31" s="65">
        <v>2079536</v>
      </c>
      <c r="U31" s="65">
        <v>7763247</v>
      </c>
      <c r="V31" s="65">
        <v>12607755</v>
      </c>
      <c r="W31" s="65">
        <v>38772294</v>
      </c>
      <c r="X31" s="65">
        <v>35725743</v>
      </c>
      <c r="Y31" s="65">
        <v>3046551</v>
      </c>
      <c r="Z31" s="145">
        <v>8.53</v>
      </c>
      <c r="AA31" s="160">
        <v>35725743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76811563</v>
      </c>
      <c r="F32" s="105">
        <f t="shared" si="6"/>
        <v>76562921</v>
      </c>
      <c r="G32" s="105">
        <f t="shared" si="6"/>
        <v>1426892</v>
      </c>
      <c r="H32" s="105">
        <f t="shared" si="6"/>
        <v>2621718</v>
      </c>
      <c r="I32" s="105">
        <f t="shared" si="6"/>
        <v>2843260</v>
      </c>
      <c r="J32" s="105">
        <f t="shared" si="6"/>
        <v>6891870</v>
      </c>
      <c r="K32" s="105">
        <f t="shared" si="6"/>
        <v>4808114</v>
      </c>
      <c r="L32" s="105">
        <f t="shared" si="6"/>
        <v>6293777</v>
      </c>
      <c r="M32" s="105">
        <f t="shared" si="6"/>
        <v>6028507</v>
      </c>
      <c r="N32" s="105">
        <f t="shared" si="6"/>
        <v>17130398</v>
      </c>
      <c r="O32" s="105">
        <f t="shared" si="6"/>
        <v>2152649</v>
      </c>
      <c r="P32" s="105">
        <f t="shared" si="6"/>
        <v>2182782</v>
      </c>
      <c r="Q32" s="105">
        <f t="shared" si="6"/>
        <v>3065050</v>
      </c>
      <c r="R32" s="105">
        <f t="shared" si="6"/>
        <v>7400481</v>
      </c>
      <c r="S32" s="105">
        <f t="shared" si="6"/>
        <v>4746693</v>
      </c>
      <c r="T32" s="105">
        <f t="shared" si="6"/>
        <v>3937392</v>
      </c>
      <c r="U32" s="105">
        <f t="shared" si="6"/>
        <v>5275313</v>
      </c>
      <c r="V32" s="105">
        <f t="shared" si="6"/>
        <v>13959398</v>
      </c>
      <c r="W32" s="105">
        <f t="shared" si="6"/>
        <v>45382147</v>
      </c>
      <c r="X32" s="105">
        <f t="shared" si="6"/>
        <v>76562921</v>
      </c>
      <c r="Y32" s="105">
        <f t="shared" si="6"/>
        <v>-31180774</v>
      </c>
      <c r="Z32" s="142">
        <f>+IF(X32&lt;&gt;0,+(Y32/X32)*100,0)</f>
        <v>-40.72568495656011</v>
      </c>
      <c r="AA32" s="158">
        <f>SUM(AA33:AA37)</f>
        <v>76562921</v>
      </c>
    </row>
    <row r="33" spans="1:27" ht="13.5">
      <c r="A33" s="143" t="s">
        <v>79</v>
      </c>
      <c r="B33" s="141"/>
      <c r="C33" s="160"/>
      <c r="D33" s="160"/>
      <c r="E33" s="161">
        <v>76811563</v>
      </c>
      <c r="F33" s="65">
        <v>76562921</v>
      </c>
      <c r="G33" s="65">
        <v>1426892</v>
      </c>
      <c r="H33" s="65">
        <v>2621718</v>
      </c>
      <c r="I33" s="65">
        <v>2843260</v>
      </c>
      <c r="J33" s="65">
        <v>6891870</v>
      </c>
      <c r="K33" s="65">
        <v>4808114</v>
      </c>
      <c r="L33" s="65">
        <v>6293777</v>
      </c>
      <c r="M33" s="65">
        <v>6028507</v>
      </c>
      <c r="N33" s="65">
        <v>17130398</v>
      </c>
      <c r="O33" s="65">
        <v>2152649</v>
      </c>
      <c r="P33" s="65">
        <v>2182782</v>
      </c>
      <c r="Q33" s="65">
        <v>3065050</v>
      </c>
      <c r="R33" s="65">
        <v>7400481</v>
      </c>
      <c r="S33" s="65">
        <v>4746693</v>
      </c>
      <c r="T33" s="65">
        <v>3937392</v>
      </c>
      <c r="U33" s="65">
        <v>5275313</v>
      </c>
      <c r="V33" s="65">
        <v>13959398</v>
      </c>
      <c r="W33" s="65">
        <v>45382147</v>
      </c>
      <c r="X33" s="65">
        <v>76562921</v>
      </c>
      <c r="Y33" s="65">
        <v>-31180774</v>
      </c>
      <c r="Z33" s="145">
        <v>-40.73</v>
      </c>
      <c r="AA33" s="160">
        <v>76562921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13594757</v>
      </c>
      <c r="F38" s="105">
        <f t="shared" si="7"/>
        <v>25835892</v>
      </c>
      <c r="G38" s="105">
        <f t="shared" si="7"/>
        <v>928280</v>
      </c>
      <c r="H38" s="105">
        <f t="shared" si="7"/>
        <v>1007969</v>
      </c>
      <c r="I38" s="105">
        <f t="shared" si="7"/>
        <v>3359517</v>
      </c>
      <c r="J38" s="105">
        <f t="shared" si="7"/>
        <v>5295766</v>
      </c>
      <c r="K38" s="105">
        <f t="shared" si="7"/>
        <v>3152043</v>
      </c>
      <c r="L38" s="105">
        <f t="shared" si="7"/>
        <v>2441570</v>
      </c>
      <c r="M38" s="105">
        <f t="shared" si="7"/>
        <v>1830272</v>
      </c>
      <c r="N38" s="105">
        <f t="shared" si="7"/>
        <v>7423885</v>
      </c>
      <c r="O38" s="105">
        <f t="shared" si="7"/>
        <v>1557111</v>
      </c>
      <c r="P38" s="105">
        <f t="shared" si="7"/>
        <v>2177734</v>
      </c>
      <c r="Q38" s="105">
        <f t="shared" si="7"/>
        <v>2086522</v>
      </c>
      <c r="R38" s="105">
        <f t="shared" si="7"/>
        <v>5821367</v>
      </c>
      <c r="S38" s="105">
        <f t="shared" si="7"/>
        <v>1116290</v>
      </c>
      <c r="T38" s="105">
        <f t="shared" si="7"/>
        <v>1105626</v>
      </c>
      <c r="U38" s="105">
        <f t="shared" si="7"/>
        <v>2268623</v>
      </c>
      <c r="V38" s="105">
        <f t="shared" si="7"/>
        <v>4490539</v>
      </c>
      <c r="W38" s="105">
        <f t="shared" si="7"/>
        <v>23031557</v>
      </c>
      <c r="X38" s="105">
        <f t="shared" si="7"/>
        <v>25835892</v>
      </c>
      <c r="Y38" s="105">
        <f t="shared" si="7"/>
        <v>-2804335</v>
      </c>
      <c r="Z38" s="142">
        <f>+IF(X38&lt;&gt;0,+(Y38/X38)*100,0)</f>
        <v>-10.854415245271964</v>
      </c>
      <c r="AA38" s="158">
        <f>SUM(AA39:AA41)</f>
        <v>25835892</v>
      </c>
    </row>
    <row r="39" spans="1:27" ht="13.5">
      <c r="A39" s="143" t="s">
        <v>85</v>
      </c>
      <c r="B39" s="141"/>
      <c r="C39" s="160"/>
      <c r="D39" s="160"/>
      <c r="E39" s="161">
        <v>13594757</v>
      </c>
      <c r="F39" s="65">
        <v>25835892</v>
      </c>
      <c r="G39" s="65">
        <v>928280</v>
      </c>
      <c r="H39" s="65">
        <v>1007969</v>
      </c>
      <c r="I39" s="65">
        <v>3359517</v>
      </c>
      <c r="J39" s="65">
        <v>5295766</v>
      </c>
      <c r="K39" s="65">
        <v>3152043</v>
      </c>
      <c r="L39" s="65">
        <v>2441570</v>
      </c>
      <c r="M39" s="65">
        <v>1830272</v>
      </c>
      <c r="N39" s="65">
        <v>7423885</v>
      </c>
      <c r="O39" s="65">
        <v>1557111</v>
      </c>
      <c r="P39" s="65">
        <v>2177734</v>
      </c>
      <c r="Q39" s="65">
        <v>2086522</v>
      </c>
      <c r="R39" s="65">
        <v>5821367</v>
      </c>
      <c r="S39" s="65">
        <v>1116290</v>
      </c>
      <c r="T39" s="65">
        <v>1105626</v>
      </c>
      <c r="U39" s="65">
        <v>2268623</v>
      </c>
      <c r="V39" s="65">
        <v>4490539</v>
      </c>
      <c r="W39" s="65">
        <v>23031557</v>
      </c>
      <c r="X39" s="65">
        <v>25835892</v>
      </c>
      <c r="Y39" s="65">
        <v>-2804335</v>
      </c>
      <c r="Z39" s="145">
        <v>-10.85</v>
      </c>
      <c r="AA39" s="160">
        <v>25835892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150302149</v>
      </c>
      <c r="F42" s="105">
        <f t="shared" si="8"/>
        <v>95975758</v>
      </c>
      <c r="G42" s="105">
        <f t="shared" si="8"/>
        <v>7688933</v>
      </c>
      <c r="H42" s="105">
        <f t="shared" si="8"/>
        <v>6286772</v>
      </c>
      <c r="I42" s="105">
        <f t="shared" si="8"/>
        <v>11485031</v>
      </c>
      <c r="J42" s="105">
        <f t="shared" si="8"/>
        <v>25460736</v>
      </c>
      <c r="K42" s="105">
        <f t="shared" si="8"/>
        <v>9702969</v>
      </c>
      <c r="L42" s="105">
        <f t="shared" si="8"/>
        <v>13370256</v>
      </c>
      <c r="M42" s="105">
        <f t="shared" si="8"/>
        <v>9066171</v>
      </c>
      <c r="N42" s="105">
        <f t="shared" si="8"/>
        <v>32139396</v>
      </c>
      <c r="O42" s="105">
        <f t="shared" si="8"/>
        <v>9170126</v>
      </c>
      <c r="P42" s="105">
        <f t="shared" si="8"/>
        <v>11861575</v>
      </c>
      <c r="Q42" s="105">
        <f t="shared" si="8"/>
        <v>7830771</v>
      </c>
      <c r="R42" s="105">
        <f t="shared" si="8"/>
        <v>28862472</v>
      </c>
      <c r="S42" s="105">
        <f t="shared" si="8"/>
        <v>8863751</v>
      </c>
      <c r="T42" s="105">
        <f t="shared" si="8"/>
        <v>8989673</v>
      </c>
      <c r="U42" s="105">
        <f t="shared" si="8"/>
        <v>18468718</v>
      </c>
      <c r="V42" s="105">
        <f t="shared" si="8"/>
        <v>36322142</v>
      </c>
      <c r="W42" s="105">
        <f t="shared" si="8"/>
        <v>122784746</v>
      </c>
      <c r="X42" s="105">
        <f t="shared" si="8"/>
        <v>95975758</v>
      </c>
      <c r="Y42" s="105">
        <f t="shared" si="8"/>
        <v>26808988</v>
      </c>
      <c r="Z42" s="142">
        <f>+IF(X42&lt;&gt;0,+(Y42/X42)*100,0)</f>
        <v>27.933082852026033</v>
      </c>
      <c r="AA42" s="158">
        <f>SUM(AA43:AA46)</f>
        <v>95975758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>
        <v>141725762</v>
      </c>
      <c r="F44" s="65">
        <v>91347100</v>
      </c>
      <c r="G44" s="65">
        <v>7688933</v>
      </c>
      <c r="H44" s="65">
        <v>6286772</v>
      </c>
      <c r="I44" s="65">
        <v>11485031</v>
      </c>
      <c r="J44" s="65">
        <v>25460736</v>
      </c>
      <c r="K44" s="65">
        <v>9343455</v>
      </c>
      <c r="L44" s="65">
        <v>12978407</v>
      </c>
      <c r="M44" s="65">
        <v>8797221</v>
      </c>
      <c r="N44" s="65">
        <v>31119083</v>
      </c>
      <c r="O44" s="65">
        <v>8851409</v>
      </c>
      <c r="P44" s="65">
        <v>11173588</v>
      </c>
      <c r="Q44" s="65">
        <v>7830771</v>
      </c>
      <c r="R44" s="65">
        <v>27855768</v>
      </c>
      <c r="S44" s="65">
        <v>8352737</v>
      </c>
      <c r="T44" s="65">
        <v>8824872</v>
      </c>
      <c r="U44" s="65">
        <v>16914970</v>
      </c>
      <c r="V44" s="65">
        <v>34092579</v>
      </c>
      <c r="W44" s="65">
        <v>118528166</v>
      </c>
      <c r="X44" s="65">
        <v>91347100</v>
      </c>
      <c r="Y44" s="65">
        <v>27181066</v>
      </c>
      <c r="Z44" s="145">
        <v>29.76</v>
      </c>
      <c r="AA44" s="160">
        <v>91347100</v>
      </c>
    </row>
    <row r="45" spans="1:27" ht="13.5">
      <c r="A45" s="143" t="s">
        <v>91</v>
      </c>
      <c r="B45" s="141"/>
      <c r="C45" s="162"/>
      <c r="D45" s="162"/>
      <c r="E45" s="163">
        <v>8576387</v>
      </c>
      <c r="F45" s="164">
        <v>4628658</v>
      </c>
      <c r="G45" s="164"/>
      <c r="H45" s="164"/>
      <c r="I45" s="164"/>
      <c r="J45" s="164"/>
      <c r="K45" s="164">
        <v>359514</v>
      </c>
      <c r="L45" s="164">
        <v>391849</v>
      </c>
      <c r="M45" s="164">
        <v>268950</v>
      </c>
      <c r="N45" s="164">
        <v>1020313</v>
      </c>
      <c r="O45" s="164">
        <v>318717</v>
      </c>
      <c r="P45" s="164">
        <v>687987</v>
      </c>
      <c r="Q45" s="164"/>
      <c r="R45" s="164">
        <v>1006704</v>
      </c>
      <c r="S45" s="164">
        <v>511014</v>
      </c>
      <c r="T45" s="164">
        <v>164801</v>
      </c>
      <c r="U45" s="164">
        <v>1553748</v>
      </c>
      <c r="V45" s="164">
        <v>2229563</v>
      </c>
      <c r="W45" s="164">
        <v>4256580</v>
      </c>
      <c r="X45" s="164">
        <v>4628658</v>
      </c>
      <c r="Y45" s="164">
        <v>-372078</v>
      </c>
      <c r="Z45" s="146">
        <v>-8.04</v>
      </c>
      <c r="AA45" s="162">
        <v>4628658</v>
      </c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354393523</v>
      </c>
      <c r="D48" s="177">
        <f>+D28+D32+D38+D42+D47</f>
        <v>0</v>
      </c>
      <c r="E48" s="178">
        <f t="shared" si="9"/>
        <v>318834020</v>
      </c>
      <c r="F48" s="78">
        <f t="shared" si="9"/>
        <v>308789750</v>
      </c>
      <c r="G48" s="78">
        <f t="shared" si="9"/>
        <v>14037901</v>
      </c>
      <c r="H48" s="78">
        <f t="shared" si="9"/>
        <v>15511116</v>
      </c>
      <c r="I48" s="78">
        <f t="shared" si="9"/>
        <v>22659111</v>
      </c>
      <c r="J48" s="78">
        <f t="shared" si="9"/>
        <v>52208128</v>
      </c>
      <c r="K48" s="78">
        <f t="shared" si="9"/>
        <v>23084935</v>
      </c>
      <c r="L48" s="78">
        <f t="shared" si="9"/>
        <v>29475615</v>
      </c>
      <c r="M48" s="78">
        <f t="shared" si="9"/>
        <v>22518309</v>
      </c>
      <c r="N48" s="78">
        <f t="shared" si="9"/>
        <v>75078859</v>
      </c>
      <c r="O48" s="78">
        <f t="shared" si="9"/>
        <v>18845837</v>
      </c>
      <c r="P48" s="78">
        <f t="shared" si="9"/>
        <v>21615370</v>
      </c>
      <c r="Q48" s="78">
        <f t="shared" si="9"/>
        <v>24766740</v>
      </c>
      <c r="R48" s="78">
        <f t="shared" si="9"/>
        <v>65227947</v>
      </c>
      <c r="S48" s="78">
        <f t="shared" si="9"/>
        <v>27851135</v>
      </c>
      <c r="T48" s="78">
        <f t="shared" si="9"/>
        <v>19579667</v>
      </c>
      <c r="U48" s="78">
        <f t="shared" si="9"/>
        <v>39063141</v>
      </c>
      <c r="V48" s="78">
        <f t="shared" si="9"/>
        <v>86493943</v>
      </c>
      <c r="W48" s="78">
        <f t="shared" si="9"/>
        <v>279008877</v>
      </c>
      <c r="X48" s="78">
        <f t="shared" si="9"/>
        <v>308789750</v>
      </c>
      <c r="Y48" s="78">
        <f t="shared" si="9"/>
        <v>-29780873</v>
      </c>
      <c r="Z48" s="179">
        <f>+IF(X48&lt;&gt;0,+(Y48/X48)*100,0)</f>
        <v>-9.644385216802046</v>
      </c>
      <c r="AA48" s="177">
        <f>+AA28+AA32+AA38+AA42+AA47</f>
        <v>308789750</v>
      </c>
    </row>
    <row r="49" spans="1:27" ht="13.5">
      <c r="A49" s="153" t="s">
        <v>49</v>
      </c>
      <c r="B49" s="154"/>
      <c r="C49" s="180">
        <f aca="true" t="shared" si="10" ref="C49:Y49">+C25-C48</f>
        <v>102281298</v>
      </c>
      <c r="D49" s="180">
        <f>+D25-D48</f>
        <v>0</v>
      </c>
      <c r="E49" s="181">
        <f t="shared" si="10"/>
        <v>228787997</v>
      </c>
      <c r="F49" s="182">
        <f t="shared" si="10"/>
        <v>264081741</v>
      </c>
      <c r="G49" s="182">
        <f t="shared" si="10"/>
        <v>140863505</v>
      </c>
      <c r="H49" s="182">
        <f t="shared" si="10"/>
        <v>-1941711</v>
      </c>
      <c r="I49" s="182">
        <f t="shared" si="10"/>
        <v>-20917618</v>
      </c>
      <c r="J49" s="182">
        <f t="shared" si="10"/>
        <v>118004176</v>
      </c>
      <c r="K49" s="182">
        <f t="shared" si="10"/>
        <v>-5847777</v>
      </c>
      <c r="L49" s="182">
        <f t="shared" si="10"/>
        <v>53634557</v>
      </c>
      <c r="M49" s="182">
        <f t="shared" si="10"/>
        <v>69516293</v>
      </c>
      <c r="N49" s="182">
        <f t="shared" si="10"/>
        <v>117303073</v>
      </c>
      <c r="O49" s="182">
        <f t="shared" si="10"/>
        <v>-12824842</v>
      </c>
      <c r="P49" s="182">
        <f t="shared" si="10"/>
        <v>-8389332</v>
      </c>
      <c r="Q49" s="182">
        <f t="shared" si="10"/>
        <v>157036625</v>
      </c>
      <c r="R49" s="182">
        <f t="shared" si="10"/>
        <v>135822451</v>
      </c>
      <c r="S49" s="182">
        <f t="shared" si="10"/>
        <v>-23780533</v>
      </c>
      <c r="T49" s="182">
        <f t="shared" si="10"/>
        <v>-5628220</v>
      </c>
      <c r="U49" s="182">
        <f t="shared" si="10"/>
        <v>-30902533</v>
      </c>
      <c r="V49" s="182">
        <f t="shared" si="10"/>
        <v>-60311286</v>
      </c>
      <c r="W49" s="182">
        <f t="shared" si="10"/>
        <v>310818414</v>
      </c>
      <c r="X49" s="182">
        <f>IF(F25=F48,0,X25-X48)</f>
        <v>264081741</v>
      </c>
      <c r="Y49" s="182">
        <f t="shared" si="10"/>
        <v>46736673</v>
      </c>
      <c r="Z49" s="183">
        <f>+IF(X49&lt;&gt;0,+(Y49/X49)*100,0)</f>
        <v>17.697805544231095</v>
      </c>
      <c r="AA49" s="180">
        <f>+AA25-AA48</f>
        <v>264081741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23686288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19434962</v>
      </c>
      <c r="F8" s="65">
        <v>26355369</v>
      </c>
      <c r="G8" s="65">
        <v>1097188</v>
      </c>
      <c r="H8" s="65">
        <v>12433556</v>
      </c>
      <c r="I8" s="65">
        <v>580050</v>
      </c>
      <c r="J8" s="65">
        <v>14110794</v>
      </c>
      <c r="K8" s="65">
        <v>1411576</v>
      </c>
      <c r="L8" s="65">
        <v>2048190</v>
      </c>
      <c r="M8" s="65">
        <v>2149730</v>
      </c>
      <c r="N8" s="65">
        <v>5609496</v>
      </c>
      <c r="O8" s="65">
        <v>565209</v>
      </c>
      <c r="P8" s="65">
        <v>565209</v>
      </c>
      <c r="Q8" s="65">
        <v>2226471</v>
      </c>
      <c r="R8" s="65">
        <v>3356889</v>
      </c>
      <c r="S8" s="65">
        <v>-3000036</v>
      </c>
      <c r="T8" s="65">
        <v>1187545</v>
      </c>
      <c r="U8" s="65">
        <v>1712598</v>
      </c>
      <c r="V8" s="65">
        <v>-99893</v>
      </c>
      <c r="W8" s="65">
        <v>22977286</v>
      </c>
      <c r="X8" s="65">
        <v>26355369</v>
      </c>
      <c r="Y8" s="65">
        <v>-3378083</v>
      </c>
      <c r="Z8" s="145">
        <v>-12.82</v>
      </c>
      <c r="AA8" s="160">
        <v>26355369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466329</v>
      </c>
      <c r="F9" s="65">
        <v>4795329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647266</v>
      </c>
      <c r="Q9" s="65">
        <v>0</v>
      </c>
      <c r="R9" s="65">
        <v>647266</v>
      </c>
      <c r="S9" s="65">
        <v>0</v>
      </c>
      <c r="T9" s="65">
        <v>0</v>
      </c>
      <c r="U9" s="65">
        <v>0</v>
      </c>
      <c r="V9" s="65">
        <v>0</v>
      </c>
      <c r="W9" s="65">
        <v>647266</v>
      </c>
      <c r="X9" s="65">
        <v>4795329</v>
      </c>
      <c r="Y9" s="65">
        <v>-4148063</v>
      </c>
      <c r="Z9" s="145">
        <v>-86.5</v>
      </c>
      <c r="AA9" s="160">
        <v>4795329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662</v>
      </c>
      <c r="U11" s="65">
        <v>0</v>
      </c>
      <c r="V11" s="65">
        <v>662</v>
      </c>
      <c r="W11" s="65">
        <v>662</v>
      </c>
      <c r="X11" s="65">
        <v>0</v>
      </c>
      <c r="Y11" s="65">
        <v>662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83973</v>
      </c>
      <c r="D12" s="160"/>
      <c r="E12" s="161">
        <v>0</v>
      </c>
      <c r="F12" s="65">
        <v>0</v>
      </c>
      <c r="G12" s="65">
        <v>15584</v>
      </c>
      <c r="H12" s="65">
        <v>7792</v>
      </c>
      <c r="I12" s="65">
        <v>0</v>
      </c>
      <c r="J12" s="65">
        <v>23376</v>
      </c>
      <c r="K12" s="65">
        <v>17083</v>
      </c>
      <c r="L12" s="65">
        <v>8092</v>
      </c>
      <c r="M12" s="65">
        <v>0</v>
      </c>
      <c r="N12" s="65">
        <v>25175</v>
      </c>
      <c r="O12" s="65">
        <v>8092</v>
      </c>
      <c r="P12" s="65">
        <v>16507</v>
      </c>
      <c r="Q12" s="65">
        <v>0</v>
      </c>
      <c r="R12" s="65">
        <v>24599</v>
      </c>
      <c r="S12" s="65">
        <v>-125000</v>
      </c>
      <c r="T12" s="65">
        <v>0</v>
      </c>
      <c r="U12" s="65">
        <v>0</v>
      </c>
      <c r="V12" s="65">
        <v>-125000</v>
      </c>
      <c r="W12" s="65">
        <v>-51850</v>
      </c>
      <c r="X12" s="65">
        <v>0</v>
      </c>
      <c r="Y12" s="65">
        <v>-51850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12316926</v>
      </c>
      <c r="D13" s="160"/>
      <c r="E13" s="161">
        <v>12066793</v>
      </c>
      <c r="F13" s="65">
        <v>12066793</v>
      </c>
      <c r="G13" s="65">
        <v>870276</v>
      </c>
      <c r="H13" s="65">
        <v>1009861</v>
      </c>
      <c r="I13" s="65">
        <v>1154213</v>
      </c>
      <c r="J13" s="65">
        <v>3034350</v>
      </c>
      <c r="K13" s="65">
        <v>983384</v>
      </c>
      <c r="L13" s="65">
        <v>858087</v>
      </c>
      <c r="M13" s="65">
        <v>712272</v>
      </c>
      <c r="N13" s="65">
        <v>2553743</v>
      </c>
      <c r="O13" s="65">
        <v>1307172</v>
      </c>
      <c r="P13" s="65">
        <v>3397147</v>
      </c>
      <c r="Q13" s="65">
        <v>934160</v>
      </c>
      <c r="R13" s="65">
        <v>5638479</v>
      </c>
      <c r="S13" s="65">
        <v>-757668</v>
      </c>
      <c r="T13" s="65">
        <v>737024</v>
      </c>
      <c r="U13" s="65">
        <v>1199705</v>
      </c>
      <c r="V13" s="65">
        <v>1179061</v>
      </c>
      <c r="W13" s="65">
        <v>12405633</v>
      </c>
      <c r="X13" s="65">
        <v>12066793</v>
      </c>
      <c r="Y13" s="65">
        <v>338840</v>
      </c>
      <c r="Z13" s="145">
        <v>2.81</v>
      </c>
      <c r="AA13" s="160">
        <v>12066793</v>
      </c>
    </row>
    <row r="14" spans="1:27" ht="13.5">
      <c r="A14" s="196" t="s">
        <v>110</v>
      </c>
      <c r="B14" s="200"/>
      <c r="C14" s="160">
        <v>573765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218626048</v>
      </c>
      <c r="D19" s="160"/>
      <c r="E19" s="161">
        <v>238063000</v>
      </c>
      <c r="F19" s="65">
        <v>252063000</v>
      </c>
      <c r="G19" s="65">
        <v>99886000</v>
      </c>
      <c r="H19" s="65">
        <v>0</v>
      </c>
      <c r="I19" s="65">
        <v>0</v>
      </c>
      <c r="J19" s="65">
        <v>99886000</v>
      </c>
      <c r="K19" s="65">
        <v>14432000</v>
      </c>
      <c r="L19" s="65">
        <v>80108000</v>
      </c>
      <c r="M19" s="65">
        <v>0</v>
      </c>
      <c r="N19" s="65">
        <v>94540000</v>
      </c>
      <c r="O19" s="65">
        <v>4077000</v>
      </c>
      <c r="P19" s="65">
        <v>1890577</v>
      </c>
      <c r="Q19" s="65">
        <v>71117848</v>
      </c>
      <c r="R19" s="65">
        <v>77085425</v>
      </c>
      <c r="S19" s="65">
        <v>-3728000</v>
      </c>
      <c r="T19" s="65">
        <v>90950</v>
      </c>
      <c r="U19" s="65">
        <v>5145804</v>
      </c>
      <c r="V19" s="65">
        <v>1508754</v>
      </c>
      <c r="W19" s="65">
        <v>273020179</v>
      </c>
      <c r="X19" s="65">
        <v>252063000</v>
      </c>
      <c r="Y19" s="65">
        <v>20957179</v>
      </c>
      <c r="Z19" s="145">
        <v>8.31</v>
      </c>
      <c r="AA19" s="160">
        <v>252063000</v>
      </c>
    </row>
    <row r="20" spans="1:27" ht="13.5">
      <c r="A20" s="196" t="s">
        <v>35</v>
      </c>
      <c r="B20" s="200" t="s">
        <v>96</v>
      </c>
      <c r="C20" s="160">
        <v>1411127</v>
      </c>
      <c r="D20" s="160"/>
      <c r="E20" s="161">
        <v>48802933</v>
      </c>
      <c r="F20" s="59">
        <v>48803000</v>
      </c>
      <c r="G20" s="59">
        <v>36358</v>
      </c>
      <c r="H20" s="59">
        <v>55296</v>
      </c>
      <c r="I20" s="59">
        <v>7230</v>
      </c>
      <c r="J20" s="59">
        <v>98884</v>
      </c>
      <c r="K20" s="59">
        <v>20522</v>
      </c>
      <c r="L20" s="59">
        <v>87803</v>
      </c>
      <c r="M20" s="59">
        <v>140600</v>
      </c>
      <c r="N20" s="59">
        <v>248925</v>
      </c>
      <c r="O20" s="59">
        <v>63522</v>
      </c>
      <c r="P20" s="59">
        <v>257292</v>
      </c>
      <c r="Q20" s="59">
        <v>75390</v>
      </c>
      <c r="R20" s="59">
        <v>396204</v>
      </c>
      <c r="S20" s="59">
        <v>-205200</v>
      </c>
      <c r="T20" s="59">
        <v>48937</v>
      </c>
      <c r="U20" s="59">
        <v>102501</v>
      </c>
      <c r="V20" s="59">
        <v>-53762</v>
      </c>
      <c r="W20" s="59">
        <v>690251</v>
      </c>
      <c r="X20" s="59">
        <v>48803000</v>
      </c>
      <c r="Y20" s="59">
        <v>-48112749</v>
      </c>
      <c r="Z20" s="199">
        <v>-98.59</v>
      </c>
      <c r="AA20" s="135">
        <v>48803000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140</v>
      </c>
      <c r="Q21" s="65">
        <v>0</v>
      </c>
      <c r="R21" s="65">
        <v>140</v>
      </c>
      <c r="S21" s="65">
        <v>0</v>
      </c>
      <c r="T21" s="65">
        <v>0</v>
      </c>
      <c r="U21" s="65">
        <v>0</v>
      </c>
      <c r="V21" s="65">
        <v>0</v>
      </c>
      <c r="W21" s="87">
        <v>140</v>
      </c>
      <c r="X21" s="65">
        <v>0</v>
      </c>
      <c r="Y21" s="65">
        <v>140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256698127</v>
      </c>
      <c r="D22" s="203">
        <f>SUM(D5:D21)</f>
        <v>0</v>
      </c>
      <c r="E22" s="204">
        <f t="shared" si="0"/>
        <v>318834017</v>
      </c>
      <c r="F22" s="205">
        <f t="shared" si="0"/>
        <v>344083491</v>
      </c>
      <c r="G22" s="205">
        <f t="shared" si="0"/>
        <v>101905406</v>
      </c>
      <c r="H22" s="205">
        <f t="shared" si="0"/>
        <v>13506505</v>
      </c>
      <c r="I22" s="205">
        <f t="shared" si="0"/>
        <v>1741493</v>
      </c>
      <c r="J22" s="205">
        <f t="shared" si="0"/>
        <v>117153404</v>
      </c>
      <c r="K22" s="205">
        <f t="shared" si="0"/>
        <v>16864565</v>
      </c>
      <c r="L22" s="205">
        <f t="shared" si="0"/>
        <v>83110172</v>
      </c>
      <c r="M22" s="205">
        <f t="shared" si="0"/>
        <v>3002602</v>
      </c>
      <c r="N22" s="205">
        <f t="shared" si="0"/>
        <v>102977339</v>
      </c>
      <c r="O22" s="205">
        <f t="shared" si="0"/>
        <v>6020995</v>
      </c>
      <c r="P22" s="205">
        <f t="shared" si="0"/>
        <v>6774138</v>
      </c>
      <c r="Q22" s="205">
        <f t="shared" si="0"/>
        <v>74353869</v>
      </c>
      <c r="R22" s="205">
        <f t="shared" si="0"/>
        <v>87149002</v>
      </c>
      <c r="S22" s="205">
        <f t="shared" si="0"/>
        <v>-7815904</v>
      </c>
      <c r="T22" s="205">
        <f t="shared" si="0"/>
        <v>2065118</v>
      </c>
      <c r="U22" s="205">
        <f t="shared" si="0"/>
        <v>8160608</v>
      </c>
      <c r="V22" s="205">
        <f t="shared" si="0"/>
        <v>2409822</v>
      </c>
      <c r="W22" s="205">
        <f t="shared" si="0"/>
        <v>309689567</v>
      </c>
      <c r="X22" s="205">
        <f t="shared" si="0"/>
        <v>344083491</v>
      </c>
      <c r="Y22" s="205">
        <f t="shared" si="0"/>
        <v>-34393924</v>
      </c>
      <c r="Z22" s="206">
        <f>+IF(X22&lt;&gt;0,+(Y22/X22)*100,0)</f>
        <v>-9.99580767448096</v>
      </c>
      <c r="AA22" s="203">
        <f>SUM(AA5:AA21)</f>
        <v>344083491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84260959</v>
      </c>
      <c r="D25" s="160"/>
      <c r="E25" s="161">
        <v>85304043</v>
      </c>
      <c r="F25" s="65">
        <v>85554013</v>
      </c>
      <c r="G25" s="65">
        <v>7722465</v>
      </c>
      <c r="H25" s="65">
        <v>7304847</v>
      </c>
      <c r="I25" s="65">
        <v>8203626</v>
      </c>
      <c r="J25" s="65">
        <v>23230938</v>
      </c>
      <c r="K25" s="65">
        <v>7647603</v>
      </c>
      <c r="L25" s="65">
        <v>8047123</v>
      </c>
      <c r="M25" s="65">
        <v>8480615</v>
      </c>
      <c r="N25" s="65">
        <v>24175341</v>
      </c>
      <c r="O25" s="65">
        <v>7509347</v>
      </c>
      <c r="P25" s="65">
        <v>7877660</v>
      </c>
      <c r="Q25" s="65">
        <v>8444730</v>
      </c>
      <c r="R25" s="65">
        <v>23831737</v>
      </c>
      <c r="S25" s="65">
        <v>6506911</v>
      </c>
      <c r="T25" s="65">
        <v>7776115</v>
      </c>
      <c r="U25" s="65">
        <v>8772832</v>
      </c>
      <c r="V25" s="65">
        <v>23055858</v>
      </c>
      <c r="W25" s="65">
        <v>94293874</v>
      </c>
      <c r="X25" s="65">
        <v>85554013</v>
      </c>
      <c r="Y25" s="65">
        <v>8739861</v>
      </c>
      <c r="Z25" s="145">
        <v>10.22</v>
      </c>
      <c r="AA25" s="160">
        <v>85554013</v>
      </c>
    </row>
    <row r="26" spans="1:27" ht="13.5">
      <c r="A26" s="198" t="s">
        <v>38</v>
      </c>
      <c r="B26" s="197"/>
      <c r="C26" s="160">
        <v>4791758</v>
      </c>
      <c r="D26" s="160"/>
      <c r="E26" s="161">
        <v>5466680</v>
      </c>
      <c r="F26" s="65">
        <v>5466680</v>
      </c>
      <c r="G26" s="65">
        <v>439035</v>
      </c>
      <c r="H26" s="65">
        <v>429948</v>
      </c>
      <c r="I26" s="65">
        <v>448125</v>
      </c>
      <c r="J26" s="65">
        <v>1317108</v>
      </c>
      <c r="K26" s="65">
        <v>399587</v>
      </c>
      <c r="L26" s="65">
        <v>446164</v>
      </c>
      <c r="M26" s="65">
        <v>455224</v>
      </c>
      <c r="N26" s="65">
        <v>1300975</v>
      </c>
      <c r="O26" s="65">
        <v>632203</v>
      </c>
      <c r="P26" s="65">
        <v>553348</v>
      </c>
      <c r="Q26" s="65">
        <v>468406</v>
      </c>
      <c r="R26" s="65">
        <v>1653957</v>
      </c>
      <c r="S26" s="65">
        <v>381266</v>
      </c>
      <c r="T26" s="65">
        <v>467266</v>
      </c>
      <c r="U26" s="65">
        <v>467487</v>
      </c>
      <c r="V26" s="65">
        <v>1316019</v>
      </c>
      <c r="W26" s="65">
        <v>5588059</v>
      </c>
      <c r="X26" s="65">
        <v>5466680</v>
      </c>
      <c r="Y26" s="65">
        <v>121379</v>
      </c>
      <c r="Z26" s="145">
        <v>2.22</v>
      </c>
      <c r="AA26" s="160">
        <v>5466680</v>
      </c>
    </row>
    <row r="27" spans="1:27" ht="13.5">
      <c r="A27" s="198" t="s">
        <v>118</v>
      </c>
      <c r="B27" s="197" t="s">
        <v>99</v>
      </c>
      <c r="C27" s="160">
        <v>14996451</v>
      </c>
      <c r="D27" s="160"/>
      <c r="E27" s="161">
        <v>3055176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31573791</v>
      </c>
      <c r="D28" s="160"/>
      <c r="E28" s="161">
        <v>33108000</v>
      </c>
      <c r="F28" s="65">
        <v>33108000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33108000</v>
      </c>
      <c r="Y28" s="65">
        <v>-33108000</v>
      </c>
      <c r="Z28" s="145">
        <v>-100</v>
      </c>
      <c r="AA28" s="160">
        <v>33108000</v>
      </c>
    </row>
    <row r="29" spans="1:27" ht="13.5">
      <c r="A29" s="198" t="s">
        <v>40</v>
      </c>
      <c r="B29" s="197"/>
      <c r="C29" s="160">
        <v>618348</v>
      </c>
      <c r="D29" s="160"/>
      <c r="E29" s="161">
        <v>310413</v>
      </c>
      <c r="F29" s="65">
        <v>310412</v>
      </c>
      <c r="G29" s="65">
        <v>0</v>
      </c>
      <c r="H29" s="65">
        <v>57595</v>
      </c>
      <c r="I29" s="65">
        <v>26518</v>
      </c>
      <c r="J29" s="65">
        <v>84113</v>
      </c>
      <c r="K29" s="65">
        <v>25611</v>
      </c>
      <c r="L29" s="65">
        <v>0</v>
      </c>
      <c r="M29" s="65">
        <v>0</v>
      </c>
      <c r="N29" s="65">
        <v>25611</v>
      </c>
      <c r="O29" s="65">
        <v>0</v>
      </c>
      <c r="P29" s="65">
        <v>0</v>
      </c>
      <c r="Q29" s="65">
        <v>0</v>
      </c>
      <c r="R29" s="65">
        <v>0</v>
      </c>
      <c r="S29" s="65">
        <v>111000</v>
      </c>
      <c r="T29" s="65">
        <v>112192</v>
      </c>
      <c r="U29" s="65">
        <v>0</v>
      </c>
      <c r="V29" s="65">
        <v>223192</v>
      </c>
      <c r="W29" s="65">
        <v>332916</v>
      </c>
      <c r="X29" s="65">
        <v>310412</v>
      </c>
      <c r="Y29" s="65">
        <v>22504</v>
      </c>
      <c r="Z29" s="145">
        <v>7.25</v>
      </c>
      <c r="AA29" s="160">
        <v>310412</v>
      </c>
    </row>
    <row r="30" spans="1:27" ht="13.5">
      <c r="A30" s="198" t="s">
        <v>119</v>
      </c>
      <c r="B30" s="197" t="s">
        <v>96</v>
      </c>
      <c r="C30" s="160">
        <v>39165592</v>
      </c>
      <c r="D30" s="160"/>
      <c r="E30" s="161">
        <v>49928908</v>
      </c>
      <c r="F30" s="65">
        <v>52428908</v>
      </c>
      <c r="G30" s="65">
        <v>3822423</v>
      </c>
      <c r="H30" s="65">
        <v>1733250</v>
      </c>
      <c r="I30" s="65">
        <v>5078407</v>
      </c>
      <c r="J30" s="65">
        <v>10634080</v>
      </c>
      <c r="K30" s="65">
        <v>4355904</v>
      </c>
      <c r="L30" s="65">
        <v>7081280</v>
      </c>
      <c r="M30" s="65">
        <v>3579503</v>
      </c>
      <c r="N30" s="65">
        <v>15016687</v>
      </c>
      <c r="O30" s="65">
        <v>3815829</v>
      </c>
      <c r="P30" s="65">
        <v>5320176</v>
      </c>
      <c r="Q30" s="65">
        <v>2292517</v>
      </c>
      <c r="R30" s="65">
        <v>11428522</v>
      </c>
      <c r="S30" s="65">
        <v>3121114</v>
      </c>
      <c r="T30" s="65">
        <v>2926007</v>
      </c>
      <c r="U30" s="65">
        <v>8999836</v>
      </c>
      <c r="V30" s="65">
        <v>15046957</v>
      </c>
      <c r="W30" s="65">
        <v>52126246</v>
      </c>
      <c r="X30" s="65">
        <v>52428908</v>
      </c>
      <c r="Y30" s="65">
        <v>-302662</v>
      </c>
      <c r="Z30" s="145">
        <v>-0.58</v>
      </c>
      <c r="AA30" s="160">
        <v>52428908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4344456</v>
      </c>
      <c r="D32" s="160"/>
      <c r="E32" s="161">
        <v>0</v>
      </c>
      <c r="F32" s="65">
        <v>4937955</v>
      </c>
      <c r="G32" s="65">
        <v>54848</v>
      </c>
      <c r="H32" s="65">
        <v>824667</v>
      </c>
      <c r="I32" s="65">
        <v>512543</v>
      </c>
      <c r="J32" s="65">
        <v>1392058</v>
      </c>
      <c r="K32" s="65">
        <v>430630</v>
      </c>
      <c r="L32" s="65">
        <v>546731</v>
      </c>
      <c r="M32" s="65">
        <v>511895</v>
      </c>
      <c r="N32" s="65">
        <v>1489256</v>
      </c>
      <c r="O32" s="65">
        <v>538874</v>
      </c>
      <c r="P32" s="65">
        <v>432821</v>
      </c>
      <c r="Q32" s="65">
        <v>539151</v>
      </c>
      <c r="R32" s="65">
        <v>1510846</v>
      </c>
      <c r="S32" s="65">
        <v>-6552345</v>
      </c>
      <c r="T32" s="65">
        <v>469441</v>
      </c>
      <c r="U32" s="65">
        <v>641191</v>
      </c>
      <c r="V32" s="65">
        <v>-5441713</v>
      </c>
      <c r="W32" s="65">
        <v>-1049553</v>
      </c>
      <c r="X32" s="65">
        <v>4937955</v>
      </c>
      <c r="Y32" s="65">
        <v>-5987508</v>
      </c>
      <c r="Z32" s="145">
        <v>-121.25</v>
      </c>
      <c r="AA32" s="160">
        <v>4937955</v>
      </c>
    </row>
    <row r="33" spans="1:27" ht="13.5">
      <c r="A33" s="198" t="s">
        <v>42</v>
      </c>
      <c r="B33" s="197"/>
      <c r="C33" s="160">
        <v>899694</v>
      </c>
      <c r="D33" s="160"/>
      <c r="E33" s="161">
        <v>1080879</v>
      </c>
      <c r="F33" s="65">
        <v>1080879</v>
      </c>
      <c r="G33" s="65">
        <v>0</v>
      </c>
      <c r="H33" s="65">
        <v>0</v>
      </c>
      <c r="I33" s="65">
        <v>0</v>
      </c>
      <c r="J33" s="65">
        <v>0</v>
      </c>
      <c r="K33" s="65">
        <v>50000</v>
      </c>
      <c r="L33" s="65">
        <v>250000</v>
      </c>
      <c r="M33" s="65">
        <v>0</v>
      </c>
      <c r="N33" s="65">
        <v>300000</v>
      </c>
      <c r="O33" s="65">
        <v>0</v>
      </c>
      <c r="P33" s="65">
        <v>0</v>
      </c>
      <c r="Q33" s="65">
        <v>0</v>
      </c>
      <c r="R33" s="65">
        <v>0</v>
      </c>
      <c r="S33" s="65">
        <v>680646</v>
      </c>
      <c r="T33" s="65">
        <v>0</v>
      </c>
      <c r="U33" s="65">
        <v>0</v>
      </c>
      <c r="V33" s="65">
        <v>680646</v>
      </c>
      <c r="W33" s="65">
        <v>980646</v>
      </c>
      <c r="X33" s="65">
        <v>1080879</v>
      </c>
      <c r="Y33" s="65">
        <v>-100233</v>
      </c>
      <c r="Z33" s="145">
        <v>-9.27</v>
      </c>
      <c r="AA33" s="160">
        <v>1080879</v>
      </c>
    </row>
    <row r="34" spans="1:27" ht="13.5">
      <c r="A34" s="198" t="s">
        <v>43</v>
      </c>
      <c r="B34" s="197" t="s">
        <v>123</v>
      </c>
      <c r="C34" s="160">
        <v>173719490</v>
      </c>
      <c r="D34" s="160"/>
      <c r="E34" s="161">
        <v>140579921</v>
      </c>
      <c r="F34" s="65">
        <v>125902903</v>
      </c>
      <c r="G34" s="65">
        <v>1999130</v>
      </c>
      <c r="H34" s="65">
        <v>5160809</v>
      </c>
      <c r="I34" s="65">
        <v>8389892</v>
      </c>
      <c r="J34" s="65">
        <v>15549831</v>
      </c>
      <c r="K34" s="65">
        <v>10175600</v>
      </c>
      <c r="L34" s="65">
        <v>13104317</v>
      </c>
      <c r="M34" s="65">
        <v>9491072</v>
      </c>
      <c r="N34" s="65">
        <v>32770989</v>
      </c>
      <c r="O34" s="65">
        <v>6349584</v>
      </c>
      <c r="P34" s="65">
        <v>7431365</v>
      </c>
      <c r="Q34" s="65">
        <v>13021936</v>
      </c>
      <c r="R34" s="65">
        <v>26802885</v>
      </c>
      <c r="S34" s="65">
        <v>23602543</v>
      </c>
      <c r="T34" s="65">
        <v>7828646</v>
      </c>
      <c r="U34" s="65">
        <v>20181795</v>
      </c>
      <c r="V34" s="65">
        <v>51612984</v>
      </c>
      <c r="W34" s="65">
        <v>126736689</v>
      </c>
      <c r="X34" s="65">
        <v>125902903</v>
      </c>
      <c r="Y34" s="65">
        <v>833786</v>
      </c>
      <c r="Z34" s="145">
        <v>0.66</v>
      </c>
      <c r="AA34" s="160">
        <v>125902903</v>
      </c>
    </row>
    <row r="35" spans="1:27" ht="13.5">
      <c r="A35" s="196" t="s">
        <v>124</v>
      </c>
      <c r="B35" s="200"/>
      <c r="C35" s="160">
        <v>22984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354393523</v>
      </c>
      <c r="D36" s="203">
        <f>SUM(D25:D35)</f>
        <v>0</v>
      </c>
      <c r="E36" s="204">
        <f t="shared" si="1"/>
        <v>318834020</v>
      </c>
      <c r="F36" s="205">
        <f t="shared" si="1"/>
        <v>308789750</v>
      </c>
      <c r="G36" s="205">
        <f t="shared" si="1"/>
        <v>14037901</v>
      </c>
      <c r="H36" s="205">
        <f t="shared" si="1"/>
        <v>15511116</v>
      </c>
      <c r="I36" s="205">
        <f t="shared" si="1"/>
        <v>22659111</v>
      </c>
      <c r="J36" s="205">
        <f t="shared" si="1"/>
        <v>52208128</v>
      </c>
      <c r="K36" s="205">
        <f t="shared" si="1"/>
        <v>23084935</v>
      </c>
      <c r="L36" s="205">
        <f t="shared" si="1"/>
        <v>29475615</v>
      </c>
      <c r="M36" s="205">
        <f t="shared" si="1"/>
        <v>22518309</v>
      </c>
      <c r="N36" s="205">
        <f t="shared" si="1"/>
        <v>75078859</v>
      </c>
      <c r="O36" s="205">
        <f t="shared" si="1"/>
        <v>18845837</v>
      </c>
      <c r="P36" s="205">
        <f t="shared" si="1"/>
        <v>21615370</v>
      </c>
      <c r="Q36" s="205">
        <f t="shared" si="1"/>
        <v>24766740</v>
      </c>
      <c r="R36" s="205">
        <f t="shared" si="1"/>
        <v>65227947</v>
      </c>
      <c r="S36" s="205">
        <f t="shared" si="1"/>
        <v>27851135</v>
      </c>
      <c r="T36" s="205">
        <f t="shared" si="1"/>
        <v>19579667</v>
      </c>
      <c r="U36" s="205">
        <f t="shared" si="1"/>
        <v>39063141</v>
      </c>
      <c r="V36" s="205">
        <f t="shared" si="1"/>
        <v>86493943</v>
      </c>
      <c r="W36" s="205">
        <f t="shared" si="1"/>
        <v>279008877</v>
      </c>
      <c r="X36" s="205">
        <f t="shared" si="1"/>
        <v>308789750</v>
      </c>
      <c r="Y36" s="205">
        <f t="shared" si="1"/>
        <v>-29780873</v>
      </c>
      <c r="Z36" s="206">
        <f>+IF(X36&lt;&gt;0,+(Y36/X36)*100,0)</f>
        <v>-9.644385216802046</v>
      </c>
      <c r="AA36" s="203">
        <f>SUM(AA25:AA35)</f>
        <v>308789750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-97695396</v>
      </c>
      <c r="D38" s="214">
        <f>+D22-D36</f>
        <v>0</v>
      </c>
      <c r="E38" s="215">
        <f t="shared" si="2"/>
        <v>-3</v>
      </c>
      <c r="F38" s="111">
        <f t="shared" si="2"/>
        <v>35293741</v>
      </c>
      <c r="G38" s="111">
        <f t="shared" si="2"/>
        <v>87867505</v>
      </c>
      <c r="H38" s="111">
        <f t="shared" si="2"/>
        <v>-2004611</v>
      </c>
      <c r="I38" s="111">
        <f t="shared" si="2"/>
        <v>-20917618</v>
      </c>
      <c r="J38" s="111">
        <f t="shared" si="2"/>
        <v>64945276</v>
      </c>
      <c r="K38" s="111">
        <f t="shared" si="2"/>
        <v>-6220370</v>
      </c>
      <c r="L38" s="111">
        <f t="shared" si="2"/>
        <v>53634557</v>
      </c>
      <c r="M38" s="111">
        <f t="shared" si="2"/>
        <v>-19515707</v>
      </c>
      <c r="N38" s="111">
        <f t="shared" si="2"/>
        <v>27898480</v>
      </c>
      <c r="O38" s="111">
        <f t="shared" si="2"/>
        <v>-12824842</v>
      </c>
      <c r="P38" s="111">
        <f t="shared" si="2"/>
        <v>-14841232</v>
      </c>
      <c r="Q38" s="111">
        <f t="shared" si="2"/>
        <v>49587129</v>
      </c>
      <c r="R38" s="111">
        <f t="shared" si="2"/>
        <v>21921055</v>
      </c>
      <c r="S38" s="111">
        <f t="shared" si="2"/>
        <v>-35667039</v>
      </c>
      <c r="T38" s="111">
        <f t="shared" si="2"/>
        <v>-17514549</v>
      </c>
      <c r="U38" s="111">
        <f t="shared" si="2"/>
        <v>-30902533</v>
      </c>
      <c r="V38" s="111">
        <f t="shared" si="2"/>
        <v>-84084121</v>
      </c>
      <c r="W38" s="111">
        <f t="shared" si="2"/>
        <v>30680690</v>
      </c>
      <c r="X38" s="111">
        <f>IF(F22=F36,0,X22-X36)</f>
        <v>35293741</v>
      </c>
      <c r="Y38" s="111">
        <f t="shared" si="2"/>
        <v>-4613051</v>
      </c>
      <c r="Z38" s="216">
        <f>+IF(X38&lt;&gt;0,+(Y38/X38)*100,0)</f>
        <v>-13.070450650159188</v>
      </c>
      <c r="AA38" s="214">
        <f>+AA22-AA36</f>
        <v>35293741</v>
      </c>
    </row>
    <row r="39" spans="1:27" ht="13.5">
      <c r="A39" s="196" t="s">
        <v>46</v>
      </c>
      <c r="B39" s="200"/>
      <c r="C39" s="160">
        <v>199976694</v>
      </c>
      <c r="D39" s="160"/>
      <c r="E39" s="161">
        <v>228788000</v>
      </c>
      <c r="F39" s="65">
        <v>228788000</v>
      </c>
      <c r="G39" s="65">
        <v>52996000</v>
      </c>
      <c r="H39" s="65">
        <v>62900</v>
      </c>
      <c r="I39" s="65">
        <v>0</v>
      </c>
      <c r="J39" s="65">
        <v>53058900</v>
      </c>
      <c r="K39" s="65">
        <v>372593</v>
      </c>
      <c r="L39" s="65">
        <v>0</v>
      </c>
      <c r="M39" s="65">
        <v>89032000</v>
      </c>
      <c r="N39" s="65">
        <v>89404593</v>
      </c>
      <c r="O39" s="65">
        <v>0</v>
      </c>
      <c r="P39" s="65">
        <v>6451900</v>
      </c>
      <c r="Q39" s="65">
        <v>107449496</v>
      </c>
      <c r="R39" s="65">
        <v>113901396</v>
      </c>
      <c r="S39" s="65">
        <v>11886506</v>
      </c>
      <c r="T39" s="65">
        <v>11886329</v>
      </c>
      <c r="U39" s="65">
        <v>0</v>
      </c>
      <c r="V39" s="65">
        <v>23772835</v>
      </c>
      <c r="W39" s="65">
        <v>280137724</v>
      </c>
      <c r="X39" s="65">
        <v>228788000</v>
      </c>
      <c r="Y39" s="65">
        <v>51349724</v>
      </c>
      <c r="Z39" s="145">
        <v>22.44</v>
      </c>
      <c r="AA39" s="160">
        <v>228788000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102281298</v>
      </c>
      <c r="D42" s="221">
        <f>SUM(D38:D41)</f>
        <v>0</v>
      </c>
      <c r="E42" s="222">
        <f t="shared" si="3"/>
        <v>228787997</v>
      </c>
      <c r="F42" s="93">
        <f t="shared" si="3"/>
        <v>264081741</v>
      </c>
      <c r="G42" s="93">
        <f t="shared" si="3"/>
        <v>140863505</v>
      </c>
      <c r="H42" s="93">
        <f t="shared" si="3"/>
        <v>-1941711</v>
      </c>
      <c r="I42" s="93">
        <f t="shared" si="3"/>
        <v>-20917618</v>
      </c>
      <c r="J42" s="93">
        <f t="shared" si="3"/>
        <v>118004176</v>
      </c>
      <c r="K42" s="93">
        <f t="shared" si="3"/>
        <v>-5847777</v>
      </c>
      <c r="L42" s="93">
        <f t="shared" si="3"/>
        <v>53634557</v>
      </c>
      <c r="M42" s="93">
        <f t="shared" si="3"/>
        <v>69516293</v>
      </c>
      <c r="N42" s="93">
        <f t="shared" si="3"/>
        <v>117303073</v>
      </c>
      <c r="O42" s="93">
        <f t="shared" si="3"/>
        <v>-12824842</v>
      </c>
      <c r="P42" s="93">
        <f t="shared" si="3"/>
        <v>-8389332</v>
      </c>
      <c r="Q42" s="93">
        <f t="shared" si="3"/>
        <v>157036625</v>
      </c>
      <c r="R42" s="93">
        <f t="shared" si="3"/>
        <v>135822451</v>
      </c>
      <c r="S42" s="93">
        <f t="shared" si="3"/>
        <v>-23780533</v>
      </c>
      <c r="T42" s="93">
        <f t="shared" si="3"/>
        <v>-5628220</v>
      </c>
      <c r="U42" s="93">
        <f t="shared" si="3"/>
        <v>-30902533</v>
      </c>
      <c r="V42" s="93">
        <f t="shared" si="3"/>
        <v>-60311286</v>
      </c>
      <c r="W42" s="93">
        <f t="shared" si="3"/>
        <v>310818414</v>
      </c>
      <c r="X42" s="93">
        <f t="shared" si="3"/>
        <v>264081741</v>
      </c>
      <c r="Y42" s="93">
        <f t="shared" si="3"/>
        <v>46736673</v>
      </c>
      <c r="Z42" s="223">
        <f>+IF(X42&lt;&gt;0,+(Y42/X42)*100,0)</f>
        <v>17.697805544231095</v>
      </c>
      <c r="AA42" s="221">
        <f>SUM(AA38:AA41)</f>
        <v>264081741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102281298</v>
      </c>
      <c r="D44" s="225">
        <f>+D42-D43</f>
        <v>0</v>
      </c>
      <c r="E44" s="226">
        <f t="shared" si="4"/>
        <v>228787997</v>
      </c>
      <c r="F44" s="82">
        <f t="shared" si="4"/>
        <v>264081741</v>
      </c>
      <c r="G44" s="82">
        <f t="shared" si="4"/>
        <v>140863505</v>
      </c>
      <c r="H44" s="82">
        <f t="shared" si="4"/>
        <v>-1941711</v>
      </c>
      <c r="I44" s="82">
        <f t="shared" si="4"/>
        <v>-20917618</v>
      </c>
      <c r="J44" s="82">
        <f t="shared" si="4"/>
        <v>118004176</v>
      </c>
      <c r="K44" s="82">
        <f t="shared" si="4"/>
        <v>-5847777</v>
      </c>
      <c r="L44" s="82">
        <f t="shared" si="4"/>
        <v>53634557</v>
      </c>
      <c r="M44" s="82">
        <f t="shared" si="4"/>
        <v>69516293</v>
      </c>
      <c r="N44" s="82">
        <f t="shared" si="4"/>
        <v>117303073</v>
      </c>
      <c r="O44" s="82">
        <f t="shared" si="4"/>
        <v>-12824842</v>
      </c>
      <c r="P44" s="82">
        <f t="shared" si="4"/>
        <v>-8389332</v>
      </c>
      <c r="Q44" s="82">
        <f t="shared" si="4"/>
        <v>157036625</v>
      </c>
      <c r="R44" s="82">
        <f t="shared" si="4"/>
        <v>135822451</v>
      </c>
      <c r="S44" s="82">
        <f t="shared" si="4"/>
        <v>-23780533</v>
      </c>
      <c r="T44" s="82">
        <f t="shared" si="4"/>
        <v>-5628220</v>
      </c>
      <c r="U44" s="82">
        <f t="shared" si="4"/>
        <v>-30902533</v>
      </c>
      <c r="V44" s="82">
        <f t="shared" si="4"/>
        <v>-60311286</v>
      </c>
      <c r="W44" s="82">
        <f t="shared" si="4"/>
        <v>310818414</v>
      </c>
      <c r="X44" s="82">
        <f t="shared" si="4"/>
        <v>264081741</v>
      </c>
      <c r="Y44" s="82">
        <f t="shared" si="4"/>
        <v>46736673</v>
      </c>
      <c r="Z44" s="227">
        <f>+IF(X44&lt;&gt;0,+(Y44/X44)*100,0)</f>
        <v>17.697805544231095</v>
      </c>
      <c r="AA44" s="225">
        <f>+AA42-AA43</f>
        <v>264081741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102281298</v>
      </c>
      <c r="D46" s="221">
        <f>SUM(D44:D45)</f>
        <v>0</v>
      </c>
      <c r="E46" s="222">
        <f t="shared" si="5"/>
        <v>228787997</v>
      </c>
      <c r="F46" s="93">
        <f t="shared" si="5"/>
        <v>264081741</v>
      </c>
      <c r="G46" s="93">
        <f t="shared" si="5"/>
        <v>140863505</v>
      </c>
      <c r="H46" s="93">
        <f t="shared" si="5"/>
        <v>-1941711</v>
      </c>
      <c r="I46" s="93">
        <f t="shared" si="5"/>
        <v>-20917618</v>
      </c>
      <c r="J46" s="93">
        <f t="shared" si="5"/>
        <v>118004176</v>
      </c>
      <c r="K46" s="93">
        <f t="shared" si="5"/>
        <v>-5847777</v>
      </c>
      <c r="L46" s="93">
        <f t="shared" si="5"/>
        <v>53634557</v>
      </c>
      <c r="M46" s="93">
        <f t="shared" si="5"/>
        <v>69516293</v>
      </c>
      <c r="N46" s="93">
        <f t="shared" si="5"/>
        <v>117303073</v>
      </c>
      <c r="O46" s="93">
        <f t="shared" si="5"/>
        <v>-12824842</v>
      </c>
      <c r="P46" s="93">
        <f t="shared" si="5"/>
        <v>-8389332</v>
      </c>
      <c r="Q46" s="93">
        <f t="shared" si="5"/>
        <v>157036625</v>
      </c>
      <c r="R46" s="93">
        <f t="shared" si="5"/>
        <v>135822451</v>
      </c>
      <c r="S46" s="93">
        <f t="shared" si="5"/>
        <v>-23780533</v>
      </c>
      <c r="T46" s="93">
        <f t="shared" si="5"/>
        <v>-5628220</v>
      </c>
      <c r="U46" s="93">
        <f t="shared" si="5"/>
        <v>-30902533</v>
      </c>
      <c r="V46" s="93">
        <f t="shared" si="5"/>
        <v>-60311286</v>
      </c>
      <c r="W46" s="93">
        <f t="shared" si="5"/>
        <v>310818414</v>
      </c>
      <c r="X46" s="93">
        <f t="shared" si="5"/>
        <v>264081741</v>
      </c>
      <c r="Y46" s="93">
        <f t="shared" si="5"/>
        <v>46736673</v>
      </c>
      <c r="Z46" s="223">
        <f>+IF(X46&lt;&gt;0,+(Y46/X46)*100,0)</f>
        <v>17.697805544231095</v>
      </c>
      <c r="AA46" s="221">
        <f>SUM(AA44:AA45)</f>
        <v>264081741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102281298</v>
      </c>
      <c r="D48" s="232">
        <f>SUM(D46:D47)</f>
        <v>0</v>
      </c>
      <c r="E48" s="233">
        <f t="shared" si="6"/>
        <v>228787997</v>
      </c>
      <c r="F48" s="234">
        <f t="shared" si="6"/>
        <v>264081741</v>
      </c>
      <c r="G48" s="234">
        <f t="shared" si="6"/>
        <v>140863505</v>
      </c>
      <c r="H48" s="235">
        <f t="shared" si="6"/>
        <v>-1941711</v>
      </c>
      <c r="I48" s="235">
        <f t="shared" si="6"/>
        <v>-20917618</v>
      </c>
      <c r="J48" s="235">
        <f t="shared" si="6"/>
        <v>118004176</v>
      </c>
      <c r="K48" s="235">
        <f t="shared" si="6"/>
        <v>-5847777</v>
      </c>
      <c r="L48" s="235">
        <f t="shared" si="6"/>
        <v>53634557</v>
      </c>
      <c r="M48" s="234">
        <f t="shared" si="6"/>
        <v>69516293</v>
      </c>
      <c r="N48" s="234">
        <f t="shared" si="6"/>
        <v>117303073</v>
      </c>
      <c r="O48" s="235">
        <f t="shared" si="6"/>
        <v>-12824842</v>
      </c>
      <c r="P48" s="235">
        <f t="shared" si="6"/>
        <v>-8389332</v>
      </c>
      <c r="Q48" s="235">
        <f t="shared" si="6"/>
        <v>157036625</v>
      </c>
      <c r="R48" s="235">
        <f t="shared" si="6"/>
        <v>135822451</v>
      </c>
      <c r="S48" s="235">
        <f t="shared" si="6"/>
        <v>-23780533</v>
      </c>
      <c r="T48" s="234">
        <f t="shared" si="6"/>
        <v>-5628220</v>
      </c>
      <c r="U48" s="234">
        <f t="shared" si="6"/>
        <v>-30902533</v>
      </c>
      <c r="V48" s="235">
        <f t="shared" si="6"/>
        <v>-60311286</v>
      </c>
      <c r="W48" s="235">
        <f t="shared" si="6"/>
        <v>310818414</v>
      </c>
      <c r="X48" s="235">
        <f t="shared" si="6"/>
        <v>264081741</v>
      </c>
      <c r="Y48" s="235">
        <f t="shared" si="6"/>
        <v>46736673</v>
      </c>
      <c r="Z48" s="236">
        <f>+IF(X48&lt;&gt;0,+(Y48/X48)*100,0)</f>
        <v>17.697805544231095</v>
      </c>
      <c r="AA48" s="237">
        <f>SUM(AA46:AA47)</f>
        <v>264081741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1786896</v>
      </c>
      <c r="D5" s="158">
        <f>SUM(D6:D8)</f>
        <v>0</v>
      </c>
      <c r="E5" s="159">
        <f t="shared" si="0"/>
        <v>55190872</v>
      </c>
      <c r="F5" s="105">
        <f t="shared" si="0"/>
        <v>10005872</v>
      </c>
      <c r="G5" s="105">
        <f t="shared" si="0"/>
        <v>4912</v>
      </c>
      <c r="H5" s="105">
        <f t="shared" si="0"/>
        <v>664182</v>
      </c>
      <c r="I5" s="105">
        <f t="shared" si="0"/>
        <v>607518</v>
      </c>
      <c r="J5" s="105">
        <f t="shared" si="0"/>
        <v>1276612</v>
      </c>
      <c r="K5" s="105">
        <f t="shared" si="0"/>
        <v>877</v>
      </c>
      <c r="L5" s="105">
        <f t="shared" si="0"/>
        <v>147780</v>
      </c>
      <c r="M5" s="105">
        <f t="shared" si="0"/>
        <v>2200</v>
      </c>
      <c r="N5" s="105">
        <f t="shared" si="0"/>
        <v>150857</v>
      </c>
      <c r="O5" s="105">
        <f t="shared" si="0"/>
        <v>0</v>
      </c>
      <c r="P5" s="105">
        <f t="shared" si="0"/>
        <v>286238</v>
      </c>
      <c r="Q5" s="105">
        <f t="shared" si="0"/>
        <v>9245</v>
      </c>
      <c r="R5" s="105">
        <f t="shared" si="0"/>
        <v>295483</v>
      </c>
      <c r="S5" s="105">
        <f t="shared" si="0"/>
        <v>16584</v>
      </c>
      <c r="T5" s="105">
        <f t="shared" si="0"/>
        <v>1630</v>
      </c>
      <c r="U5" s="105">
        <f t="shared" si="0"/>
        <v>2760763</v>
      </c>
      <c r="V5" s="105">
        <f t="shared" si="0"/>
        <v>2778977</v>
      </c>
      <c r="W5" s="105">
        <f t="shared" si="0"/>
        <v>4501929</v>
      </c>
      <c r="X5" s="105">
        <f t="shared" si="0"/>
        <v>10005872</v>
      </c>
      <c r="Y5" s="105">
        <f t="shared" si="0"/>
        <v>-5503943</v>
      </c>
      <c r="Z5" s="142">
        <f>+IF(X5&lt;&gt;0,+(Y5/X5)*100,0)</f>
        <v>-55.00712981337359</v>
      </c>
      <c r="AA5" s="158">
        <f>SUM(AA6:AA8)</f>
        <v>10005872</v>
      </c>
    </row>
    <row r="6" spans="1:27" ht="13.5">
      <c r="A6" s="143" t="s">
        <v>75</v>
      </c>
      <c r="B6" s="141"/>
      <c r="C6" s="160"/>
      <c r="D6" s="160"/>
      <c r="E6" s="161">
        <v>48988000</v>
      </c>
      <c r="F6" s="65">
        <v>3800000</v>
      </c>
      <c r="G6" s="65">
        <v>4912</v>
      </c>
      <c r="H6" s="65">
        <v>659707</v>
      </c>
      <c r="I6" s="65">
        <v>494893</v>
      </c>
      <c r="J6" s="65">
        <v>1159512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>
        <v>1159512</v>
      </c>
      <c r="X6" s="65">
        <v>3800000</v>
      </c>
      <c r="Y6" s="65">
        <v>-2640488</v>
      </c>
      <c r="Z6" s="145">
        <v>-69.49</v>
      </c>
      <c r="AA6" s="67">
        <v>3800000</v>
      </c>
    </row>
    <row r="7" spans="1:27" ht="13.5">
      <c r="A7" s="143" t="s">
        <v>76</v>
      </c>
      <c r="B7" s="141"/>
      <c r="C7" s="162"/>
      <c r="D7" s="162"/>
      <c r="E7" s="163">
        <v>2165451</v>
      </c>
      <c r="F7" s="164">
        <v>2165451</v>
      </c>
      <c r="G7" s="164"/>
      <c r="H7" s="164">
        <v>4475</v>
      </c>
      <c r="I7" s="164">
        <v>112625</v>
      </c>
      <c r="J7" s="164">
        <v>117100</v>
      </c>
      <c r="K7" s="164"/>
      <c r="L7" s="164">
        <v>122580</v>
      </c>
      <c r="M7" s="164">
        <v>2200</v>
      </c>
      <c r="N7" s="164">
        <v>124780</v>
      </c>
      <c r="O7" s="164"/>
      <c r="P7" s="164">
        <v>286238</v>
      </c>
      <c r="Q7" s="164">
        <v>9245</v>
      </c>
      <c r="R7" s="164">
        <v>295483</v>
      </c>
      <c r="S7" s="164">
        <v>4485</v>
      </c>
      <c r="T7" s="164">
        <v>1630</v>
      </c>
      <c r="U7" s="164">
        <v>878704</v>
      </c>
      <c r="V7" s="164">
        <v>884819</v>
      </c>
      <c r="W7" s="164">
        <v>1422182</v>
      </c>
      <c r="X7" s="164">
        <v>2165451</v>
      </c>
      <c r="Y7" s="164">
        <v>-743269</v>
      </c>
      <c r="Z7" s="146">
        <v>-34.32</v>
      </c>
      <c r="AA7" s="239">
        <v>2165451</v>
      </c>
    </row>
    <row r="8" spans="1:27" ht="13.5">
      <c r="A8" s="143" t="s">
        <v>77</v>
      </c>
      <c r="B8" s="141"/>
      <c r="C8" s="160">
        <v>1786896</v>
      </c>
      <c r="D8" s="160"/>
      <c r="E8" s="161">
        <v>4037421</v>
      </c>
      <c r="F8" s="65">
        <v>4040421</v>
      </c>
      <c r="G8" s="65"/>
      <c r="H8" s="65"/>
      <c r="I8" s="65"/>
      <c r="J8" s="65"/>
      <c r="K8" s="65">
        <v>877</v>
      </c>
      <c r="L8" s="65">
        <v>25200</v>
      </c>
      <c r="M8" s="65"/>
      <c r="N8" s="65">
        <v>26077</v>
      </c>
      <c r="O8" s="65"/>
      <c r="P8" s="65"/>
      <c r="Q8" s="65"/>
      <c r="R8" s="65"/>
      <c r="S8" s="65">
        <v>12099</v>
      </c>
      <c r="T8" s="65"/>
      <c r="U8" s="65">
        <v>1882059</v>
      </c>
      <c r="V8" s="65">
        <v>1894158</v>
      </c>
      <c r="W8" s="65">
        <v>1920235</v>
      </c>
      <c r="X8" s="65">
        <v>4040421</v>
      </c>
      <c r="Y8" s="65">
        <v>-2120186</v>
      </c>
      <c r="Z8" s="145">
        <v>-52.47</v>
      </c>
      <c r="AA8" s="67">
        <v>4040421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182528</v>
      </c>
      <c r="F9" s="105">
        <f t="shared" si="1"/>
        <v>182708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182708</v>
      </c>
      <c r="Y9" s="105">
        <f t="shared" si="1"/>
        <v>-182708</v>
      </c>
      <c r="Z9" s="142">
        <f>+IF(X9&lt;&gt;0,+(Y9/X9)*100,0)</f>
        <v>-100</v>
      </c>
      <c r="AA9" s="107">
        <f>SUM(AA10:AA14)</f>
        <v>182708</v>
      </c>
    </row>
    <row r="10" spans="1:27" ht="13.5">
      <c r="A10" s="143" t="s">
        <v>79</v>
      </c>
      <c r="B10" s="141"/>
      <c r="C10" s="160"/>
      <c r="D10" s="160"/>
      <c r="E10" s="161">
        <v>182528</v>
      </c>
      <c r="F10" s="65">
        <v>182708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182708</v>
      </c>
      <c r="Y10" s="65">
        <v>-182708</v>
      </c>
      <c r="Z10" s="145">
        <v>-100</v>
      </c>
      <c r="AA10" s="67">
        <v>182708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4750880</v>
      </c>
      <c r="F15" s="105">
        <f t="shared" si="2"/>
        <v>4750880</v>
      </c>
      <c r="G15" s="105">
        <f t="shared" si="2"/>
        <v>95676</v>
      </c>
      <c r="H15" s="105">
        <f t="shared" si="2"/>
        <v>26828</v>
      </c>
      <c r="I15" s="105">
        <f t="shared" si="2"/>
        <v>7378</v>
      </c>
      <c r="J15" s="105">
        <f t="shared" si="2"/>
        <v>129882</v>
      </c>
      <c r="K15" s="105">
        <f t="shared" si="2"/>
        <v>169550</v>
      </c>
      <c r="L15" s="105">
        <f t="shared" si="2"/>
        <v>976207</v>
      </c>
      <c r="M15" s="105">
        <f t="shared" si="2"/>
        <v>1280246</v>
      </c>
      <c r="N15" s="105">
        <f t="shared" si="2"/>
        <v>2426003</v>
      </c>
      <c r="O15" s="105">
        <f t="shared" si="2"/>
        <v>77458</v>
      </c>
      <c r="P15" s="105">
        <f t="shared" si="2"/>
        <v>2371</v>
      </c>
      <c r="Q15" s="105">
        <f t="shared" si="2"/>
        <v>102065</v>
      </c>
      <c r="R15" s="105">
        <f t="shared" si="2"/>
        <v>181894</v>
      </c>
      <c r="S15" s="105">
        <f t="shared" si="2"/>
        <v>183843</v>
      </c>
      <c r="T15" s="105">
        <f t="shared" si="2"/>
        <v>74155</v>
      </c>
      <c r="U15" s="105">
        <f t="shared" si="2"/>
        <v>0</v>
      </c>
      <c r="V15" s="105">
        <f t="shared" si="2"/>
        <v>257998</v>
      </c>
      <c r="W15" s="105">
        <f t="shared" si="2"/>
        <v>2995777</v>
      </c>
      <c r="X15" s="105">
        <f t="shared" si="2"/>
        <v>4750880</v>
      </c>
      <c r="Y15" s="105">
        <f t="shared" si="2"/>
        <v>-1755103</v>
      </c>
      <c r="Z15" s="142">
        <f>+IF(X15&lt;&gt;0,+(Y15/X15)*100,0)</f>
        <v>-36.942692722190415</v>
      </c>
      <c r="AA15" s="107">
        <f>SUM(AA16:AA18)</f>
        <v>4750880</v>
      </c>
    </row>
    <row r="16" spans="1:27" ht="13.5">
      <c r="A16" s="143" t="s">
        <v>85</v>
      </c>
      <c r="B16" s="141"/>
      <c r="C16" s="160"/>
      <c r="D16" s="160"/>
      <c r="E16" s="161">
        <v>4750880</v>
      </c>
      <c r="F16" s="65">
        <v>4750880</v>
      </c>
      <c r="G16" s="65">
        <v>95676</v>
      </c>
      <c r="H16" s="65">
        <v>26828</v>
      </c>
      <c r="I16" s="65">
        <v>7378</v>
      </c>
      <c r="J16" s="65">
        <v>129882</v>
      </c>
      <c r="K16" s="65">
        <v>169550</v>
      </c>
      <c r="L16" s="65">
        <v>976207</v>
      </c>
      <c r="M16" s="65">
        <v>1280246</v>
      </c>
      <c r="N16" s="65">
        <v>2426003</v>
      </c>
      <c r="O16" s="65">
        <v>77458</v>
      </c>
      <c r="P16" s="65">
        <v>2371</v>
      </c>
      <c r="Q16" s="65">
        <v>102065</v>
      </c>
      <c r="R16" s="65">
        <v>181894</v>
      </c>
      <c r="S16" s="65">
        <v>183843</v>
      </c>
      <c r="T16" s="65">
        <v>74155</v>
      </c>
      <c r="U16" s="65"/>
      <c r="V16" s="65">
        <v>257998</v>
      </c>
      <c r="W16" s="65">
        <v>2995777</v>
      </c>
      <c r="X16" s="65">
        <v>4750880</v>
      </c>
      <c r="Y16" s="65">
        <v>-1755103</v>
      </c>
      <c r="Z16" s="145">
        <v>-36.94</v>
      </c>
      <c r="AA16" s="67">
        <v>4750880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151499698</v>
      </c>
      <c r="D19" s="158">
        <f>SUM(D20:D23)</f>
        <v>0</v>
      </c>
      <c r="E19" s="159">
        <f t="shared" si="3"/>
        <v>187927720</v>
      </c>
      <c r="F19" s="105">
        <f t="shared" si="3"/>
        <v>227100000</v>
      </c>
      <c r="G19" s="105">
        <f t="shared" si="3"/>
        <v>11600435</v>
      </c>
      <c r="H19" s="105">
        <f t="shared" si="3"/>
        <v>5024847</v>
      </c>
      <c r="I19" s="105">
        <f t="shared" si="3"/>
        <v>11983134</v>
      </c>
      <c r="J19" s="105">
        <f t="shared" si="3"/>
        <v>28608416</v>
      </c>
      <c r="K19" s="105">
        <f t="shared" si="3"/>
        <v>13860810</v>
      </c>
      <c r="L19" s="105">
        <f t="shared" si="3"/>
        <v>17884689</v>
      </c>
      <c r="M19" s="105">
        <f t="shared" si="3"/>
        <v>11210296</v>
      </c>
      <c r="N19" s="105">
        <f t="shared" si="3"/>
        <v>42955795</v>
      </c>
      <c r="O19" s="105">
        <f t="shared" si="3"/>
        <v>3031192</v>
      </c>
      <c r="P19" s="105">
        <f t="shared" si="3"/>
        <v>14980793</v>
      </c>
      <c r="Q19" s="105">
        <f t="shared" si="3"/>
        <v>20193982</v>
      </c>
      <c r="R19" s="105">
        <f t="shared" si="3"/>
        <v>38205967</v>
      </c>
      <c r="S19" s="105">
        <f t="shared" si="3"/>
        <v>26979939</v>
      </c>
      <c r="T19" s="105">
        <f t="shared" si="3"/>
        <v>23902159</v>
      </c>
      <c r="U19" s="105">
        <f t="shared" si="3"/>
        <v>74416758</v>
      </c>
      <c r="V19" s="105">
        <f t="shared" si="3"/>
        <v>125298856</v>
      </c>
      <c r="W19" s="105">
        <f t="shared" si="3"/>
        <v>235069034</v>
      </c>
      <c r="X19" s="105">
        <f t="shared" si="3"/>
        <v>227100000</v>
      </c>
      <c r="Y19" s="105">
        <f t="shared" si="3"/>
        <v>7969034</v>
      </c>
      <c r="Z19" s="142">
        <f>+IF(X19&lt;&gt;0,+(Y19/X19)*100,0)</f>
        <v>3.5090418317921617</v>
      </c>
      <c r="AA19" s="107">
        <f>SUM(AA20:AA23)</f>
        <v>227100000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>
        <v>151499698</v>
      </c>
      <c r="D21" s="160"/>
      <c r="E21" s="161">
        <v>187927720</v>
      </c>
      <c r="F21" s="65">
        <v>227100000</v>
      </c>
      <c r="G21" s="65">
        <v>11600435</v>
      </c>
      <c r="H21" s="65">
        <v>5024847</v>
      </c>
      <c r="I21" s="65">
        <v>11983134</v>
      </c>
      <c r="J21" s="65">
        <v>28608416</v>
      </c>
      <c r="K21" s="65">
        <v>13860810</v>
      </c>
      <c r="L21" s="65">
        <v>17884689</v>
      </c>
      <c r="M21" s="65">
        <v>11210296</v>
      </c>
      <c r="N21" s="65">
        <v>42955795</v>
      </c>
      <c r="O21" s="65">
        <v>3031192</v>
      </c>
      <c r="P21" s="65">
        <v>14980793</v>
      </c>
      <c r="Q21" s="65">
        <v>20193982</v>
      </c>
      <c r="R21" s="65">
        <v>38205967</v>
      </c>
      <c r="S21" s="65">
        <v>26979939</v>
      </c>
      <c r="T21" s="65">
        <v>23902159</v>
      </c>
      <c r="U21" s="65">
        <v>74416758</v>
      </c>
      <c r="V21" s="65">
        <v>125298856</v>
      </c>
      <c r="W21" s="65">
        <v>235069034</v>
      </c>
      <c r="X21" s="65">
        <v>227100000</v>
      </c>
      <c r="Y21" s="65">
        <v>7969034</v>
      </c>
      <c r="Z21" s="145">
        <v>3.51</v>
      </c>
      <c r="AA21" s="67">
        <v>227100000</v>
      </c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153286594</v>
      </c>
      <c r="D25" s="232">
        <f>+D5+D9+D15+D19+D24</f>
        <v>0</v>
      </c>
      <c r="E25" s="245">
        <f t="shared" si="4"/>
        <v>248052000</v>
      </c>
      <c r="F25" s="234">
        <f t="shared" si="4"/>
        <v>242039460</v>
      </c>
      <c r="G25" s="234">
        <f t="shared" si="4"/>
        <v>11701023</v>
      </c>
      <c r="H25" s="234">
        <f t="shared" si="4"/>
        <v>5715857</v>
      </c>
      <c r="I25" s="234">
        <f t="shared" si="4"/>
        <v>12598030</v>
      </c>
      <c r="J25" s="234">
        <f t="shared" si="4"/>
        <v>30014910</v>
      </c>
      <c r="K25" s="234">
        <f t="shared" si="4"/>
        <v>14031237</v>
      </c>
      <c r="L25" s="234">
        <f t="shared" si="4"/>
        <v>19008676</v>
      </c>
      <c r="M25" s="234">
        <f t="shared" si="4"/>
        <v>12492742</v>
      </c>
      <c r="N25" s="234">
        <f t="shared" si="4"/>
        <v>45532655</v>
      </c>
      <c r="O25" s="234">
        <f t="shared" si="4"/>
        <v>3108650</v>
      </c>
      <c r="P25" s="234">
        <f t="shared" si="4"/>
        <v>15269402</v>
      </c>
      <c r="Q25" s="234">
        <f t="shared" si="4"/>
        <v>20305292</v>
      </c>
      <c r="R25" s="234">
        <f t="shared" si="4"/>
        <v>38683344</v>
      </c>
      <c r="S25" s="234">
        <f t="shared" si="4"/>
        <v>27180366</v>
      </c>
      <c r="T25" s="234">
        <f t="shared" si="4"/>
        <v>23977944</v>
      </c>
      <c r="U25" s="234">
        <f t="shared" si="4"/>
        <v>77177521</v>
      </c>
      <c r="V25" s="234">
        <f t="shared" si="4"/>
        <v>128335831</v>
      </c>
      <c r="W25" s="234">
        <f t="shared" si="4"/>
        <v>242566740</v>
      </c>
      <c r="X25" s="234">
        <f t="shared" si="4"/>
        <v>242039460</v>
      </c>
      <c r="Y25" s="234">
        <f t="shared" si="4"/>
        <v>527280</v>
      </c>
      <c r="Z25" s="246">
        <f>+IF(X25&lt;&gt;0,+(Y25/X25)*100,0)</f>
        <v>0.21784877556742197</v>
      </c>
      <c r="AA25" s="247">
        <f>+AA5+AA9+AA15+AA19+AA24</f>
        <v>242039460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151499698</v>
      </c>
      <c r="D28" s="160"/>
      <c r="E28" s="161">
        <v>248052000</v>
      </c>
      <c r="F28" s="65">
        <v>228788000</v>
      </c>
      <c r="G28" s="65">
        <v>11600435</v>
      </c>
      <c r="H28" s="65">
        <v>4724847</v>
      </c>
      <c r="I28" s="65"/>
      <c r="J28" s="65">
        <v>16325282</v>
      </c>
      <c r="K28" s="65">
        <v>13563940</v>
      </c>
      <c r="L28" s="65">
        <v>17875608</v>
      </c>
      <c r="M28" s="65">
        <v>6004042</v>
      </c>
      <c r="N28" s="65">
        <v>37443590</v>
      </c>
      <c r="O28" s="65">
        <v>3031192</v>
      </c>
      <c r="P28" s="65">
        <v>14980793</v>
      </c>
      <c r="Q28" s="65">
        <v>20193982</v>
      </c>
      <c r="R28" s="65">
        <v>38205967</v>
      </c>
      <c r="S28" s="65">
        <v>26418103</v>
      </c>
      <c r="T28" s="65">
        <v>21037385</v>
      </c>
      <c r="U28" s="65">
        <v>72124259</v>
      </c>
      <c r="V28" s="65">
        <v>119579747</v>
      </c>
      <c r="W28" s="65">
        <v>211554586</v>
      </c>
      <c r="X28" s="65">
        <v>228788000</v>
      </c>
      <c r="Y28" s="65">
        <v>-17233414</v>
      </c>
      <c r="Z28" s="145">
        <v>-7.53</v>
      </c>
      <c r="AA28" s="160">
        <v>228788000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>
        <v>5185112</v>
      </c>
      <c r="N29" s="65">
        <v>5185112</v>
      </c>
      <c r="O29" s="65"/>
      <c r="P29" s="65"/>
      <c r="Q29" s="65"/>
      <c r="R29" s="65"/>
      <c r="S29" s="65"/>
      <c r="T29" s="65"/>
      <c r="U29" s="65"/>
      <c r="V29" s="65"/>
      <c r="W29" s="65">
        <v>5185112</v>
      </c>
      <c r="X29" s="65"/>
      <c r="Y29" s="65">
        <v>5185112</v>
      </c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151499698</v>
      </c>
      <c r="D32" s="225">
        <f>SUM(D28:D31)</f>
        <v>0</v>
      </c>
      <c r="E32" s="226">
        <f t="shared" si="5"/>
        <v>248052000</v>
      </c>
      <c r="F32" s="82">
        <f t="shared" si="5"/>
        <v>228788000</v>
      </c>
      <c r="G32" s="82">
        <f t="shared" si="5"/>
        <v>11600435</v>
      </c>
      <c r="H32" s="82">
        <f t="shared" si="5"/>
        <v>4724847</v>
      </c>
      <c r="I32" s="82">
        <f t="shared" si="5"/>
        <v>0</v>
      </c>
      <c r="J32" s="82">
        <f t="shared" si="5"/>
        <v>16325282</v>
      </c>
      <c r="K32" s="82">
        <f t="shared" si="5"/>
        <v>13563940</v>
      </c>
      <c r="L32" s="82">
        <f t="shared" si="5"/>
        <v>17875608</v>
      </c>
      <c r="M32" s="82">
        <f t="shared" si="5"/>
        <v>11189154</v>
      </c>
      <c r="N32" s="82">
        <f t="shared" si="5"/>
        <v>42628702</v>
      </c>
      <c r="O32" s="82">
        <f t="shared" si="5"/>
        <v>3031192</v>
      </c>
      <c r="P32" s="82">
        <f t="shared" si="5"/>
        <v>14980793</v>
      </c>
      <c r="Q32" s="82">
        <f t="shared" si="5"/>
        <v>20193982</v>
      </c>
      <c r="R32" s="82">
        <f t="shared" si="5"/>
        <v>38205967</v>
      </c>
      <c r="S32" s="82">
        <f t="shared" si="5"/>
        <v>26418103</v>
      </c>
      <c r="T32" s="82">
        <f t="shared" si="5"/>
        <v>21037385</v>
      </c>
      <c r="U32" s="82">
        <f t="shared" si="5"/>
        <v>72124259</v>
      </c>
      <c r="V32" s="82">
        <f t="shared" si="5"/>
        <v>119579747</v>
      </c>
      <c r="W32" s="82">
        <f t="shared" si="5"/>
        <v>216739698</v>
      </c>
      <c r="X32" s="82">
        <f t="shared" si="5"/>
        <v>228788000</v>
      </c>
      <c r="Y32" s="82">
        <f t="shared" si="5"/>
        <v>-12048302</v>
      </c>
      <c r="Z32" s="227">
        <f>+IF(X32&lt;&gt;0,+(Y32/X32)*100,0)</f>
        <v>-5.266142455023865</v>
      </c>
      <c r="AA32" s="84">
        <f>SUM(AA28:AA31)</f>
        <v>228788000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>
        <v>74155</v>
      </c>
      <c r="U33" s="65"/>
      <c r="V33" s="65">
        <v>74155</v>
      </c>
      <c r="W33" s="65">
        <v>74155</v>
      </c>
      <c r="X33" s="65"/>
      <c r="Y33" s="65">
        <v>74155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1786896</v>
      </c>
      <c r="D35" s="160"/>
      <c r="E35" s="161"/>
      <c r="F35" s="65">
        <v>13251460</v>
      </c>
      <c r="G35" s="65">
        <v>100588</v>
      </c>
      <c r="H35" s="65">
        <v>991010</v>
      </c>
      <c r="I35" s="65">
        <v>12598030</v>
      </c>
      <c r="J35" s="65">
        <v>13689628</v>
      </c>
      <c r="K35" s="65">
        <v>467297</v>
      </c>
      <c r="L35" s="65">
        <v>1133068</v>
      </c>
      <c r="M35" s="65">
        <v>1303588</v>
      </c>
      <c r="N35" s="65">
        <v>2903953</v>
      </c>
      <c r="O35" s="65">
        <v>77458</v>
      </c>
      <c r="P35" s="65">
        <v>288609</v>
      </c>
      <c r="Q35" s="65">
        <v>111310</v>
      </c>
      <c r="R35" s="65">
        <v>477377</v>
      </c>
      <c r="S35" s="65">
        <v>762263</v>
      </c>
      <c r="T35" s="65">
        <v>2866404</v>
      </c>
      <c r="U35" s="65">
        <v>5053262</v>
      </c>
      <c r="V35" s="65">
        <v>8681929</v>
      </c>
      <c r="W35" s="65">
        <v>25752887</v>
      </c>
      <c r="X35" s="65">
        <v>13251460</v>
      </c>
      <c r="Y35" s="65">
        <v>12501427</v>
      </c>
      <c r="Z35" s="145">
        <v>94.34</v>
      </c>
      <c r="AA35" s="67">
        <v>13251460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153286594</v>
      </c>
      <c r="D36" s="237">
        <f>SUM(D32:D35)</f>
        <v>0</v>
      </c>
      <c r="E36" s="233">
        <f t="shared" si="6"/>
        <v>248052000</v>
      </c>
      <c r="F36" s="235">
        <f t="shared" si="6"/>
        <v>242039460</v>
      </c>
      <c r="G36" s="235">
        <f t="shared" si="6"/>
        <v>11701023</v>
      </c>
      <c r="H36" s="235">
        <f t="shared" si="6"/>
        <v>5715857</v>
      </c>
      <c r="I36" s="235">
        <f t="shared" si="6"/>
        <v>12598030</v>
      </c>
      <c r="J36" s="235">
        <f t="shared" si="6"/>
        <v>30014910</v>
      </c>
      <c r="K36" s="235">
        <f t="shared" si="6"/>
        <v>14031237</v>
      </c>
      <c r="L36" s="235">
        <f t="shared" si="6"/>
        <v>19008676</v>
      </c>
      <c r="M36" s="235">
        <f t="shared" si="6"/>
        <v>12492742</v>
      </c>
      <c r="N36" s="235">
        <f t="shared" si="6"/>
        <v>45532655</v>
      </c>
      <c r="O36" s="235">
        <f t="shared" si="6"/>
        <v>3108650</v>
      </c>
      <c r="P36" s="235">
        <f t="shared" si="6"/>
        <v>15269402</v>
      </c>
      <c r="Q36" s="235">
        <f t="shared" si="6"/>
        <v>20305292</v>
      </c>
      <c r="R36" s="235">
        <f t="shared" si="6"/>
        <v>38683344</v>
      </c>
      <c r="S36" s="235">
        <f t="shared" si="6"/>
        <v>27180366</v>
      </c>
      <c r="T36" s="235">
        <f t="shared" si="6"/>
        <v>23977944</v>
      </c>
      <c r="U36" s="235">
        <f t="shared" si="6"/>
        <v>77177521</v>
      </c>
      <c r="V36" s="235">
        <f t="shared" si="6"/>
        <v>128335831</v>
      </c>
      <c r="W36" s="235">
        <f t="shared" si="6"/>
        <v>242566740</v>
      </c>
      <c r="X36" s="235">
        <f t="shared" si="6"/>
        <v>242039460</v>
      </c>
      <c r="Y36" s="235">
        <f t="shared" si="6"/>
        <v>527280</v>
      </c>
      <c r="Z36" s="236">
        <f>+IF(X36&lt;&gt;0,+(Y36/X36)*100,0)</f>
        <v>0.21784877556742197</v>
      </c>
      <c r="AA36" s="254">
        <f>SUM(AA32:AA35)</f>
        <v>242039460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175013351</v>
      </c>
      <c r="D6" s="160"/>
      <c r="E6" s="64"/>
      <c r="F6" s="65">
        <v>11000000</v>
      </c>
      <c r="G6" s="65">
        <v>14553612</v>
      </c>
      <c r="H6" s="65">
        <v>36127714</v>
      </c>
      <c r="I6" s="65">
        <v>30101360</v>
      </c>
      <c r="J6" s="65">
        <v>80782686</v>
      </c>
      <c r="K6" s="65">
        <v>29469688</v>
      </c>
      <c r="L6" s="65">
        <v>85018841</v>
      </c>
      <c r="M6" s="65">
        <v>46818991</v>
      </c>
      <c r="N6" s="65">
        <v>161307520</v>
      </c>
      <c r="O6" s="65"/>
      <c r="P6" s="65">
        <v>48146836</v>
      </c>
      <c r="Q6" s="65">
        <v>64278451</v>
      </c>
      <c r="R6" s="65">
        <v>112425287</v>
      </c>
      <c r="S6" s="65">
        <v>30304521</v>
      </c>
      <c r="T6" s="65">
        <v>14917129</v>
      </c>
      <c r="U6" s="65">
        <v>-5464306</v>
      </c>
      <c r="V6" s="65">
        <v>39757344</v>
      </c>
      <c r="W6" s="65">
        <v>394272837</v>
      </c>
      <c r="X6" s="65">
        <v>11000000</v>
      </c>
      <c r="Y6" s="65">
        <v>383272837</v>
      </c>
      <c r="Z6" s="145">
        <v>3484.3</v>
      </c>
      <c r="AA6" s="67">
        <v>11000000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3973149</v>
      </c>
      <c r="D8" s="160"/>
      <c r="E8" s="64"/>
      <c r="F8" s="65"/>
      <c r="G8" s="65">
        <v>160464</v>
      </c>
      <c r="H8" s="65">
        <v>10630756</v>
      </c>
      <c r="I8" s="65">
        <v>10518053</v>
      </c>
      <c r="J8" s="65">
        <v>21309273</v>
      </c>
      <c r="K8" s="65">
        <v>10763650</v>
      </c>
      <c r="L8" s="65">
        <v>10290326</v>
      </c>
      <c r="M8" s="65">
        <v>11650670</v>
      </c>
      <c r="N8" s="65">
        <v>32704646</v>
      </c>
      <c r="O8" s="65">
        <v>28679644</v>
      </c>
      <c r="P8" s="65">
        <v>9348517</v>
      </c>
      <c r="Q8" s="65">
        <v>10204957</v>
      </c>
      <c r="R8" s="65">
        <v>48233118</v>
      </c>
      <c r="S8" s="65">
        <v>10609036</v>
      </c>
      <c r="T8" s="65">
        <v>10391499</v>
      </c>
      <c r="U8" s="65">
        <v>9726113</v>
      </c>
      <c r="V8" s="65">
        <v>30726648</v>
      </c>
      <c r="W8" s="65">
        <v>132973685</v>
      </c>
      <c r="X8" s="65"/>
      <c r="Y8" s="65">
        <v>132973685</v>
      </c>
      <c r="Z8" s="145"/>
      <c r="AA8" s="67"/>
    </row>
    <row r="9" spans="1:27" ht="13.5">
      <c r="A9" s="264" t="s">
        <v>149</v>
      </c>
      <c r="B9" s="197"/>
      <c r="C9" s="160">
        <v>25279424</v>
      </c>
      <c r="D9" s="160"/>
      <c r="E9" s="64">
        <v>3123000</v>
      </c>
      <c r="F9" s="65">
        <v>3123369</v>
      </c>
      <c r="G9" s="65">
        <v>10479</v>
      </c>
      <c r="H9" s="65">
        <v>-20427</v>
      </c>
      <c r="I9" s="65">
        <v>-24612</v>
      </c>
      <c r="J9" s="65">
        <v>-34560</v>
      </c>
      <c r="K9" s="65">
        <v>-23213</v>
      </c>
      <c r="L9" s="65">
        <v>-1126069</v>
      </c>
      <c r="M9" s="65">
        <v>-1135238</v>
      </c>
      <c r="N9" s="65">
        <v>-2284520</v>
      </c>
      <c r="O9" s="65">
        <v>-1044489</v>
      </c>
      <c r="P9" s="65">
        <v>-1032752</v>
      </c>
      <c r="Q9" s="65">
        <v>-3683261</v>
      </c>
      <c r="R9" s="65">
        <v>-5760502</v>
      </c>
      <c r="S9" s="65">
        <v>-3671459</v>
      </c>
      <c r="T9" s="65">
        <v>-3288073</v>
      </c>
      <c r="U9" s="65">
        <v>-2463729</v>
      </c>
      <c r="V9" s="65">
        <v>-9423261</v>
      </c>
      <c r="W9" s="65">
        <v>-17502843</v>
      </c>
      <c r="X9" s="65">
        <v>3123369</v>
      </c>
      <c r="Y9" s="65">
        <v>-20626212</v>
      </c>
      <c r="Z9" s="145">
        <v>-660.38</v>
      </c>
      <c r="AA9" s="67">
        <v>3123369</v>
      </c>
    </row>
    <row r="10" spans="1:27" ht="13.5">
      <c r="A10" s="264" t="s">
        <v>150</v>
      </c>
      <c r="B10" s="197"/>
      <c r="C10" s="160">
        <v>11813</v>
      </c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>
        <v>33223125</v>
      </c>
      <c r="P10" s="164"/>
      <c r="Q10" s="65"/>
      <c r="R10" s="164">
        <v>33223125</v>
      </c>
      <c r="S10" s="164"/>
      <c r="T10" s="65"/>
      <c r="U10" s="164"/>
      <c r="V10" s="164"/>
      <c r="W10" s="164">
        <v>33223125</v>
      </c>
      <c r="X10" s="65"/>
      <c r="Y10" s="164">
        <v>33223125</v>
      </c>
      <c r="Z10" s="146"/>
      <c r="AA10" s="239"/>
    </row>
    <row r="11" spans="1:27" ht="13.5">
      <c r="A11" s="264" t="s">
        <v>151</v>
      </c>
      <c r="B11" s="197" t="s">
        <v>96</v>
      </c>
      <c r="C11" s="160">
        <v>1869662</v>
      </c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206147399</v>
      </c>
      <c r="D12" s="177">
        <f>SUM(D6:D11)</f>
        <v>0</v>
      </c>
      <c r="E12" s="77">
        <f t="shared" si="0"/>
        <v>3123000</v>
      </c>
      <c r="F12" s="78">
        <f t="shared" si="0"/>
        <v>14123369</v>
      </c>
      <c r="G12" s="78">
        <f t="shared" si="0"/>
        <v>14724555</v>
      </c>
      <c r="H12" s="78">
        <f t="shared" si="0"/>
        <v>46738043</v>
      </c>
      <c r="I12" s="78">
        <f t="shared" si="0"/>
        <v>40594801</v>
      </c>
      <c r="J12" s="78">
        <f t="shared" si="0"/>
        <v>102057399</v>
      </c>
      <c r="K12" s="78">
        <f t="shared" si="0"/>
        <v>40210125</v>
      </c>
      <c r="L12" s="78">
        <f t="shared" si="0"/>
        <v>94183098</v>
      </c>
      <c r="M12" s="78">
        <f t="shared" si="0"/>
        <v>57334423</v>
      </c>
      <c r="N12" s="78">
        <f t="shared" si="0"/>
        <v>191727646</v>
      </c>
      <c r="O12" s="78">
        <f t="shared" si="0"/>
        <v>60858280</v>
      </c>
      <c r="P12" s="78">
        <f t="shared" si="0"/>
        <v>56462601</v>
      </c>
      <c r="Q12" s="78">
        <f t="shared" si="0"/>
        <v>70800147</v>
      </c>
      <c r="R12" s="78">
        <f t="shared" si="0"/>
        <v>188121028</v>
      </c>
      <c r="S12" s="78">
        <f t="shared" si="0"/>
        <v>37242098</v>
      </c>
      <c r="T12" s="78">
        <f t="shared" si="0"/>
        <v>22020555</v>
      </c>
      <c r="U12" s="78">
        <f t="shared" si="0"/>
        <v>1798078</v>
      </c>
      <c r="V12" s="78">
        <f t="shared" si="0"/>
        <v>61060731</v>
      </c>
      <c r="W12" s="78">
        <f t="shared" si="0"/>
        <v>542966804</v>
      </c>
      <c r="X12" s="78">
        <f t="shared" si="0"/>
        <v>14123369</v>
      </c>
      <c r="Y12" s="78">
        <f t="shared" si="0"/>
        <v>528843435</v>
      </c>
      <c r="Z12" s="179">
        <f>+IF(X12&lt;&gt;0,+(Y12/X12)*100,0)</f>
        <v>3744.456687352713</v>
      </c>
      <c r="AA12" s="79">
        <f>SUM(AA6:AA11)</f>
        <v>14123369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2515578</v>
      </c>
      <c r="D15" s="160"/>
      <c r="E15" s="64"/>
      <c r="F15" s="65"/>
      <c r="G15" s="65">
        <v>-1491</v>
      </c>
      <c r="H15" s="65">
        <v>2652</v>
      </c>
      <c r="I15" s="65">
        <v>2652</v>
      </c>
      <c r="J15" s="65">
        <v>3813</v>
      </c>
      <c r="K15" s="65"/>
      <c r="L15" s="65">
        <v>4994</v>
      </c>
      <c r="M15" s="65">
        <v>2393</v>
      </c>
      <c r="N15" s="65">
        <v>7387</v>
      </c>
      <c r="O15" s="65">
        <v>1463</v>
      </c>
      <c r="P15" s="65">
        <v>533</v>
      </c>
      <c r="Q15" s="65">
        <v>533</v>
      </c>
      <c r="R15" s="65">
        <v>2529</v>
      </c>
      <c r="S15" s="65">
        <v>-21179</v>
      </c>
      <c r="T15" s="65">
        <v>-22799</v>
      </c>
      <c r="U15" s="65">
        <v>-22749</v>
      </c>
      <c r="V15" s="65">
        <v>-66727</v>
      </c>
      <c r="W15" s="65">
        <v>-52998</v>
      </c>
      <c r="X15" s="65"/>
      <c r="Y15" s="65">
        <v>-52998</v>
      </c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>
        <v>70000000</v>
      </c>
      <c r="I16" s="164">
        <v>35000000</v>
      </c>
      <c r="J16" s="65">
        <v>105000000</v>
      </c>
      <c r="K16" s="164">
        <v>14991324</v>
      </c>
      <c r="L16" s="164">
        <v>-15008676</v>
      </c>
      <c r="M16" s="65">
        <v>69991324</v>
      </c>
      <c r="N16" s="164">
        <v>69973972</v>
      </c>
      <c r="O16" s="164">
        <v>59991324</v>
      </c>
      <c r="P16" s="164"/>
      <c r="Q16" s="65">
        <v>139991649</v>
      </c>
      <c r="R16" s="164">
        <v>199982973</v>
      </c>
      <c r="S16" s="164"/>
      <c r="T16" s="65">
        <v>89991649</v>
      </c>
      <c r="U16" s="164">
        <v>-4990408</v>
      </c>
      <c r="V16" s="164">
        <v>85001241</v>
      </c>
      <c r="W16" s="164">
        <v>459958186</v>
      </c>
      <c r="X16" s="65"/>
      <c r="Y16" s="164">
        <v>459958186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>
        <v>120000000</v>
      </c>
      <c r="H17" s="65"/>
      <c r="I17" s="65"/>
      <c r="J17" s="65">
        <v>120000000</v>
      </c>
      <c r="K17" s="65"/>
      <c r="L17" s="65"/>
      <c r="M17" s="65"/>
      <c r="N17" s="65"/>
      <c r="O17" s="65"/>
      <c r="P17" s="65">
        <v>19991649</v>
      </c>
      <c r="Q17" s="65"/>
      <c r="R17" s="65">
        <v>19991649</v>
      </c>
      <c r="S17" s="65">
        <v>129991649</v>
      </c>
      <c r="T17" s="65"/>
      <c r="U17" s="65"/>
      <c r="V17" s="65">
        <v>129991649</v>
      </c>
      <c r="W17" s="65">
        <v>269983298</v>
      </c>
      <c r="X17" s="65"/>
      <c r="Y17" s="65">
        <v>269983298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1293663990</v>
      </c>
      <c r="D19" s="160"/>
      <c r="E19" s="64">
        <v>248052000</v>
      </c>
      <c r="F19" s="65">
        <v>248052000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>
        <v>305370</v>
      </c>
      <c r="V19" s="65">
        <v>305370</v>
      </c>
      <c r="W19" s="65">
        <v>305370</v>
      </c>
      <c r="X19" s="65">
        <v>248052000</v>
      </c>
      <c r="Y19" s="65">
        <v>-247746630</v>
      </c>
      <c r="Z19" s="145">
        <v>-99.88</v>
      </c>
      <c r="AA19" s="67">
        <v>248052000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210547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>
        <v>4994</v>
      </c>
      <c r="L23" s="164"/>
      <c r="M23" s="65"/>
      <c r="N23" s="164">
        <v>4994</v>
      </c>
      <c r="O23" s="164"/>
      <c r="P23" s="164"/>
      <c r="Q23" s="65"/>
      <c r="R23" s="164"/>
      <c r="S23" s="164"/>
      <c r="T23" s="65"/>
      <c r="U23" s="164"/>
      <c r="V23" s="164"/>
      <c r="W23" s="164">
        <v>4994</v>
      </c>
      <c r="X23" s="65"/>
      <c r="Y23" s="164">
        <v>4994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1296390115</v>
      </c>
      <c r="D24" s="177">
        <f>SUM(D15:D23)</f>
        <v>0</v>
      </c>
      <c r="E24" s="81">
        <f t="shared" si="1"/>
        <v>248052000</v>
      </c>
      <c r="F24" s="82">
        <f t="shared" si="1"/>
        <v>248052000</v>
      </c>
      <c r="G24" s="82">
        <f t="shared" si="1"/>
        <v>119998509</v>
      </c>
      <c r="H24" s="82">
        <f t="shared" si="1"/>
        <v>70002652</v>
      </c>
      <c r="I24" s="82">
        <f t="shared" si="1"/>
        <v>35002652</v>
      </c>
      <c r="J24" s="82">
        <f t="shared" si="1"/>
        <v>225003813</v>
      </c>
      <c r="K24" s="82">
        <f t="shared" si="1"/>
        <v>14996318</v>
      </c>
      <c r="L24" s="82">
        <f t="shared" si="1"/>
        <v>-15003682</v>
      </c>
      <c r="M24" s="82">
        <f t="shared" si="1"/>
        <v>69993717</v>
      </c>
      <c r="N24" s="82">
        <f t="shared" si="1"/>
        <v>69986353</v>
      </c>
      <c r="O24" s="82">
        <f t="shared" si="1"/>
        <v>59992787</v>
      </c>
      <c r="P24" s="82">
        <f t="shared" si="1"/>
        <v>19992182</v>
      </c>
      <c r="Q24" s="82">
        <f t="shared" si="1"/>
        <v>139992182</v>
      </c>
      <c r="R24" s="82">
        <f t="shared" si="1"/>
        <v>219977151</v>
      </c>
      <c r="S24" s="82">
        <f t="shared" si="1"/>
        <v>129970470</v>
      </c>
      <c r="T24" s="82">
        <f t="shared" si="1"/>
        <v>89968850</v>
      </c>
      <c r="U24" s="82">
        <f t="shared" si="1"/>
        <v>-4707787</v>
      </c>
      <c r="V24" s="82">
        <f t="shared" si="1"/>
        <v>215231533</v>
      </c>
      <c r="W24" s="82">
        <f t="shared" si="1"/>
        <v>730198850</v>
      </c>
      <c r="X24" s="82">
        <f t="shared" si="1"/>
        <v>248052000</v>
      </c>
      <c r="Y24" s="82">
        <f t="shared" si="1"/>
        <v>482146850</v>
      </c>
      <c r="Z24" s="227">
        <f>+IF(X24&lt;&gt;0,+(Y24/X24)*100,0)</f>
        <v>194.3732967281054</v>
      </c>
      <c r="AA24" s="84">
        <f>SUM(AA15:AA23)</f>
        <v>248052000</v>
      </c>
    </row>
    <row r="25" spans="1:27" ht="13.5">
      <c r="A25" s="265" t="s">
        <v>162</v>
      </c>
      <c r="B25" s="266"/>
      <c r="C25" s="177">
        <f aca="true" t="shared" si="2" ref="C25:Y25">+C12+C24</f>
        <v>1502537514</v>
      </c>
      <c r="D25" s="177">
        <f>+D12+D24</f>
        <v>0</v>
      </c>
      <c r="E25" s="77">
        <f t="shared" si="2"/>
        <v>251175000</v>
      </c>
      <c r="F25" s="78">
        <f t="shared" si="2"/>
        <v>262175369</v>
      </c>
      <c r="G25" s="78">
        <f t="shared" si="2"/>
        <v>134723064</v>
      </c>
      <c r="H25" s="78">
        <f t="shared" si="2"/>
        <v>116740695</v>
      </c>
      <c r="I25" s="78">
        <f t="shared" si="2"/>
        <v>75597453</v>
      </c>
      <c r="J25" s="78">
        <f t="shared" si="2"/>
        <v>327061212</v>
      </c>
      <c r="K25" s="78">
        <f t="shared" si="2"/>
        <v>55206443</v>
      </c>
      <c r="L25" s="78">
        <f t="shared" si="2"/>
        <v>79179416</v>
      </c>
      <c r="M25" s="78">
        <f t="shared" si="2"/>
        <v>127328140</v>
      </c>
      <c r="N25" s="78">
        <f t="shared" si="2"/>
        <v>261713999</v>
      </c>
      <c r="O25" s="78">
        <f t="shared" si="2"/>
        <v>120851067</v>
      </c>
      <c r="P25" s="78">
        <f t="shared" si="2"/>
        <v>76454783</v>
      </c>
      <c r="Q25" s="78">
        <f t="shared" si="2"/>
        <v>210792329</v>
      </c>
      <c r="R25" s="78">
        <f t="shared" si="2"/>
        <v>408098179</v>
      </c>
      <c r="S25" s="78">
        <f t="shared" si="2"/>
        <v>167212568</v>
      </c>
      <c r="T25" s="78">
        <f t="shared" si="2"/>
        <v>111989405</v>
      </c>
      <c r="U25" s="78">
        <f t="shared" si="2"/>
        <v>-2909709</v>
      </c>
      <c r="V25" s="78">
        <f t="shared" si="2"/>
        <v>276292264</v>
      </c>
      <c r="W25" s="78">
        <f t="shared" si="2"/>
        <v>1273165654</v>
      </c>
      <c r="X25" s="78">
        <f t="shared" si="2"/>
        <v>262175369</v>
      </c>
      <c r="Y25" s="78">
        <f t="shared" si="2"/>
        <v>1010990285</v>
      </c>
      <c r="Z25" s="179">
        <f>+IF(X25&lt;&gt;0,+(Y25/X25)*100,0)</f>
        <v>385.61604351169996</v>
      </c>
      <c r="AA25" s="79">
        <f>+AA12+AA24</f>
        <v>262175369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30395497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1499844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3279007</v>
      </c>
      <c r="D31" s="160"/>
      <c r="E31" s="64"/>
      <c r="F31" s="65"/>
      <c r="G31" s="65">
        <v>-2815</v>
      </c>
      <c r="H31" s="65">
        <v>4393</v>
      </c>
      <c r="I31" s="65">
        <v>17699</v>
      </c>
      <c r="J31" s="65">
        <v>19277</v>
      </c>
      <c r="K31" s="65">
        <v>19317</v>
      </c>
      <c r="L31" s="65">
        <v>20527</v>
      </c>
      <c r="M31" s="65">
        <v>20559</v>
      </c>
      <c r="N31" s="65">
        <v>60403</v>
      </c>
      <c r="O31" s="65">
        <v>21371</v>
      </c>
      <c r="P31" s="65">
        <v>22760</v>
      </c>
      <c r="Q31" s="65">
        <v>36485</v>
      </c>
      <c r="R31" s="65">
        <v>80616</v>
      </c>
      <c r="S31" s="65">
        <v>36256</v>
      </c>
      <c r="T31" s="65">
        <v>36443</v>
      </c>
      <c r="U31" s="65">
        <v>39843</v>
      </c>
      <c r="V31" s="65">
        <v>112542</v>
      </c>
      <c r="W31" s="65">
        <v>272838</v>
      </c>
      <c r="X31" s="65"/>
      <c r="Y31" s="65">
        <v>272838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122556784</v>
      </c>
      <c r="D32" s="160"/>
      <c r="E32" s="64"/>
      <c r="F32" s="65">
        <v>-11719870</v>
      </c>
      <c r="G32" s="65">
        <v>2452114</v>
      </c>
      <c r="H32" s="65">
        <v>-3422756</v>
      </c>
      <c r="I32" s="65">
        <v>-7842285</v>
      </c>
      <c r="J32" s="65">
        <v>-8812927</v>
      </c>
      <c r="K32" s="65">
        <v>-6073265</v>
      </c>
      <c r="L32" s="65">
        <v>-10654794</v>
      </c>
      <c r="M32" s="65">
        <v>-16247267</v>
      </c>
      <c r="N32" s="65">
        <v>-32975326</v>
      </c>
      <c r="O32" s="65">
        <v>-18770635</v>
      </c>
      <c r="P32" s="65">
        <v>-18912969</v>
      </c>
      <c r="Q32" s="65">
        <v>-11107945</v>
      </c>
      <c r="R32" s="65">
        <v>-48791549</v>
      </c>
      <c r="S32" s="65">
        <v>-9829109</v>
      </c>
      <c r="T32" s="65">
        <v>-26079969</v>
      </c>
      <c r="U32" s="65">
        <v>-17546086</v>
      </c>
      <c r="V32" s="65">
        <v>-53455164</v>
      </c>
      <c r="W32" s="65">
        <v>-144034966</v>
      </c>
      <c r="X32" s="65">
        <v>-11719870</v>
      </c>
      <c r="Y32" s="65">
        <v>-132315096</v>
      </c>
      <c r="Z32" s="145">
        <v>1128.98</v>
      </c>
      <c r="AA32" s="67">
        <v>-11719870</v>
      </c>
    </row>
    <row r="33" spans="1:27" ht="13.5">
      <c r="A33" s="264" t="s">
        <v>168</v>
      </c>
      <c r="B33" s="197"/>
      <c r="C33" s="160"/>
      <c r="D33" s="160"/>
      <c r="E33" s="64"/>
      <c r="F33" s="65"/>
      <c r="G33" s="65">
        <v>3549879</v>
      </c>
      <c r="H33" s="65"/>
      <c r="I33" s="65"/>
      <c r="J33" s="65">
        <v>3549879</v>
      </c>
      <c r="K33" s="65"/>
      <c r="L33" s="65"/>
      <c r="M33" s="65"/>
      <c r="N33" s="65"/>
      <c r="O33" s="65"/>
      <c r="P33" s="65"/>
      <c r="Q33" s="65">
        <v>-4872751</v>
      </c>
      <c r="R33" s="65">
        <v>-4872751</v>
      </c>
      <c r="S33" s="65">
        <v>-8537881</v>
      </c>
      <c r="T33" s="65">
        <v>-13276236</v>
      </c>
      <c r="U33" s="65">
        <v>-11425226</v>
      </c>
      <c r="V33" s="65">
        <v>-33239343</v>
      </c>
      <c r="W33" s="65">
        <v>-34562215</v>
      </c>
      <c r="X33" s="65"/>
      <c r="Y33" s="65">
        <v>-34562215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157731132</v>
      </c>
      <c r="D34" s="177">
        <f>SUM(D29:D33)</f>
        <v>0</v>
      </c>
      <c r="E34" s="77">
        <f t="shared" si="3"/>
        <v>0</v>
      </c>
      <c r="F34" s="78">
        <f t="shared" si="3"/>
        <v>-11719870</v>
      </c>
      <c r="G34" s="78">
        <f t="shared" si="3"/>
        <v>5999178</v>
      </c>
      <c r="H34" s="78">
        <f t="shared" si="3"/>
        <v>-3418363</v>
      </c>
      <c r="I34" s="78">
        <f t="shared" si="3"/>
        <v>-7824586</v>
      </c>
      <c r="J34" s="78">
        <f t="shared" si="3"/>
        <v>-5243771</v>
      </c>
      <c r="K34" s="78">
        <f t="shared" si="3"/>
        <v>-6053948</v>
      </c>
      <c r="L34" s="78">
        <f t="shared" si="3"/>
        <v>-10634267</v>
      </c>
      <c r="M34" s="78">
        <f t="shared" si="3"/>
        <v>-16226708</v>
      </c>
      <c r="N34" s="78">
        <f t="shared" si="3"/>
        <v>-32914923</v>
      </c>
      <c r="O34" s="78">
        <f t="shared" si="3"/>
        <v>-18749264</v>
      </c>
      <c r="P34" s="78">
        <f t="shared" si="3"/>
        <v>-18890209</v>
      </c>
      <c r="Q34" s="78">
        <f t="shared" si="3"/>
        <v>-15944211</v>
      </c>
      <c r="R34" s="78">
        <f t="shared" si="3"/>
        <v>-53583684</v>
      </c>
      <c r="S34" s="78">
        <f t="shared" si="3"/>
        <v>-18330734</v>
      </c>
      <c r="T34" s="78">
        <f t="shared" si="3"/>
        <v>-39319762</v>
      </c>
      <c r="U34" s="78">
        <f t="shared" si="3"/>
        <v>-28931469</v>
      </c>
      <c r="V34" s="78">
        <f t="shared" si="3"/>
        <v>-86581965</v>
      </c>
      <c r="W34" s="78">
        <f t="shared" si="3"/>
        <v>-178324343</v>
      </c>
      <c r="X34" s="78">
        <f t="shared" si="3"/>
        <v>-11719870</v>
      </c>
      <c r="Y34" s="78">
        <f t="shared" si="3"/>
        <v>-166604473</v>
      </c>
      <c r="Z34" s="179">
        <f>+IF(X34&lt;&gt;0,+(Y34/X34)*100,0)</f>
        <v>1421.555640122288</v>
      </c>
      <c r="AA34" s="79">
        <f>SUM(AA29:AA33)</f>
        <v>-11719870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1255065</v>
      </c>
      <c r="D37" s="160"/>
      <c r="E37" s="64"/>
      <c r="F37" s="65">
        <v>-1265065</v>
      </c>
      <c r="G37" s="65"/>
      <c r="H37" s="65">
        <v>-236218</v>
      </c>
      <c r="I37" s="65">
        <v>-357090</v>
      </c>
      <c r="J37" s="65">
        <v>-593308</v>
      </c>
      <c r="K37" s="65">
        <v>-478386</v>
      </c>
      <c r="L37" s="65">
        <v>-2779182</v>
      </c>
      <c r="M37" s="65">
        <v>-3014008</v>
      </c>
      <c r="N37" s="65">
        <v>-6271576</v>
      </c>
      <c r="O37" s="65">
        <v>-3014008</v>
      </c>
      <c r="P37" s="65">
        <v>-3014007</v>
      </c>
      <c r="Q37" s="65">
        <v>-2867101</v>
      </c>
      <c r="R37" s="65">
        <v>-8895116</v>
      </c>
      <c r="S37" s="65">
        <v>-2867101</v>
      </c>
      <c r="T37" s="65">
        <v>-2754909</v>
      </c>
      <c r="U37" s="65">
        <v>-2754908</v>
      </c>
      <c r="V37" s="65">
        <v>-8376918</v>
      </c>
      <c r="W37" s="65">
        <v>-24136918</v>
      </c>
      <c r="X37" s="65">
        <v>-1265065</v>
      </c>
      <c r="Y37" s="65">
        <v>-22871853</v>
      </c>
      <c r="Z37" s="145">
        <v>1807.96</v>
      </c>
      <c r="AA37" s="67">
        <v>-1265065</v>
      </c>
    </row>
    <row r="38" spans="1:27" ht="13.5">
      <c r="A38" s="264" t="s">
        <v>168</v>
      </c>
      <c r="B38" s="197"/>
      <c r="C38" s="160">
        <v>106954</v>
      </c>
      <c r="D38" s="160"/>
      <c r="E38" s="64">
        <v>1265000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1362019</v>
      </c>
      <c r="D39" s="177">
        <f>SUM(D37:D38)</f>
        <v>0</v>
      </c>
      <c r="E39" s="81">
        <f t="shared" si="4"/>
        <v>1265000</v>
      </c>
      <c r="F39" s="82">
        <f t="shared" si="4"/>
        <v>-1265065</v>
      </c>
      <c r="G39" s="82">
        <f t="shared" si="4"/>
        <v>0</v>
      </c>
      <c r="H39" s="82">
        <f t="shared" si="4"/>
        <v>-236218</v>
      </c>
      <c r="I39" s="82">
        <f t="shared" si="4"/>
        <v>-357090</v>
      </c>
      <c r="J39" s="82">
        <f t="shared" si="4"/>
        <v>-593308</v>
      </c>
      <c r="K39" s="82">
        <f t="shared" si="4"/>
        <v>-478386</v>
      </c>
      <c r="L39" s="82">
        <f t="shared" si="4"/>
        <v>-2779182</v>
      </c>
      <c r="M39" s="82">
        <f t="shared" si="4"/>
        <v>-3014008</v>
      </c>
      <c r="N39" s="82">
        <f t="shared" si="4"/>
        <v>-6271576</v>
      </c>
      <c r="O39" s="82">
        <f t="shared" si="4"/>
        <v>-3014008</v>
      </c>
      <c r="P39" s="82">
        <f t="shared" si="4"/>
        <v>-3014007</v>
      </c>
      <c r="Q39" s="82">
        <f t="shared" si="4"/>
        <v>-2867101</v>
      </c>
      <c r="R39" s="82">
        <f t="shared" si="4"/>
        <v>-8895116</v>
      </c>
      <c r="S39" s="82">
        <f t="shared" si="4"/>
        <v>-2867101</v>
      </c>
      <c r="T39" s="82">
        <f t="shared" si="4"/>
        <v>-2754909</v>
      </c>
      <c r="U39" s="82">
        <f t="shared" si="4"/>
        <v>-2754908</v>
      </c>
      <c r="V39" s="82">
        <f t="shared" si="4"/>
        <v>-8376918</v>
      </c>
      <c r="W39" s="82">
        <f t="shared" si="4"/>
        <v>-24136918</v>
      </c>
      <c r="X39" s="82">
        <f t="shared" si="4"/>
        <v>-1265065</v>
      </c>
      <c r="Y39" s="82">
        <f t="shared" si="4"/>
        <v>-22871853</v>
      </c>
      <c r="Z39" s="227">
        <f>+IF(X39&lt;&gt;0,+(Y39/X39)*100,0)</f>
        <v>1807.9587214886192</v>
      </c>
      <c r="AA39" s="84">
        <f>SUM(AA37:AA38)</f>
        <v>-1265065</v>
      </c>
    </row>
    <row r="40" spans="1:27" ht="13.5">
      <c r="A40" s="265" t="s">
        <v>170</v>
      </c>
      <c r="B40" s="266"/>
      <c r="C40" s="177">
        <f aca="true" t="shared" si="5" ref="C40:Y40">+C34+C39</f>
        <v>159093151</v>
      </c>
      <c r="D40" s="177">
        <f>+D34+D39</f>
        <v>0</v>
      </c>
      <c r="E40" s="77">
        <f t="shared" si="5"/>
        <v>1265000</v>
      </c>
      <c r="F40" s="78">
        <f t="shared" si="5"/>
        <v>-12984935</v>
      </c>
      <c r="G40" s="78">
        <f t="shared" si="5"/>
        <v>5999178</v>
      </c>
      <c r="H40" s="78">
        <f t="shared" si="5"/>
        <v>-3654581</v>
      </c>
      <c r="I40" s="78">
        <f t="shared" si="5"/>
        <v>-8181676</v>
      </c>
      <c r="J40" s="78">
        <f t="shared" si="5"/>
        <v>-5837079</v>
      </c>
      <c r="K40" s="78">
        <f t="shared" si="5"/>
        <v>-6532334</v>
      </c>
      <c r="L40" s="78">
        <f t="shared" si="5"/>
        <v>-13413449</v>
      </c>
      <c r="M40" s="78">
        <f t="shared" si="5"/>
        <v>-19240716</v>
      </c>
      <c r="N40" s="78">
        <f t="shared" si="5"/>
        <v>-39186499</v>
      </c>
      <c r="O40" s="78">
        <f t="shared" si="5"/>
        <v>-21763272</v>
      </c>
      <c r="P40" s="78">
        <f t="shared" si="5"/>
        <v>-21904216</v>
      </c>
      <c r="Q40" s="78">
        <f t="shared" si="5"/>
        <v>-18811312</v>
      </c>
      <c r="R40" s="78">
        <f t="shared" si="5"/>
        <v>-62478800</v>
      </c>
      <c r="S40" s="78">
        <f t="shared" si="5"/>
        <v>-21197835</v>
      </c>
      <c r="T40" s="78">
        <f t="shared" si="5"/>
        <v>-42074671</v>
      </c>
      <c r="U40" s="78">
        <f t="shared" si="5"/>
        <v>-31686377</v>
      </c>
      <c r="V40" s="78">
        <f t="shared" si="5"/>
        <v>-94958883</v>
      </c>
      <c r="W40" s="78">
        <f t="shared" si="5"/>
        <v>-202461261</v>
      </c>
      <c r="X40" s="78">
        <f t="shared" si="5"/>
        <v>-12984935</v>
      </c>
      <c r="Y40" s="78">
        <f t="shared" si="5"/>
        <v>-189476326</v>
      </c>
      <c r="Z40" s="179">
        <f>+IF(X40&lt;&gt;0,+(Y40/X40)*100,0)</f>
        <v>1459.2011896863557</v>
      </c>
      <c r="AA40" s="79">
        <f>+AA34+AA39</f>
        <v>-12984935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1343444363</v>
      </c>
      <c r="D42" s="272">
        <f>+D25-D40</f>
        <v>0</v>
      </c>
      <c r="E42" s="273">
        <f t="shared" si="6"/>
        <v>249910000</v>
      </c>
      <c r="F42" s="274">
        <f t="shared" si="6"/>
        <v>275160304</v>
      </c>
      <c r="G42" s="274">
        <f t="shared" si="6"/>
        <v>128723886</v>
      </c>
      <c r="H42" s="274">
        <f t="shared" si="6"/>
        <v>120395276</v>
      </c>
      <c r="I42" s="274">
        <f t="shared" si="6"/>
        <v>83779129</v>
      </c>
      <c r="J42" s="274">
        <f t="shared" si="6"/>
        <v>332898291</v>
      </c>
      <c r="K42" s="274">
        <f t="shared" si="6"/>
        <v>61738777</v>
      </c>
      <c r="L42" s="274">
        <f t="shared" si="6"/>
        <v>92592865</v>
      </c>
      <c r="M42" s="274">
        <f t="shared" si="6"/>
        <v>146568856</v>
      </c>
      <c r="N42" s="274">
        <f t="shared" si="6"/>
        <v>300900498</v>
      </c>
      <c r="O42" s="274">
        <f t="shared" si="6"/>
        <v>142614339</v>
      </c>
      <c r="P42" s="274">
        <f t="shared" si="6"/>
        <v>98358999</v>
      </c>
      <c r="Q42" s="274">
        <f t="shared" si="6"/>
        <v>229603641</v>
      </c>
      <c r="R42" s="274">
        <f t="shared" si="6"/>
        <v>470576979</v>
      </c>
      <c r="S42" s="274">
        <f t="shared" si="6"/>
        <v>188410403</v>
      </c>
      <c r="T42" s="274">
        <f t="shared" si="6"/>
        <v>154064076</v>
      </c>
      <c r="U42" s="274">
        <f t="shared" si="6"/>
        <v>28776668</v>
      </c>
      <c r="V42" s="274">
        <f t="shared" si="6"/>
        <v>371251147</v>
      </c>
      <c r="W42" s="274">
        <f t="shared" si="6"/>
        <v>1475626915</v>
      </c>
      <c r="X42" s="274">
        <f t="shared" si="6"/>
        <v>275160304</v>
      </c>
      <c r="Y42" s="274">
        <f t="shared" si="6"/>
        <v>1200466611</v>
      </c>
      <c r="Z42" s="275">
        <f>+IF(X42&lt;&gt;0,+(Y42/X42)*100,0)</f>
        <v>436.27899575223614</v>
      </c>
      <c r="AA42" s="276">
        <f>+AA25-AA40</f>
        <v>275160304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1343444363</v>
      </c>
      <c r="D45" s="160"/>
      <c r="E45" s="64">
        <v>249910000</v>
      </c>
      <c r="F45" s="65">
        <v>275160304</v>
      </c>
      <c r="G45" s="65">
        <v>128723886</v>
      </c>
      <c r="H45" s="65">
        <v>120395276</v>
      </c>
      <c r="I45" s="65">
        <v>83779129</v>
      </c>
      <c r="J45" s="65">
        <v>332898291</v>
      </c>
      <c r="K45" s="65">
        <v>61738777</v>
      </c>
      <c r="L45" s="65">
        <v>92592865</v>
      </c>
      <c r="M45" s="65">
        <v>146568856</v>
      </c>
      <c r="N45" s="65">
        <v>300900498</v>
      </c>
      <c r="O45" s="65">
        <v>142614339</v>
      </c>
      <c r="P45" s="65">
        <v>98358999</v>
      </c>
      <c r="Q45" s="65">
        <v>229603641</v>
      </c>
      <c r="R45" s="65">
        <v>470576979</v>
      </c>
      <c r="S45" s="65">
        <v>188410403</v>
      </c>
      <c r="T45" s="65">
        <v>154064076</v>
      </c>
      <c r="U45" s="65">
        <v>28776668</v>
      </c>
      <c r="V45" s="65">
        <v>371251147</v>
      </c>
      <c r="W45" s="65">
        <v>1475626915</v>
      </c>
      <c r="X45" s="65">
        <v>275160304</v>
      </c>
      <c r="Y45" s="65">
        <v>1200466611</v>
      </c>
      <c r="Z45" s="144">
        <v>436.28</v>
      </c>
      <c r="AA45" s="67">
        <v>275160304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1343444363</v>
      </c>
      <c r="D48" s="232">
        <f>SUM(D45:D47)</f>
        <v>0</v>
      </c>
      <c r="E48" s="279">
        <f t="shared" si="7"/>
        <v>249910000</v>
      </c>
      <c r="F48" s="234">
        <f t="shared" si="7"/>
        <v>275160304</v>
      </c>
      <c r="G48" s="234">
        <f t="shared" si="7"/>
        <v>128723886</v>
      </c>
      <c r="H48" s="234">
        <f t="shared" si="7"/>
        <v>120395276</v>
      </c>
      <c r="I48" s="234">
        <f t="shared" si="7"/>
        <v>83779129</v>
      </c>
      <c r="J48" s="234">
        <f t="shared" si="7"/>
        <v>332898291</v>
      </c>
      <c r="K48" s="234">
        <f t="shared" si="7"/>
        <v>61738777</v>
      </c>
      <c r="L48" s="234">
        <f t="shared" si="7"/>
        <v>92592865</v>
      </c>
      <c r="M48" s="234">
        <f t="shared" si="7"/>
        <v>146568856</v>
      </c>
      <c r="N48" s="234">
        <f t="shared" si="7"/>
        <v>300900498</v>
      </c>
      <c r="O48" s="234">
        <f t="shared" si="7"/>
        <v>142614339</v>
      </c>
      <c r="P48" s="234">
        <f t="shared" si="7"/>
        <v>98358999</v>
      </c>
      <c r="Q48" s="234">
        <f t="shared" si="7"/>
        <v>229603641</v>
      </c>
      <c r="R48" s="234">
        <f t="shared" si="7"/>
        <v>470576979</v>
      </c>
      <c r="S48" s="234">
        <f t="shared" si="7"/>
        <v>188410403</v>
      </c>
      <c r="T48" s="234">
        <f t="shared" si="7"/>
        <v>154064076</v>
      </c>
      <c r="U48" s="234">
        <f t="shared" si="7"/>
        <v>28776668</v>
      </c>
      <c r="V48" s="234">
        <f t="shared" si="7"/>
        <v>371251147</v>
      </c>
      <c r="W48" s="234">
        <f t="shared" si="7"/>
        <v>1475626915</v>
      </c>
      <c r="X48" s="234">
        <f t="shared" si="7"/>
        <v>275160304</v>
      </c>
      <c r="Y48" s="234">
        <f t="shared" si="7"/>
        <v>1200466611</v>
      </c>
      <c r="Z48" s="280">
        <f>+IF(X48&lt;&gt;0,+(Y48/X48)*100,0)</f>
        <v>436.27899575223614</v>
      </c>
      <c r="AA48" s="247">
        <f>SUM(AA45:AA47)</f>
        <v>275160304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25181388</v>
      </c>
      <c r="D6" s="160">
        <v>28733818</v>
      </c>
      <c r="E6" s="64">
        <v>145616784</v>
      </c>
      <c r="F6" s="65">
        <v>79954308</v>
      </c>
      <c r="G6" s="65">
        <v>1149130</v>
      </c>
      <c r="H6" s="65">
        <v>12495884</v>
      </c>
      <c r="I6" s="65">
        <v>587279</v>
      </c>
      <c r="J6" s="65">
        <v>14232293</v>
      </c>
      <c r="K6" s="65">
        <v>1449181</v>
      </c>
      <c r="L6" s="65">
        <v>2144085</v>
      </c>
      <c r="M6" s="65">
        <v>2290331</v>
      </c>
      <c r="N6" s="65">
        <v>5883597</v>
      </c>
      <c r="O6" s="65">
        <v>17832759</v>
      </c>
      <c r="P6" s="65">
        <v>-16638819</v>
      </c>
      <c r="Q6" s="65">
        <v>2301861</v>
      </c>
      <c r="R6" s="65">
        <v>3495801</v>
      </c>
      <c r="S6" s="65">
        <v>1649069</v>
      </c>
      <c r="T6" s="65">
        <v>1657959</v>
      </c>
      <c r="U6" s="65">
        <v>1815099</v>
      </c>
      <c r="V6" s="65">
        <v>5122127</v>
      </c>
      <c r="W6" s="65">
        <v>28733818</v>
      </c>
      <c r="X6" s="65">
        <v>79954308</v>
      </c>
      <c r="Y6" s="65">
        <v>-51220490</v>
      </c>
      <c r="Z6" s="145">
        <v>-64.06</v>
      </c>
      <c r="AA6" s="67">
        <v>79954308</v>
      </c>
    </row>
    <row r="7" spans="1:27" ht="13.5">
      <c r="A7" s="264" t="s">
        <v>181</v>
      </c>
      <c r="B7" s="197" t="s">
        <v>72</v>
      </c>
      <c r="C7" s="160">
        <v>214188302</v>
      </c>
      <c r="D7" s="160">
        <v>287954911</v>
      </c>
      <c r="E7" s="64">
        <v>238062996</v>
      </c>
      <c r="F7" s="65">
        <v>252062994</v>
      </c>
      <c r="G7" s="65">
        <v>99886000</v>
      </c>
      <c r="H7" s="65"/>
      <c r="I7" s="65"/>
      <c r="J7" s="65">
        <v>99886000</v>
      </c>
      <c r="K7" s="65">
        <v>14432000</v>
      </c>
      <c r="L7" s="65">
        <v>80108000</v>
      </c>
      <c r="M7" s="65"/>
      <c r="N7" s="65">
        <v>94540000</v>
      </c>
      <c r="O7" s="65">
        <v>296000</v>
      </c>
      <c r="P7" s="65">
        <v>1890577</v>
      </c>
      <c r="Q7" s="65">
        <v>71117848</v>
      </c>
      <c r="R7" s="65">
        <v>73304425</v>
      </c>
      <c r="S7" s="65">
        <v>7615506</v>
      </c>
      <c r="T7" s="65">
        <v>7463176</v>
      </c>
      <c r="U7" s="65">
        <v>5145804</v>
      </c>
      <c r="V7" s="65">
        <v>20224486</v>
      </c>
      <c r="W7" s="65">
        <v>287954911</v>
      </c>
      <c r="X7" s="65">
        <v>252062994</v>
      </c>
      <c r="Y7" s="65">
        <v>35891917</v>
      </c>
      <c r="Z7" s="145">
        <v>14.24</v>
      </c>
      <c r="AA7" s="67">
        <v>252062994</v>
      </c>
    </row>
    <row r="8" spans="1:27" ht="13.5">
      <c r="A8" s="264" t="s">
        <v>182</v>
      </c>
      <c r="B8" s="197" t="s">
        <v>72</v>
      </c>
      <c r="C8" s="160">
        <v>204414440</v>
      </c>
      <c r="D8" s="160">
        <v>269798018</v>
      </c>
      <c r="E8" s="64">
        <v>248052132</v>
      </c>
      <c r="F8" s="65">
        <v>228788004</v>
      </c>
      <c r="G8" s="65">
        <v>52996000</v>
      </c>
      <c r="H8" s="65">
        <v>62900</v>
      </c>
      <c r="I8" s="65"/>
      <c r="J8" s="65">
        <v>53058900</v>
      </c>
      <c r="K8" s="65">
        <v>1919393</v>
      </c>
      <c r="L8" s="65"/>
      <c r="M8" s="65">
        <v>89032000</v>
      </c>
      <c r="N8" s="65">
        <v>90951393</v>
      </c>
      <c r="O8" s="65"/>
      <c r="P8" s="65">
        <v>6451900</v>
      </c>
      <c r="Q8" s="65">
        <v>107449496</v>
      </c>
      <c r="R8" s="65">
        <v>113901396</v>
      </c>
      <c r="S8" s="65"/>
      <c r="T8" s="65">
        <v>11886329</v>
      </c>
      <c r="U8" s="65"/>
      <c r="V8" s="65">
        <v>11886329</v>
      </c>
      <c r="W8" s="65">
        <v>269798018</v>
      </c>
      <c r="X8" s="65">
        <v>228788004</v>
      </c>
      <c r="Y8" s="65">
        <v>41010014</v>
      </c>
      <c r="Z8" s="145">
        <v>17.92</v>
      </c>
      <c r="AA8" s="67">
        <v>228788004</v>
      </c>
    </row>
    <row r="9" spans="1:27" ht="13.5">
      <c r="A9" s="264" t="s">
        <v>183</v>
      </c>
      <c r="B9" s="197"/>
      <c r="C9" s="160">
        <v>12890691</v>
      </c>
      <c r="D9" s="160">
        <v>12475633</v>
      </c>
      <c r="E9" s="64">
        <v>12066792</v>
      </c>
      <c r="F9" s="65">
        <v>12066528</v>
      </c>
      <c r="G9" s="65">
        <v>870276</v>
      </c>
      <c r="H9" s="65">
        <v>1009861</v>
      </c>
      <c r="I9" s="65">
        <v>1154213</v>
      </c>
      <c r="J9" s="65">
        <v>3034350</v>
      </c>
      <c r="K9" s="65">
        <v>983384</v>
      </c>
      <c r="L9" s="65">
        <v>858087</v>
      </c>
      <c r="M9" s="65">
        <v>712272</v>
      </c>
      <c r="N9" s="65">
        <v>2553743</v>
      </c>
      <c r="O9" s="65">
        <v>1307172</v>
      </c>
      <c r="P9" s="65">
        <v>1132147</v>
      </c>
      <c r="Q9" s="65">
        <v>934160</v>
      </c>
      <c r="R9" s="65">
        <v>3373479</v>
      </c>
      <c r="S9" s="65">
        <v>1577332</v>
      </c>
      <c r="T9" s="65">
        <v>737024</v>
      </c>
      <c r="U9" s="65">
        <v>1199705</v>
      </c>
      <c r="V9" s="65">
        <v>3514061</v>
      </c>
      <c r="W9" s="65">
        <v>12475633</v>
      </c>
      <c r="X9" s="65">
        <v>12066528</v>
      </c>
      <c r="Y9" s="65">
        <v>409105</v>
      </c>
      <c r="Z9" s="145">
        <v>3.39</v>
      </c>
      <c r="AA9" s="67">
        <v>12066528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-337856046</v>
      </c>
      <c r="D12" s="160">
        <v>-271803307</v>
      </c>
      <c r="E12" s="64">
        <v>-241283004</v>
      </c>
      <c r="F12" s="65">
        <v>-288460410</v>
      </c>
      <c r="G12" s="65">
        <v>-14037899</v>
      </c>
      <c r="H12" s="65">
        <v>-15453520</v>
      </c>
      <c r="I12" s="65">
        <v>-22632593</v>
      </c>
      <c r="J12" s="65">
        <v>-52124012</v>
      </c>
      <c r="K12" s="65">
        <v>-22996123</v>
      </c>
      <c r="L12" s="65">
        <v>-29225517</v>
      </c>
      <c r="M12" s="65">
        <v>-22452551</v>
      </c>
      <c r="N12" s="65">
        <v>-74674191</v>
      </c>
      <c r="O12" s="65">
        <v>-20289891</v>
      </c>
      <c r="P12" s="65">
        <v>-21615372</v>
      </c>
      <c r="Q12" s="65">
        <v>-24766740</v>
      </c>
      <c r="R12" s="65">
        <v>-66672003</v>
      </c>
      <c r="S12" s="65">
        <v>-19802490</v>
      </c>
      <c r="T12" s="65">
        <v>-19467471</v>
      </c>
      <c r="U12" s="65">
        <v>-39063140</v>
      </c>
      <c r="V12" s="65">
        <v>-78333101</v>
      </c>
      <c r="W12" s="65">
        <v>-271803307</v>
      </c>
      <c r="X12" s="65">
        <v>-288460410</v>
      </c>
      <c r="Y12" s="65">
        <v>16657103</v>
      </c>
      <c r="Z12" s="145">
        <v>-5.77</v>
      </c>
      <c r="AA12" s="67">
        <v>-288460410</v>
      </c>
    </row>
    <row r="13" spans="1:27" ht="13.5">
      <c r="A13" s="264" t="s">
        <v>40</v>
      </c>
      <c r="B13" s="197"/>
      <c r="C13" s="160">
        <v>-618348</v>
      </c>
      <c r="D13" s="160">
        <v>-109724</v>
      </c>
      <c r="E13" s="64">
        <v>-310416</v>
      </c>
      <c r="F13" s="65">
        <v>-310416</v>
      </c>
      <c r="G13" s="65"/>
      <c r="H13" s="65">
        <v>-57595</v>
      </c>
      <c r="I13" s="65">
        <v>-26518</v>
      </c>
      <c r="J13" s="65">
        <v>-84113</v>
      </c>
      <c r="K13" s="65">
        <v>-25611</v>
      </c>
      <c r="L13" s="65"/>
      <c r="M13" s="65"/>
      <c r="N13" s="65">
        <v>-25611</v>
      </c>
      <c r="O13" s="65"/>
      <c r="P13" s="65"/>
      <c r="Q13" s="65"/>
      <c r="R13" s="65"/>
      <c r="S13" s="65"/>
      <c r="T13" s="65"/>
      <c r="U13" s="65"/>
      <c r="V13" s="65"/>
      <c r="W13" s="65">
        <v>-109724</v>
      </c>
      <c r="X13" s="65">
        <v>-310416</v>
      </c>
      <c r="Y13" s="65">
        <v>200692</v>
      </c>
      <c r="Z13" s="145">
        <v>-64.65</v>
      </c>
      <c r="AA13" s="67">
        <v>-310416</v>
      </c>
    </row>
    <row r="14" spans="1:27" ht="13.5">
      <c r="A14" s="264" t="s">
        <v>42</v>
      </c>
      <c r="B14" s="197" t="s">
        <v>72</v>
      </c>
      <c r="C14" s="160">
        <v>-899694</v>
      </c>
      <c r="D14" s="160">
        <v>-300000</v>
      </c>
      <c r="E14" s="64">
        <v>-1080876</v>
      </c>
      <c r="F14" s="65">
        <v>-1080876</v>
      </c>
      <c r="G14" s="65"/>
      <c r="H14" s="65"/>
      <c r="I14" s="65"/>
      <c r="J14" s="65"/>
      <c r="K14" s="65">
        <v>-50000</v>
      </c>
      <c r="L14" s="65">
        <v>-250000</v>
      </c>
      <c r="M14" s="65"/>
      <c r="N14" s="65">
        <v>-300000</v>
      </c>
      <c r="O14" s="65"/>
      <c r="P14" s="65"/>
      <c r="Q14" s="65"/>
      <c r="R14" s="65"/>
      <c r="S14" s="65"/>
      <c r="T14" s="65"/>
      <c r="U14" s="65"/>
      <c r="V14" s="65"/>
      <c r="W14" s="65">
        <v>-300000</v>
      </c>
      <c r="X14" s="65">
        <v>-1080876</v>
      </c>
      <c r="Y14" s="65">
        <v>780876</v>
      </c>
      <c r="Z14" s="145">
        <v>-72.24</v>
      </c>
      <c r="AA14" s="67">
        <v>-1080876</v>
      </c>
    </row>
    <row r="15" spans="1:27" ht="13.5">
      <c r="A15" s="265" t="s">
        <v>187</v>
      </c>
      <c r="B15" s="266"/>
      <c r="C15" s="177">
        <f aca="true" t="shared" si="0" ref="C15:Y15">SUM(C6:C14)</f>
        <v>117300733</v>
      </c>
      <c r="D15" s="177">
        <f>SUM(D6:D14)</f>
        <v>326749349</v>
      </c>
      <c r="E15" s="77">
        <f t="shared" si="0"/>
        <v>401124408</v>
      </c>
      <c r="F15" s="78">
        <f t="shared" si="0"/>
        <v>283020132</v>
      </c>
      <c r="G15" s="78">
        <f t="shared" si="0"/>
        <v>140863507</v>
      </c>
      <c r="H15" s="78">
        <f t="shared" si="0"/>
        <v>-1942470</v>
      </c>
      <c r="I15" s="78">
        <f t="shared" si="0"/>
        <v>-20917619</v>
      </c>
      <c r="J15" s="78">
        <f t="shared" si="0"/>
        <v>118003418</v>
      </c>
      <c r="K15" s="78">
        <f t="shared" si="0"/>
        <v>-4287776</v>
      </c>
      <c r="L15" s="78">
        <f t="shared" si="0"/>
        <v>53634655</v>
      </c>
      <c r="M15" s="78">
        <f t="shared" si="0"/>
        <v>69582052</v>
      </c>
      <c r="N15" s="78">
        <f t="shared" si="0"/>
        <v>118928931</v>
      </c>
      <c r="O15" s="78">
        <f t="shared" si="0"/>
        <v>-853960</v>
      </c>
      <c r="P15" s="78">
        <f t="shared" si="0"/>
        <v>-28779567</v>
      </c>
      <c r="Q15" s="78">
        <f t="shared" si="0"/>
        <v>157036625</v>
      </c>
      <c r="R15" s="78">
        <f t="shared" si="0"/>
        <v>127403098</v>
      </c>
      <c r="S15" s="78">
        <f t="shared" si="0"/>
        <v>-8960583</v>
      </c>
      <c r="T15" s="78">
        <f t="shared" si="0"/>
        <v>2277017</v>
      </c>
      <c r="U15" s="78">
        <f t="shared" si="0"/>
        <v>-30902532</v>
      </c>
      <c r="V15" s="78">
        <f t="shared" si="0"/>
        <v>-37586098</v>
      </c>
      <c r="W15" s="78">
        <f t="shared" si="0"/>
        <v>326749349</v>
      </c>
      <c r="X15" s="78">
        <f t="shared" si="0"/>
        <v>283020132</v>
      </c>
      <c r="Y15" s="78">
        <f t="shared" si="0"/>
        <v>43729217</v>
      </c>
      <c r="Z15" s="179">
        <f>+IF(X15&lt;&gt;0,+(Y15/X15)*100,0)</f>
        <v>15.450920996673126</v>
      </c>
      <c r="AA15" s="79">
        <f>SUM(AA6:AA14)</f>
        <v>283020132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-2142890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-13773843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-23079827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-183251193</v>
      </c>
      <c r="E24" s="64">
        <v>-248052000</v>
      </c>
      <c r="F24" s="65">
        <v>-228788004</v>
      </c>
      <c r="G24" s="65"/>
      <c r="H24" s="65"/>
      <c r="I24" s="65"/>
      <c r="J24" s="65"/>
      <c r="K24" s="65"/>
      <c r="L24" s="65">
        <v>-19008678</v>
      </c>
      <c r="M24" s="65">
        <v>-12492742</v>
      </c>
      <c r="N24" s="65">
        <v>-31501420</v>
      </c>
      <c r="O24" s="65">
        <v>-3108650</v>
      </c>
      <c r="P24" s="65"/>
      <c r="Q24" s="65">
        <v>-20305292</v>
      </c>
      <c r="R24" s="65">
        <v>-23413942</v>
      </c>
      <c r="S24" s="65">
        <v>-27180366</v>
      </c>
      <c r="T24" s="65">
        <v>-23977944</v>
      </c>
      <c r="U24" s="65">
        <v>-77177521</v>
      </c>
      <c r="V24" s="65">
        <v>-128335831</v>
      </c>
      <c r="W24" s="65">
        <v>-183251193</v>
      </c>
      <c r="X24" s="65">
        <v>-228788004</v>
      </c>
      <c r="Y24" s="65">
        <v>45536811</v>
      </c>
      <c r="Z24" s="145">
        <v>-19.9</v>
      </c>
      <c r="AA24" s="67">
        <v>-228788004</v>
      </c>
    </row>
    <row r="25" spans="1:27" ht="13.5">
      <c r="A25" s="265" t="s">
        <v>194</v>
      </c>
      <c r="B25" s="266"/>
      <c r="C25" s="177">
        <f aca="true" t="shared" si="1" ref="C25:Y25">SUM(C19:C24)</f>
        <v>-38996560</v>
      </c>
      <c r="D25" s="177">
        <f>SUM(D19:D24)</f>
        <v>-183251193</v>
      </c>
      <c r="E25" s="77">
        <f t="shared" si="1"/>
        <v>-248052000</v>
      </c>
      <c r="F25" s="78">
        <f t="shared" si="1"/>
        <v>-228788004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-19008678</v>
      </c>
      <c r="M25" s="78">
        <f t="shared" si="1"/>
        <v>-12492742</v>
      </c>
      <c r="N25" s="78">
        <f t="shared" si="1"/>
        <v>-31501420</v>
      </c>
      <c r="O25" s="78">
        <f t="shared" si="1"/>
        <v>-3108650</v>
      </c>
      <c r="P25" s="78">
        <f t="shared" si="1"/>
        <v>0</v>
      </c>
      <c r="Q25" s="78">
        <f t="shared" si="1"/>
        <v>-20305292</v>
      </c>
      <c r="R25" s="78">
        <f t="shared" si="1"/>
        <v>-23413942</v>
      </c>
      <c r="S25" s="78">
        <f t="shared" si="1"/>
        <v>-27180366</v>
      </c>
      <c r="T25" s="78">
        <f t="shared" si="1"/>
        <v>-23977944</v>
      </c>
      <c r="U25" s="78">
        <f t="shared" si="1"/>
        <v>-77177521</v>
      </c>
      <c r="V25" s="78">
        <f t="shared" si="1"/>
        <v>-128335831</v>
      </c>
      <c r="W25" s="78">
        <f t="shared" si="1"/>
        <v>-183251193</v>
      </c>
      <c r="X25" s="78">
        <f t="shared" si="1"/>
        <v>-228788004</v>
      </c>
      <c r="Y25" s="78">
        <f t="shared" si="1"/>
        <v>45536811</v>
      </c>
      <c r="Z25" s="179">
        <f>+IF(X25&lt;&gt;0,+(Y25/X25)*100,0)</f>
        <v>-19.903495901821845</v>
      </c>
      <c r="AA25" s="79">
        <f>SUM(AA19:AA24)</f>
        <v>-228788004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-76800459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-5056149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-81856608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-3552435</v>
      </c>
      <c r="D36" s="158">
        <f>+D15+D25+D34</f>
        <v>143498156</v>
      </c>
      <c r="E36" s="104">
        <f t="shared" si="3"/>
        <v>153072408</v>
      </c>
      <c r="F36" s="105">
        <f t="shared" si="3"/>
        <v>54232128</v>
      </c>
      <c r="G36" s="105">
        <f t="shared" si="3"/>
        <v>140863507</v>
      </c>
      <c r="H36" s="105">
        <f t="shared" si="3"/>
        <v>-1942470</v>
      </c>
      <c r="I36" s="105">
        <f t="shared" si="3"/>
        <v>-20917619</v>
      </c>
      <c r="J36" s="105">
        <f t="shared" si="3"/>
        <v>118003418</v>
      </c>
      <c r="K36" s="105">
        <f t="shared" si="3"/>
        <v>-4287776</v>
      </c>
      <c r="L36" s="105">
        <f t="shared" si="3"/>
        <v>34625977</v>
      </c>
      <c r="M36" s="105">
        <f t="shared" si="3"/>
        <v>57089310</v>
      </c>
      <c r="N36" s="105">
        <f t="shared" si="3"/>
        <v>87427511</v>
      </c>
      <c r="O36" s="105">
        <f t="shared" si="3"/>
        <v>-3962610</v>
      </c>
      <c r="P36" s="105">
        <f t="shared" si="3"/>
        <v>-28779567</v>
      </c>
      <c r="Q36" s="105">
        <f t="shared" si="3"/>
        <v>136731333</v>
      </c>
      <c r="R36" s="105">
        <f t="shared" si="3"/>
        <v>103989156</v>
      </c>
      <c r="S36" s="105">
        <f t="shared" si="3"/>
        <v>-36140949</v>
      </c>
      <c r="T36" s="105">
        <f t="shared" si="3"/>
        <v>-21700927</v>
      </c>
      <c r="U36" s="105">
        <f t="shared" si="3"/>
        <v>-108080053</v>
      </c>
      <c r="V36" s="105">
        <f t="shared" si="3"/>
        <v>-165921929</v>
      </c>
      <c r="W36" s="105">
        <f t="shared" si="3"/>
        <v>143498156</v>
      </c>
      <c r="X36" s="105">
        <f t="shared" si="3"/>
        <v>54232128</v>
      </c>
      <c r="Y36" s="105">
        <f t="shared" si="3"/>
        <v>89266028</v>
      </c>
      <c r="Z36" s="142">
        <f>+IF(X36&lt;&gt;0,+(Y36/X36)*100,0)</f>
        <v>164.59989915940602</v>
      </c>
      <c r="AA36" s="107">
        <f>+AA15+AA25+AA34</f>
        <v>54232128</v>
      </c>
    </row>
    <row r="37" spans="1:27" ht="13.5">
      <c r="A37" s="264" t="s">
        <v>202</v>
      </c>
      <c r="B37" s="197" t="s">
        <v>96</v>
      </c>
      <c r="C37" s="158">
        <v>148170288</v>
      </c>
      <c r="D37" s="158">
        <v>253646742</v>
      </c>
      <c r="E37" s="104">
        <v>306865596</v>
      </c>
      <c r="F37" s="105">
        <v>175013351</v>
      </c>
      <c r="G37" s="105">
        <v>253646742</v>
      </c>
      <c r="H37" s="105">
        <v>394510249</v>
      </c>
      <c r="I37" s="105">
        <v>392567779</v>
      </c>
      <c r="J37" s="105">
        <v>253646742</v>
      </c>
      <c r="K37" s="105">
        <v>371650160</v>
      </c>
      <c r="L37" s="105">
        <v>367362384</v>
      </c>
      <c r="M37" s="105">
        <v>401988361</v>
      </c>
      <c r="N37" s="105">
        <v>371650160</v>
      </c>
      <c r="O37" s="105">
        <v>459077671</v>
      </c>
      <c r="P37" s="105">
        <v>455115061</v>
      </c>
      <c r="Q37" s="105">
        <v>426335494</v>
      </c>
      <c r="R37" s="105">
        <v>459077671</v>
      </c>
      <c r="S37" s="105">
        <v>563066827</v>
      </c>
      <c r="T37" s="105">
        <v>526925878</v>
      </c>
      <c r="U37" s="105">
        <v>505224951</v>
      </c>
      <c r="V37" s="105">
        <v>563066827</v>
      </c>
      <c r="W37" s="105">
        <v>253646742</v>
      </c>
      <c r="X37" s="105">
        <v>175013351</v>
      </c>
      <c r="Y37" s="105">
        <v>78633391</v>
      </c>
      <c r="Z37" s="142">
        <v>44.93</v>
      </c>
      <c r="AA37" s="107">
        <v>175013351</v>
      </c>
    </row>
    <row r="38" spans="1:27" ht="13.5">
      <c r="A38" s="282" t="s">
        <v>203</v>
      </c>
      <c r="B38" s="271" t="s">
        <v>96</v>
      </c>
      <c r="C38" s="272">
        <v>144617853</v>
      </c>
      <c r="D38" s="272">
        <v>397144898</v>
      </c>
      <c r="E38" s="273">
        <v>459938004</v>
      </c>
      <c r="F38" s="274">
        <v>229245479</v>
      </c>
      <c r="G38" s="274">
        <v>394510249</v>
      </c>
      <c r="H38" s="274">
        <v>392567779</v>
      </c>
      <c r="I38" s="274">
        <v>371650160</v>
      </c>
      <c r="J38" s="274">
        <v>371650160</v>
      </c>
      <c r="K38" s="274">
        <v>367362384</v>
      </c>
      <c r="L38" s="274">
        <v>401988361</v>
      </c>
      <c r="M38" s="274">
        <v>459077671</v>
      </c>
      <c r="N38" s="274">
        <v>459077671</v>
      </c>
      <c r="O38" s="274">
        <v>455115061</v>
      </c>
      <c r="P38" s="274">
        <v>426335494</v>
      </c>
      <c r="Q38" s="274">
        <v>563066827</v>
      </c>
      <c r="R38" s="274">
        <v>563066827</v>
      </c>
      <c r="S38" s="274">
        <v>526925878</v>
      </c>
      <c r="T38" s="274">
        <v>505224951</v>
      </c>
      <c r="U38" s="274">
        <v>397144898</v>
      </c>
      <c r="V38" s="274">
        <v>397144898</v>
      </c>
      <c r="W38" s="274">
        <v>397144898</v>
      </c>
      <c r="X38" s="274">
        <v>229245479</v>
      </c>
      <c r="Y38" s="274">
        <v>167899419</v>
      </c>
      <c r="Z38" s="275">
        <v>73.24</v>
      </c>
      <c r="AA38" s="276">
        <v>229245479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2012-08-01T08:34:57Z</dcterms:created>
  <dcterms:modified xsi:type="dcterms:W3CDTF">2012-08-01T08:34:57Z</dcterms:modified>
  <cp:category/>
  <cp:version/>
  <cp:contentType/>
  <cp:contentStatus/>
</cp:coreProperties>
</file>