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<sst xmlns="http://schemas.openxmlformats.org/spreadsheetml/2006/main" count="536" uniqueCount="252">
  <si>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iLembe(DC29)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</si>
  <si>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</si>
  <si>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</si>
  <si>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</si>
  <si>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</si>
  <si>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</si>
  <si>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</si>
  <si>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</si>
  <si>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</si>
  <si>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</si>
  <si>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</si>
  <si>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</si>
  <si>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</si>
  <si>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</si>
  <si>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</si>
  <si>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</si>
  <si>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</si>
  <si>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</si>
  <si>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</si>
  <si>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</si>
  <si>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</si>
  <si>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</si>
  <si>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</si>
  <si>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</si>
  <si>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</si>
  <si>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</si>
  <si>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</si>
  <si>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</si>
  <si>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</si>
  <si>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</si>
  <si>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</si>
  <si>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</si>
  <si>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</si>
  <si>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</si>
  <si>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</si>
  <si>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</si>
  <si>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</si>
  <si>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</si>
  <si>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</si>
  <si>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</si>
  <si>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</si>
  <si>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</si>
  <si>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</si>
  <si>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</si>
  <si>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</si>
  <si>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</si>
  <si>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</si>
  <si>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</si>
  <si>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</si>
  <si>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</si>
  <si>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</si>
  <si>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</si>
  <si>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</si>
  <si>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</si>
  <si>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</si>
  <si>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</si>
  <si>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</si>
  <si>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</si>
  <si>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</si>
  <si>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</si>
  <si>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</si>
  <si>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</si>
  <si>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</si>
  <si>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</si>
  <si>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</si>
  <si>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</si>
  <si>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</si>
  <si>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</si>
  <si>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</si>
  <si>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</si>
  <si>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iLembe(DC29)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</si>
  <si>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</si>
  <si>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</si>
  <si>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</si>
  <si>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</si>
  <si>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</si>
  <si>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</si>
  <si>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</si>
  <si>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</si>
  <si>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</si>
  <si>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</si>
  <si>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</si>
  <si>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</si>
  <si>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</si>
  <si>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</si>
  <si>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</si>
  <si>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</si>
  <si>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</si>
  <si>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</si>
  <si>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</si>
  <si>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</si>
  <si>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</si>
  <si>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</si>
  <si>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</si>
  <si>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</si>
  <si>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</si>
  <si>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</si>
  <si>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</si>
  <si>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</si>
  <si>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</si>
  <si>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iLembe(DC29)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</si>
  <si>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</si>
  <si>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</si>
  <si>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</si>
  <si>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</si>
  <si>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</si>
  <si>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</si>
  <si>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</si>
  <si>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</si>
  <si>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</si>
  <si>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</si>
  <si>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</si>
  <si>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</si>
  <si>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</si>
  <si>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</si>
  <si>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</si>
  <si>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</si>
  <si>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</si>
  <si>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</si>
  <si>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</si>
  <si>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</si>
  <si>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</si>
  <si>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</si>
  <si>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</si>
  <si>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</si>
  <si>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</si>
  <si>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</si>
  <si>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</si>
  <si>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</si>
  <si>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</si>
  <si>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</si>
  <si>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</si>
  <si>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</si>
  <si>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iLembe(DC29)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</si>
  <si>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</si>
  <si>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</si>
  <si>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</si>
  <si>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</si>
  <si>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</si>
  <si>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</si>
  <si>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</si>
  <si>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</si>
  <si>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</si>
  <si>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iLembe(DC29)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</si>
  <si>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</si>
  <si>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</si>
  <si>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</si>
  <si>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</si>
  <si>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</si>
  <si>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</si>
  <si>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</si>
  <si>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</si>
  <si>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</si>
  <si>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</si>
  <si>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</si>
  <si>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</si>
  <si>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</si>
  <si>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</si>
  <si>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</si>
  <si>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</si>
  <si>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</si>
  <si>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</si>
  <si>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</si>
  <si>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</si>
  <si>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</si>
  <si>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</si>
  <si>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</si>
  <si>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</si>
  <si>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</si>
  <si>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</si>
  <si>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</si>
  <si>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</si>
  <si>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</si>
  <si>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</si>
  <si>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</si>
  <si>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</si>
  <si>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</si>
  <si>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iLembe(DC29)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</si>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</sst>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3158</v>
      </c>
      <c r="U5" s="65">
        <v>3158</v>
      </c>
      <c r="V5" s="65">
        <v>3158</v>
      </c>
      <c r="W5" s="65">
        <v>0</v>
      </c>
      <c r="X5" s="65">
        <v>3158</v>
      </c>
      <c r="Y5" s="66">
        <v>0</v>
      </c>
      <c r="Z5" s="67">
        <v>0</v>
      </c>
    </row>
    <row r="6" spans="1:26" ht="13.5">
      <c r="A6" s="63" t="s">
        <v>32</v>
      </c>
      <c r="B6" s="19">
        <v>93255651</v>
      </c>
      <c r="C6" s="19"/>
      <c r="D6" s="64">
        <v>122071156</v>
      </c>
      <c r="E6" s="65">
        <v>104551353</v>
      </c>
      <c r="F6" s="65">
        <v>3149341</v>
      </c>
      <c r="G6" s="65">
        <v>11958167</v>
      </c>
      <c r="H6" s="65">
        <v>8976395</v>
      </c>
      <c r="I6" s="65">
        <v>24083903</v>
      </c>
      <c r="J6" s="65">
        <v>8454192</v>
      </c>
      <c r="K6" s="65">
        <v>9125410</v>
      </c>
      <c r="L6" s="65">
        <v>6341146</v>
      </c>
      <c r="M6" s="65">
        <v>23920748</v>
      </c>
      <c r="N6" s="65">
        <v>9272680</v>
      </c>
      <c r="O6" s="65">
        <v>8998395</v>
      </c>
      <c r="P6" s="65">
        <v>8129533</v>
      </c>
      <c r="Q6" s="65">
        <v>26400608</v>
      </c>
      <c r="R6" s="65">
        <v>9413859</v>
      </c>
      <c r="S6" s="65">
        <v>8278843</v>
      </c>
      <c r="T6" s="65">
        <v>9536253</v>
      </c>
      <c r="U6" s="65">
        <v>27228955</v>
      </c>
      <c r="V6" s="65">
        <v>101634214</v>
      </c>
      <c r="W6" s="65">
        <v>104551353</v>
      </c>
      <c r="X6" s="65">
        <v>-2917139</v>
      </c>
      <c r="Y6" s="66">
        <v>-2.79</v>
      </c>
      <c r="Z6" s="67">
        <v>104551353</v>
      </c>
    </row>
    <row r="7" spans="1:26" ht="13.5">
      <c r="A7" s="63" t="s">
        <v>33</v>
      </c>
      <c r="B7" s="19">
        <v>5598682</v>
      </c>
      <c r="C7" s="19"/>
      <c r="D7" s="64">
        <v>6119000</v>
      </c>
      <c r="E7" s="65">
        <v>6119000</v>
      </c>
      <c r="F7" s="65">
        <v>369138</v>
      </c>
      <c r="G7" s="65">
        <v>606112</v>
      </c>
      <c r="H7" s="65">
        <v>414236</v>
      </c>
      <c r="I7" s="65">
        <v>1389486</v>
      </c>
      <c r="J7" s="65">
        <v>678801</v>
      </c>
      <c r="K7" s="65">
        <v>516101</v>
      </c>
      <c r="L7" s="65">
        <v>360447</v>
      </c>
      <c r="M7" s="65">
        <v>1555349</v>
      </c>
      <c r="N7" s="65">
        <v>575850</v>
      </c>
      <c r="O7" s="65">
        <v>573826</v>
      </c>
      <c r="P7" s="65">
        <v>0</v>
      </c>
      <c r="Q7" s="65">
        <v>1149676</v>
      </c>
      <c r="R7" s="65">
        <v>1040861</v>
      </c>
      <c r="S7" s="65">
        <v>824831</v>
      </c>
      <c r="T7" s="65">
        <v>605414</v>
      </c>
      <c r="U7" s="65">
        <v>2471106</v>
      </c>
      <c r="V7" s="65">
        <v>6565617</v>
      </c>
      <c r="W7" s="65">
        <v>6119000</v>
      </c>
      <c r="X7" s="65">
        <v>446617</v>
      </c>
      <c r="Y7" s="66">
        <v>7.3</v>
      </c>
      <c r="Z7" s="67">
        <v>6119000</v>
      </c>
    </row>
    <row r="8" spans="1:26" ht="13.5">
      <c r="A8" s="63" t="s">
        <v>34</v>
      </c>
      <c r="B8" s="19">
        <v>222695049</v>
      </c>
      <c r="C8" s="19"/>
      <c r="D8" s="64">
        <v>213603233</v>
      </c>
      <c r="E8" s="65">
        <v>250995599</v>
      </c>
      <c r="F8" s="65">
        <v>17227400</v>
      </c>
      <c r="G8" s="65">
        <v>17227400</v>
      </c>
      <c r="H8" s="65">
        <v>17487775</v>
      </c>
      <c r="I8" s="65">
        <v>51942575</v>
      </c>
      <c r="J8" s="65">
        <v>17663520</v>
      </c>
      <c r="K8" s="65">
        <v>17227400</v>
      </c>
      <c r="L8" s="65">
        <v>17792756</v>
      </c>
      <c r="M8" s="65">
        <v>52683676</v>
      </c>
      <c r="N8" s="65">
        <v>16512399</v>
      </c>
      <c r="O8" s="65">
        <v>17104332</v>
      </c>
      <c r="P8" s="65">
        <v>68880500</v>
      </c>
      <c r="Q8" s="65">
        <v>102497231</v>
      </c>
      <c r="R8" s="65">
        <v>27722707</v>
      </c>
      <c r="S8" s="65">
        <v>8507561</v>
      </c>
      <c r="T8" s="65">
        <v>1179629</v>
      </c>
      <c r="U8" s="65">
        <v>37409897</v>
      </c>
      <c r="V8" s="65">
        <v>244533379</v>
      </c>
      <c r="W8" s="65">
        <v>250995599</v>
      </c>
      <c r="X8" s="65">
        <v>-6462220</v>
      </c>
      <c r="Y8" s="66">
        <v>-2.57</v>
      </c>
      <c r="Z8" s="67">
        <v>250995599</v>
      </c>
    </row>
    <row r="9" spans="1:26" ht="13.5">
      <c r="A9" s="63" t="s">
        <v>35</v>
      </c>
      <c r="B9" s="19">
        <v>29727554</v>
      </c>
      <c r="C9" s="19"/>
      <c r="D9" s="64">
        <v>22563873</v>
      </c>
      <c r="E9" s="65">
        <v>63351471</v>
      </c>
      <c r="F9" s="65">
        <v>1904765</v>
      </c>
      <c r="G9" s="65">
        <v>2447674</v>
      </c>
      <c r="H9" s="65">
        <v>1904906</v>
      </c>
      <c r="I9" s="65">
        <v>6257345</v>
      </c>
      <c r="J9" s="65">
        <v>1841422</v>
      </c>
      <c r="K9" s="65">
        <v>2719846</v>
      </c>
      <c r="L9" s="65">
        <v>1942960</v>
      </c>
      <c r="M9" s="65">
        <v>6504228</v>
      </c>
      <c r="N9" s="65">
        <v>1619018</v>
      </c>
      <c r="O9" s="65">
        <v>1993093</v>
      </c>
      <c r="P9" s="65">
        <v>1929585</v>
      </c>
      <c r="Q9" s="65">
        <v>5541696</v>
      </c>
      <c r="R9" s="65">
        <v>4565180</v>
      </c>
      <c r="S9" s="65">
        <v>2587899</v>
      </c>
      <c r="T9" s="65">
        <v>2026510</v>
      </c>
      <c r="U9" s="65">
        <v>9179589</v>
      </c>
      <c r="V9" s="65">
        <v>27482858</v>
      </c>
      <c r="W9" s="65">
        <v>63351471</v>
      </c>
      <c r="X9" s="65">
        <v>-35868613</v>
      </c>
      <c r="Y9" s="66">
        <v>-56.62</v>
      </c>
      <c r="Z9" s="67">
        <v>63351471</v>
      </c>
    </row>
    <row r="10" spans="1:26" ht="25.5">
      <c r="A10" s="68" t="s">
        <v>213</v>
      </c>
      <c r="B10" s="69">
        <f>SUM(B5:B9)</f>
        <v>351276936</v>
      </c>
      <c r="C10" s="69">
        <f>SUM(C5:C9)</f>
        <v>0</v>
      </c>
      <c r="D10" s="70">
        <f aca="true" t="shared" si="0" ref="D10:Z10">SUM(D5:D9)</f>
        <v>364357262</v>
      </c>
      <c r="E10" s="71">
        <f t="shared" si="0"/>
        <v>425017423</v>
      </c>
      <c r="F10" s="71">
        <f t="shared" si="0"/>
        <v>22650644</v>
      </c>
      <c r="G10" s="71">
        <f t="shared" si="0"/>
        <v>32239353</v>
      </c>
      <c r="H10" s="71">
        <f t="shared" si="0"/>
        <v>28783312</v>
      </c>
      <c r="I10" s="71">
        <f t="shared" si="0"/>
        <v>83673309</v>
      </c>
      <c r="J10" s="71">
        <f t="shared" si="0"/>
        <v>28637935</v>
      </c>
      <c r="K10" s="71">
        <f t="shared" si="0"/>
        <v>29588757</v>
      </c>
      <c r="L10" s="71">
        <f t="shared" si="0"/>
        <v>26437309</v>
      </c>
      <c r="M10" s="71">
        <f t="shared" si="0"/>
        <v>84664001</v>
      </c>
      <c r="N10" s="71">
        <f t="shared" si="0"/>
        <v>27979947</v>
      </c>
      <c r="O10" s="71">
        <f t="shared" si="0"/>
        <v>28669646</v>
      </c>
      <c r="P10" s="71">
        <f t="shared" si="0"/>
        <v>78939618</v>
      </c>
      <c r="Q10" s="71">
        <f t="shared" si="0"/>
        <v>135589211</v>
      </c>
      <c r="R10" s="71">
        <f t="shared" si="0"/>
        <v>42742607</v>
      </c>
      <c r="S10" s="71">
        <f t="shared" si="0"/>
        <v>20199134</v>
      </c>
      <c r="T10" s="71">
        <f t="shared" si="0"/>
        <v>13350964</v>
      </c>
      <c r="U10" s="71">
        <f t="shared" si="0"/>
        <v>76292705</v>
      </c>
      <c r="V10" s="71">
        <f t="shared" si="0"/>
        <v>380219226</v>
      </c>
      <c r="W10" s="71">
        <f t="shared" si="0"/>
        <v>425017423</v>
      </c>
      <c r="X10" s="71">
        <f t="shared" si="0"/>
        <v>-44798197</v>
      </c>
      <c r="Y10" s="72">
        <f>+IF(W10&lt;&gt;0,(X10/W10)*100,0)</f>
        <v>-10.54032013177022</v>
      </c>
      <c r="Z10" s="73">
        <f t="shared" si="0"/>
        <v>425017423</v>
      </c>
    </row>
    <row r="11" spans="1:26" ht="13.5">
      <c r="A11" s="63" t="s">
        <v>37</v>
      </c>
      <c r="B11" s="19">
        <v>78687072</v>
      </c>
      <c r="C11" s="19"/>
      <c r="D11" s="64">
        <v>97021985</v>
      </c>
      <c r="E11" s="65">
        <v>95726135</v>
      </c>
      <c r="F11" s="65">
        <v>6281838</v>
      </c>
      <c r="G11" s="65">
        <v>6700979</v>
      </c>
      <c r="H11" s="65">
        <v>7199418</v>
      </c>
      <c r="I11" s="65">
        <v>20182235</v>
      </c>
      <c r="J11" s="65">
        <v>7999545</v>
      </c>
      <c r="K11" s="65">
        <v>10404897</v>
      </c>
      <c r="L11" s="65">
        <v>7786208</v>
      </c>
      <c r="M11" s="65">
        <v>26190650</v>
      </c>
      <c r="N11" s="65">
        <v>8602351</v>
      </c>
      <c r="O11" s="65">
        <v>7665202</v>
      </c>
      <c r="P11" s="65">
        <v>870214</v>
      </c>
      <c r="Q11" s="65">
        <v>17137767</v>
      </c>
      <c r="R11" s="65">
        <v>15395743</v>
      </c>
      <c r="S11" s="65">
        <v>8139412</v>
      </c>
      <c r="T11" s="65">
        <v>8358456</v>
      </c>
      <c r="U11" s="65">
        <v>31893611</v>
      </c>
      <c r="V11" s="65">
        <v>95404263</v>
      </c>
      <c r="W11" s="65">
        <v>95726135</v>
      </c>
      <c r="X11" s="65">
        <v>-321872</v>
      </c>
      <c r="Y11" s="66">
        <v>-0.34</v>
      </c>
      <c r="Z11" s="67">
        <v>95726135</v>
      </c>
    </row>
    <row r="12" spans="1:26" ht="13.5">
      <c r="A12" s="63" t="s">
        <v>38</v>
      </c>
      <c r="B12" s="19">
        <v>5346785</v>
      </c>
      <c r="C12" s="19"/>
      <c r="D12" s="64">
        <v>6781484</v>
      </c>
      <c r="E12" s="65">
        <v>6035939</v>
      </c>
      <c r="F12" s="65">
        <v>371430</v>
      </c>
      <c r="G12" s="65">
        <v>411518</v>
      </c>
      <c r="H12" s="65">
        <v>421213</v>
      </c>
      <c r="I12" s="65">
        <v>1204161</v>
      </c>
      <c r="J12" s="65">
        <v>439650</v>
      </c>
      <c r="K12" s="65">
        <v>490100</v>
      </c>
      <c r="L12" s="65">
        <v>470464</v>
      </c>
      <c r="M12" s="65">
        <v>1400214</v>
      </c>
      <c r="N12" s="65">
        <v>600845</v>
      </c>
      <c r="O12" s="65">
        <v>423450</v>
      </c>
      <c r="P12" s="65">
        <v>0</v>
      </c>
      <c r="Q12" s="65">
        <v>1024295</v>
      </c>
      <c r="R12" s="65">
        <v>905577</v>
      </c>
      <c r="S12" s="65">
        <v>421293</v>
      </c>
      <c r="T12" s="65">
        <v>475956</v>
      </c>
      <c r="U12" s="65">
        <v>1802826</v>
      </c>
      <c r="V12" s="65">
        <v>5431496</v>
      </c>
      <c r="W12" s="65">
        <v>6035939</v>
      </c>
      <c r="X12" s="65">
        <v>-604443</v>
      </c>
      <c r="Y12" s="66">
        <v>-10.01</v>
      </c>
      <c r="Z12" s="67">
        <v>6035939</v>
      </c>
    </row>
    <row r="13" spans="1:26" ht="13.5">
      <c r="A13" s="63" t="s">
        <v>214</v>
      </c>
      <c r="B13" s="19">
        <v>19543638</v>
      </c>
      <c r="C13" s="19"/>
      <c r="D13" s="64">
        <v>18000000</v>
      </c>
      <c r="E13" s="65">
        <v>31500000</v>
      </c>
      <c r="F13" s="65">
        <v>1500000</v>
      </c>
      <c r="G13" s="65">
        <v>1500000</v>
      </c>
      <c r="H13" s="65">
        <v>1500000</v>
      </c>
      <c r="I13" s="65">
        <v>4500000</v>
      </c>
      <c r="J13" s="65">
        <v>1500000</v>
      </c>
      <c r="K13" s="65">
        <v>1500000</v>
      </c>
      <c r="L13" s="65">
        <v>1500000</v>
      </c>
      <c r="M13" s="65">
        <v>4500000</v>
      </c>
      <c r="N13" s="65">
        <v>1500000</v>
      </c>
      <c r="O13" s="65">
        <v>6833333</v>
      </c>
      <c r="P13" s="65">
        <v>2166667</v>
      </c>
      <c r="Q13" s="65">
        <v>10500000</v>
      </c>
      <c r="R13" s="65">
        <v>2625000</v>
      </c>
      <c r="S13" s="65">
        <v>2625000</v>
      </c>
      <c r="T13" s="65">
        <v>2625000</v>
      </c>
      <c r="U13" s="65">
        <v>7875000</v>
      </c>
      <c r="V13" s="65">
        <v>27375000</v>
      </c>
      <c r="W13" s="65">
        <v>31500000</v>
      </c>
      <c r="X13" s="65">
        <v>-4125000</v>
      </c>
      <c r="Y13" s="66">
        <v>-13.1</v>
      </c>
      <c r="Z13" s="67">
        <v>31500000</v>
      </c>
    </row>
    <row r="14" spans="1:26" ht="13.5">
      <c r="A14" s="63" t="s">
        <v>40</v>
      </c>
      <c r="B14" s="19">
        <v>12363098</v>
      </c>
      <c r="C14" s="19"/>
      <c r="D14" s="64">
        <v>11320455</v>
      </c>
      <c r="E14" s="65">
        <v>11749112</v>
      </c>
      <c r="F14" s="65">
        <v>0</v>
      </c>
      <c r="G14" s="65">
        <v>0</v>
      </c>
      <c r="H14" s="65">
        <v>0</v>
      </c>
      <c r="I14" s="65">
        <v>0</v>
      </c>
      <c r="J14" s="65">
        <v>3895486</v>
      </c>
      <c r="K14" s="65">
        <v>0</v>
      </c>
      <c r="L14" s="65">
        <v>823167</v>
      </c>
      <c r="M14" s="65">
        <v>4718653</v>
      </c>
      <c r="N14" s="65">
        <v>0</v>
      </c>
      <c r="O14" s="65">
        <v>0</v>
      </c>
      <c r="P14" s="65">
        <v>3894215</v>
      </c>
      <c r="Q14" s="65">
        <v>3894215</v>
      </c>
      <c r="R14" s="65">
        <v>0</v>
      </c>
      <c r="S14" s="65">
        <v>0</v>
      </c>
      <c r="T14" s="65">
        <v>796857</v>
      </c>
      <c r="U14" s="65">
        <v>796857</v>
      </c>
      <c r="V14" s="65">
        <v>9409725</v>
      </c>
      <c r="W14" s="65">
        <v>11749112</v>
      </c>
      <c r="X14" s="65">
        <v>-2339387</v>
      </c>
      <c r="Y14" s="66">
        <v>-19.91</v>
      </c>
      <c r="Z14" s="67">
        <v>11749112</v>
      </c>
    </row>
    <row r="15" spans="1:26" ht="13.5">
      <c r="A15" s="63" t="s">
        <v>41</v>
      </c>
      <c r="B15" s="19">
        <v>58061432</v>
      </c>
      <c r="C15" s="19"/>
      <c r="D15" s="64">
        <v>74111938</v>
      </c>
      <c r="E15" s="65">
        <v>78648268</v>
      </c>
      <c r="F15" s="65">
        <v>3357625</v>
      </c>
      <c r="G15" s="65">
        <v>4203687</v>
      </c>
      <c r="H15" s="65">
        <v>3877592</v>
      </c>
      <c r="I15" s="65">
        <v>11438904</v>
      </c>
      <c r="J15" s="65">
        <v>4358265</v>
      </c>
      <c r="K15" s="65">
        <v>4890314</v>
      </c>
      <c r="L15" s="65">
        <v>5519451</v>
      </c>
      <c r="M15" s="65">
        <v>14768030</v>
      </c>
      <c r="N15" s="65">
        <v>6490160</v>
      </c>
      <c r="O15" s="65">
        <v>7374862</v>
      </c>
      <c r="P15" s="65">
        <v>5711158</v>
      </c>
      <c r="Q15" s="65">
        <v>19576180</v>
      </c>
      <c r="R15" s="65">
        <v>5105374</v>
      </c>
      <c r="S15" s="65">
        <v>3654465</v>
      </c>
      <c r="T15" s="65">
        <v>8292429</v>
      </c>
      <c r="U15" s="65">
        <v>17052268</v>
      </c>
      <c r="V15" s="65">
        <v>62835382</v>
      </c>
      <c r="W15" s="65">
        <v>78648268</v>
      </c>
      <c r="X15" s="65">
        <v>-15812886</v>
      </c>
      <c r="Y15" s="66">
        <v>-20.11</v>
      </c>
      <c r="Z15" s="67">
        <v>78648268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44821494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-123066</v>
      </c>
      <c r="Q16" s="65">
        <v>-123066</v>
      </c>
      <c r="R16" s="65">
        <v>22935635</v>
      </c>
      <c r="S16" s="65">
        <v>4226467</v>
      </c>
      <c r="T16" s="65">
        <v>3864049</v>
      </c>
      <c r="U16" s="65">
        <v>31026151</v>
      </c>
      <c r="V16" s="65">
        <v>30903085</v>
      </c>
      <c r="W16" s="65">
        <v>44821494</v>
      </c>
      <c r="X16" s="65">
        <v>-13918409</v>
      </c>
      <c r="Y16" s="66">
        <v>-31.05</v>
      </c>
      <c r="Z16" s="67">
        <v>44821494</v>
      </c>
    </row>
    <row r="17" spans="1:26" ht="13.5">
      <c r="A17" s="63" t="s">
        <v>43</v>
      </c>
      <c r="B17" s="19">
        <v>197572204</v>
      </c>
      <c r="C17" s="19"/>
      <c r="D17" s="64">
        <v>156793448</v>
      </c>
      <c r="E17" s="65">
        <v>151432277</v>
      </c>
      <c r="F17" s="65">
        <v>7727900</v>
      </c>
      <c r="G17" s="65">
        <v>14445238</v>
      </c>
      <c r="H17" s="65">
        <v>16620422</v>
      </c>
      <c r="I17" s="65">
        <v>38793560</v>
      </c>
      <c r="J17" s="65">
        <v>14370691</v>
      </c>
      <c r="K17" s="65">
        <v>14320253</v>
      </c>
      <c r="L17" s="65">
        <v>11853275</v>
      </c>
      <c r="M17" s="65">
        <v>40544219</v>
      </c>
      <c r="N17" s="65">
        <v>8734721</v>
      </c>
      <c r="O17" s="65">
        <v>17024397</v>
      </c>
      <c r="P17" s="65">
        <v>10024338</v>
      </c>
      <c r="Q17" s="65">
        <v>35783456</v>
      </c>
      <c r="R17" s="65">
        <v>10591097</v>
      </c>
      <c r="S17" s="65">
        <v>9468949</v>
      </c>
      <c r="T17" s="65">
        <v>13905372</v>
      </c>
      <c r="U17" s="65">
        <v>33965418</v>
      </c>
      <c r="V17" s="65">
        <v>149086653</v>
      </c>
      <c r="W17" s="65">
        <v>151432277</v>
      </c>
      <c r="X17" s="65">
        <v>-2345624</v>
      </c>
      <c r="Y17" s="66">
        <v>-1.55</v>
      </c>
      <c r="Z17" s="67">
        <v>151432277</v>
      </c>
    </row>
    <row r="18" spans="1:26" ht="13.5">
      <c r="A18" s="75" t="s">
        <v>44</v>
      </c>
      <c r="B18" s="76">
        <f>SUM(B11:B17)</f>
        <v>371574229</v>
      </c>
      <c r="C18" s="76">
        <f>SUM(C11:C17)</f>
        <v>0</v>
      </c>
      <c r="D18" s="77">
        <f aca="true" t="shared" si="1" ref="D18:Z18">SUM(D11:D17)</f>
        <v>364029310</v>
      </c>
      <c r="E18" s="78">
        <f t="shared" si="1"/>
        <v>419913225</v>
      </c>
      <c r="F18" s="78">
        <f t="shared" si="1"/>
        <v>19238793</v>
      </c>
      <c r="G18" s="78">
        <f t="shared" si="1"/>
        <v>27261422</v>
      </c>
      <c r="H18" s="78">
        <f t="shared" si="1"/>
        <v>29618645</v>
      </c>
      <c r="I18" s="78">
        <f t="shared" si="1"/>
        <v>76118860</v>
      </c>
      <c r="J18" s="78">
        <f t="shared" si="1"/>
        <v>32563637</v>
      </c>
      <c r="K18" s="78">
        <f t="shared" si="1"/>
        <v>31605564</v>
      </c>
      <c r="L18" s="78">
        <f t="shared" si="1"/>
        <v>27952565</v>
      </c>
      <c r="M18" s="78">
        <f t="shared" si="1"/>
        <v>92121766</v>
      </c>
      <c r="N18" s="78">
        <f t="shared" si="1"/>
        <v>25928077</v>
      </c>
      <c r="O18" s="78">
        <f t="shared" si="1"/>
        <v>39321244</v>
      </c>
      <c r="P18" s="78">
        <f t="shared" si="1"/>
        <v>22543526</v>
      </c>
      <c r="Q18" s="78">
        <f t="shared" si="1"/>
        <v>87792847</v>
      </c>
      <c r="R18" s="78">
        <f t="shared" si="1"/>
        <v>57558426</v>
      </c>
      <c r="S18" s="78">
        <f t="shared" si="1"/>
        <v>28535586</v>
      </c>
      <c r="T18" s="78">
        <f t="shared" si="1"/>
        <v>38318119</v>
      </c>
      <c r="U18" s="78">
        <f t="shared" si="1"/>
        <v>124412131</v>
      </c>
      <c r="V18" s="78">
        <f t="shared" si="1"/>
        <v>380445604</v>
      </c>
      <c r="W18" s="78">
        <f t="shared" si="1"/>
        <v>419913225</v>
      </c>
      <c r="X18" s="78">
        <f t="shared" si="1"/>
        <v>-39467621</v>
      </c>
      <c r="Y18" s="72">
        <f>+IF(W18&lt;&gt;0,(X18/W18)*100,0)</f>
        <v>-9.398994518450806</v>
      </c>
      <c r="Z18" s="79">
        <f t="shared" si="1"/>
        <v>419913225</v>
      </c>
    </row>
    <row r="19" spans="1:26" ht="13.5">
      <c r="A19" s="75" t="s">
        <v>45</v>
      </c>
      <c r="B19" s="80">
        <f>+B10-B18</f>
        <v>-20297293</v>
      </c>
      <c r="C19" s="80">
        <f>+C10-C18</f>
        <v>0</v>
      </c>
      <c r="D19" s="81">
        <f aca="true" t="shared" si="2" ref="D19:Z19">+D10-D18</f>
        <v>327952</v>
      </c>
      <c r="E19" s="82">
        <f t="shared" si="2"/>
        <v>5104198</v>
      </c>
      <c r="F19" s="82">
        <f t="shared" si="2"/>
        <v>3411851</v>
      </c>
      <c r="G19" s="82">
        <f t="shared" si="2"/>
        <v>4977931</v>
      </c>
      <c r="H19" s="82">
        <f t="shared" si="2"/>
        <v>-835333</v>
      </c>
      <c r="I19" s="82">
        <f t="shared" si="2"/>
        <v>7554449</v>
      </c>
      <c r="J19" s="82">
        <f t="shared" si="2"/>
        <v>-3925702</v>
      </c>
      <c r="K19" s="82">
        <f t="shared" si="2"/>
        <v>-2016807</v>
      </c>
      <c r="L19" s="82">
        <f t="shared" si="2"/>
        <v>-1515256</v>
      </c>
      <c r="M19" s="82">
        <f t="shared" si="2"/>
        <v>-7457765</v>
      </c>
      <c r="N19" s="82">
        <f t="shared" si="2"/>
        <v>2051870</v>
      </c>
      <c r="O19" s="82">
        <f t="shared" si="2"/>
        <v>-10651598</v>
      </c>
      <c r="P19" s="82">
        <f t="shared" si="2"/>
        <v>56396092</v>
      </c>
      <c r="Q19" s="82">
        <f t="shared" si="2"/>
        <v>47796364</v>
      </c>
      <c r="R19" s="82">
        <f t="shared" si="2"/>
        <v>-14815819</v>
      </c>
      <c r="S19" s="82">
        <f t="shared" si="2"/>
        <v>-8336452</v>
      </c>
      <c r="T19" s="82">
        <f t="shared" si="2"/>
        <v>-24967155</v>
      </c>
      <c r="U19" s="82">
        <f t="shared" si="2"/>
        <v>-48119426</v>
      </c>
      <c r="V19" s="82">
        <f t="shared" si="2"/>
        <v>-226378</v>
      </c>
      <c r="W19" s="82">
        <f>IF(E10=E18,0,W10-W18)</f>
        <v>5104198</v>
      </c>
      <c r="X19" s="82">
        <f t="shared" si="2"/>
        <v>-5330576</v>
      </c>
      <c r="Y19" s="83">
        <f>+IF(W19&lt;&gt;0,(X19/W19)*100,0)</f>
        <v>-104.43513359003707</v>
      </c>
      <c r="Z19" s="84">
        <f t="shared" si="2"/>
        <v>5104198</v>
      </c>
    </row>
    <row r="20" spans="1:26" ht="13.5">
      <c r="A20" s="63" t="s">
        <v>46</v>
      </c>
      <c r="B20" s="19">
        <v>128552996</v>
      </c>
      <c r="C20" s="19"/>
      <c r="D20" s="64">
        <v>188657000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2648770</v>
      </c>
      <c r="S20" s="65">
        <v>43695797</v>
      </c>
      <c r="T20" s="65">
        <v>35364401</v>
      </c>
      <c r="U20" s="65">
        <v>81708968</v>
      </c>
      <c r="V20" s="65">
        <v>81708968</v>
      </c>
      <c r="W20" s="65">
        <v>0</v>
      </c>
      <c r="X20" s="65">
        <v>81708968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108255703</v>
      </c>
      <c r="C22" s="91">
        <f>SUM(C19:C21)</f>
        <v>0</v>
      </c>
      <c r="D22" s="92">
        <f aca="true" t="shared" si="3" ref="D22:Z22">SUM(D19:D21)</f>
        <v>188984952</v>
      </c>
      <c r="E22" s="93">
        <f t="shared" si="3"/>
        <v>5104198</v>
      </c>
      <c r="F22" s="93">
        <f t="shared" si="3"/>
        <v>3411851</v>
      </c>
      <c r="G22" s="93">
        <f t="shared" si="3"/>
        <v>4977931</v>
      </c>
      <c r="H22" s="93">
        <f t="shared" si="3"/>
        <v>-835333</v>
      </c>
      <c r="I22" s="93">
        <f t="shared" si="3"/>
        <v>7554449</v>
      </c>
      <c r="J22" s="93">
        <f t="shared" si="3"/>
        <v>-3925702</v>
      </c>
      <c r="K22" s="93">
        <f t="shared" si="3"/>
        <v>-2016807</v>
      </c>
      <c r="L22" s="93">
        <f t="shared" si="3"/>
        <v>-1515256</v>
      </c>
      <c r="M22" s="93">
        <f t="shared" si="3"/>
        <v>-7457765</v>
      </c>
      <c r="N22" s="93">
        <f t="shared" si="3"/>
        <v>2051870</v>
      </c>
      <c r="O22" s="93">
        <f t="shared" si="3"/>
        <v>-10651598</v>
      </c>
      <c r="P22" s="93">
        <f t="shared" si="3"/>
        <v>56396092</v>
      </c>
      <c r="Q22" s="93">
        <f t="shared" si="3"/>
        <v>47796364</v>
      </c>
      <c r="R22" s="93">
        <f t="shared" si="3"/>
        <v>-12167049</v>
      </c>
      <c r="S22" s="93">
        <f t="shared" si="3"/>
        <v>35359345</v>
      </c>
      <c r="T22" s="93">
        <f t="shared" si="3"/>
        <v>10397246</v>
      </c>
      <c r="U22" s="93">
        <f t="shared" si="3"/>
        <v>33589542</v>
      </c>
      <c r="V22" s="93">
        <f t="shared" si="3"/>
        <v>81482590</v>
      </c>
      <c r="W22" s="93">
        <f t="shared" si="3"/>
        <v>5104198</v>
      </c>
      <c r="X22" s="93">
        <f t="shared" si="3"/>
        <v>76378392</v>
      </c>
      <c r="Y22" s="94">
        <f>+IF(W22&lt;&gt;0,(X22/W22)*100,0)</f>
        <v>1496.3838001582226</v>
      </c>
      <c r="Z22" s="95">
        <f t="shared" si="3"/>
        <v>5104198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108255703</v>
      </c>
      <c r="C24" s="80">
        <f>SUM(C22:C23)</f>
        <v>0</v>
      </c>
      <c r="D24" s="81">
        <f aca="true" t="shared" si="4" ref="D24:Z24">SUM(D22:D23)</f>
        <v>188984952</v>
      </c>
      <c r="E24" s="82">
        <f t="shared" si="4"/>
        <v>5104198</v>
      </c>
      <c r="F24" s="82">
        <f t="shared" si="4"/>
        <v>3411851</v>
      </c>
      <c r="G24" s="82">
        <f t="shared" si="4"/>
        <v>4977931</v>
      </c>
      <c r="H24" s="82">
        <f t="shared" si="4"/>
        <v>-835333</v>
      </c>
      <c r="I24" s="82">
        <f t="shared" si="4"/>
        <v>7554449</v>
      </c>
      <c r="J24" s="82">
        <f t="shared" si="4"/>
        <v>-3925702</v>
      </c>
      <c r="K24" s="82">
        <f t="shared" si="4"/>
        <v>-2016807</v>
      </c>
      <c r="L24" s="82">
        <f t="shared" si="4"/>
        <v>-1515256</v>
      </c>
      <c r="M24" s="82">
        <f t="shared" si="4"/>
        <v>-7457765</v>
      </c>
      <c r="N24" s="82">
        <f t="shared" si="4"/>
        <v>2051870</v>
      </c>
      <c r="O24" s="82">
        <f t="shared" si="4"/>
        <v>-10651598</v>
      </c>
      <c r="P24" s="82">
        <f t="shared" si="4"/>
        <v>56396092</v>
      </c>
      <c r="Q24" s="82">
        <f t="shared" si="4"/>
        <v>47796364</v>
      </c>
      <c r="R24" s="82">
        <f t="shared" si="4"/>
        <v>-12167049</v>
      </c>
      <c r="S24" s="82">
        <f t="shared" si="4"/>
        <v>35359345</v>
      </c>
      <c r="T24" s="82">
        <f t="shared" si="4"/>
        <v>10397246</v>
      </c>
      <c r="U24" s="82">
        <f t="shared" si="4"/>
        <v>33589542</v>
      </c>
      <c r="V24" s="82">
        <f t="shared" si="4"/>
        <v>81482590</v>
      </c>
      <c r="W24" s="82">
        <f t="shared" si="4"/>
        <v>5104198</v>
      </c>
      <c r="X24" s="82">
        <f t="shared" si="4"/>
        <v>76378392</v>
      </c>
      <c r="Y24" s="83">
        <f>+IF(W24&lt;&gt;0,(X24/W24)*100,0)</f>
        <v>1496.3838001582226</v>
      </c>
      <c r="Z24" s="84">
        <f t="shared" si="4"/>
        <v>5104198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120240656</v>
      </c>
      <c r="C27" s="22"/>
      <c r="D27" s="104">
        <v>254825200</v>
      </c>
      <c r="E27" s="105">
        <v>218647224</v>
      </c>
      <c r="F27" s="105">
        <v>4756366</v>
      </c>
      <c r="G27" s="105">
        <v>5307426</v>
      </c>
      <c r="H27" s="105">
        <v>18379779</v>
      </c>
      <c r="I27" s="105">
        <v>28443571</v>
      </c>
      <c r="J27" s="105">
        <v>16508324</v>
      </c>
      <c r="K27" s="105">
        <v>12989525</v>
      </c>
      <c r="L27" s="105">
        <v>22364529</v>
      </c>
      <c r="M27" s="105">
        <v>51862378</v>
      </c>
      <c r="N27" s="105">
        <v>5172918</v>
      </c>
      <c r="O27" s="105">
        <v>17316788</v>
      </c>
      <c r="P27" s="105">
        <v>14530708</v>
      </c>
      <c r="Q27" s="105">
        <v>37020414</v>
      </c>
      <c r="R27" s="105">
        <v>3422070</v>
      </c>
      <c r="S27" s="105">
        <v>41136386</v>
      </c>
      <c r="T27" s="105">
        <v>51886292</v>
      </c>
      <c r="U27" s="105">
        <v>96444748</v>
      </c>
      <c r="V27" s="105">
        <v>213771111</v>
      </c>
      <c r="W27" s="105">
        <v>218647224</v>
      </c>
      <c r="X27" s="105">
        <v>-4876113</v>
      </c>
      <c r="Y27" s="106">
        <v>-2.23</v>
      </c>
      <c r="Z27" s="107">
        <v>218647224</v>
      </c>
    </row>
    <row r="28" spans="1:26" ht="13.5">
      <c r="A28" s="108" t="s">
        <v>46</v>
      </c>
      <c r="B28" s="19">
        <v>119477028</v>
      </c>
      <c r="C28" s="19"/>
      <c r="D28" s="64">
        <v>254825200</v>
      </c>
      <c r="E28" s="65">
        <v>182362339</v>
      </c>
      <c r="F28" s="65">
        <v>4209362</v>
      </c>
      <c r="G28" s="65">
        <v>3630484</v>
      </c>
      <c r="H28" s="65">
        <v>13701104</v>
      </c>
      <c r="I28" s="65">
        <v>21540950</v>
      </c>
      <c r="J28" s="65">
        <v>14969723</v>
      </c>
      <c r="K28" s="65">
        <v>10017688</v>
      </c>
      <c r="L28" s="65">
        <v>18449933</v>
      </c>
      <c r="M28" s="65">
        <v>43437344</v>
      </c>
      <c r="N28" s="65">
        <v>4117619</v>
      </c>
      <c r="O28" s="65">
        <v>15186906</v>
      </c>
      <c r="P28" s="65">
        <v>12582541</v>
      </c>
      <c r="Q28" s="65">
        <v>31887066</v>
      </c>
      <c r="R28" s="65">
        <v>7100788</v>
      </c>
      <c r="S28" s="65">
        <v>40628501</v>
      </c>
      <c r="T28" s="65">
        <v>44987665</v>
      </c>
      <c r="U28" s="65">
        <v>92716954</v>
      </c>
      <c r="V28" s="65">
        <v>189582314</v>
      </c>
      <c r="W28" s="65">
        <v>182362339</v>
      </c>
      <c r="X28" s="65">
        <v>7219975</v>
      </c>
      <c r="Y28" s="66">
        <v>3.96</v>
      </c>
      <c r="Z28" s="67">
        <v>182362339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763628</v>
      </c>
      <c r="C31" s="19"/>
      <c r="D31" s="64">
        <v>0</v>
      </c>
      <c r="E31" s="65">
        <v>36284885</v>
      </c>
      <c r="F31" s="65">
        <v>547004</v>
      </c>
      <c r="G31" s="65">
        <v>1676942</v>
      </c>
      <c r="H31" s="65">
        <v>4678675</v>
      </c>
      <c r="I31" s="65">
        <v>6902621</v>
      </c>
      <c r="J31" s="65">
        <v>1538601</v>
      </c>
      <c r="K31" s="65">
        <v>2971836</v>
      </c>
      <c r="L31" s="65">
        <v>3914596</v>
      </c>
      <c r="M31" s="65">
        <v>8425033</v>
      </c>
      <c r="N31" s="65">
        <v>1055299</v>
      </c>
      <c r="O31" s="65">
        <v>2129882</v>
      </c>
      <c r="P31" s="65">
        <v>1948167</v>
      </c>
      <c r="Q31" s="65">
        <v>5133348</v>
      </c>
      <c r="R31" s="65">
        <v>-3678718</v>
      </c>
      <c r="S31" s="65">
        <v>507885</v>
      </c>
      <c r="T31" s="65">
        <v>6898627</v>
      </c>
      <c r="U31" s="65">
        <v>3727794</v>
      </c>
      <c r="V31" s="65">
        <v>24188796</v>
      </c>
      <c r="W31" s="65">
        <v>36284885</v>
      </c>
      <c r="X31" s="65">
        <v>-12096089</v>
      </c>
      <c r="Y31" s="66">
        <v>-33.34</v>
      </c>
      <c r="Z31" s="67">
        <v>36284885</v>
      </c>
    </row>
    <row r="32" spans="1:26" ht="13.5">
      <c r="A32" s="75" t="s">
        <v>54</v>
      </c>
      <c r="B32" s="22">
        <f>SUM(B28:B31)</f>
        <v>120240656</v>
      </c>
      <c r="C32" s="22">
        <f>SUM(C28:C31)</f>
        <v>0</v>
      </c>
      <c r="D32" s="104">
        <f aca="true" t="shared" si="5" ref="D32:Z32">SUM(D28:D31)</f>
        <v>254825200</v>
      </c>
      <c r="E32" s="105">
        <f t="shared" si="5"/>
        <v>218647224</v>
      </c>
      <c r="F32" s="105">
        <f t="shared" si="5"/>
        <v>4756366</v>
      </c>
      <c r="G32" s="105">
        <f t="shared" si="5"/>
        <v>5307426</v>
      </c>
      <c r="H32" s="105">
        <f t="shared" si="5"/>
        <v>18379779</v>
      </c>
      <c r="I32" s="105">
        <f t="shared" si="5"/>
        <v>28443571</v>
      </c>
      <c r="J32" s="105">
        <f t="shared" si="5"/>
        <v>16508324</v>
      </c>
      <c r="K32" s="105">
        <f t="shared" si="5"/>
        <v>12989524</v>
      </c>
      <c r="L32" s="105">
        <f t="shared" si="5"/>
        <v>22364529</v>
      </c>
      <c r="M32" s="105">
        <f t="shared" si="5"/>
        <v>51862377</v>
      </c>
      <c r="N32" s="105">
        <f t="shared" si="5"/>
        <v>5172918</v>
      </c>
      <c r="O32" s="105">
        <f t="shared" si="5"/>
        <v>17316788</v>
      </c>
      <c r="P32" s="105">
        <f t="shared" si="5"/>
        <v>14530708</v>
      </c>
      <c r="Q32" s="105">
        <f t="shared" si="5"/>
        <v>37020414</v>
      </c>
      <c r="R32" s="105">
        <f t="shared" si="5"/>
        <v>3422070</v>
      </c>
      <c r="S32" s="105">
        <f t="shared" si="5"/>
        <v>41136386</v>
      </c>
      <c r="T32" s="105">
        <f t="shared" si="5"/>
        <v>51886292</v>
      </c>
      <c r="U32" s="105">
        <f t="shared" si="5"/>
        <v>96444748</v>
      </c>
      <c r="V32" s="105">
        <f t="shared" si="5"/>
        <v>213771110</v>
      </c>
      <c r="W32" s="105">
        <f t="shared" si="5"/>
        <v>218647224</v>
      </c>
      <c r="X32" s="105">
        <f t="shared" si="5"/>
        <v>-4876114</v>
      </c>
      <c r="Y32" s="106">
        <f>+IF(W32&lt;&gt;0,(X32/W32)*100,0)</f>
        <v>-2.230128473984193</v>
      </c>
      <c r="Z32" s="107">
        <f t="shared" si="5"/>
        <v>218647224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121482937</v>
      </c>
      <c r="C35" s="19"/>
      <c r="D35" s="64">
        <v>348626000</v>
      </c>
      <c r="E35" s="65">
        <v>123800000</v>
      </c>
      <c r="F35" s="65">
        <v>135337721</v>
      </c>
      <c r="G35" s="65">
        <v>143305226</v>
      </c>
      <c r="H35" s="65">
        <v>143305226</v>
      </c>
      <c r="I35" s="65">
        <v>421948173</v>
      </c>
      <c r="J35" s="65">
        <v>143305226</v>
      </c>
      <c r="K35" s="65">
        <v>143305226</v>
      </c>
      <c r="L35" s="65">
        <v>143305226</v>
      </c>
      <c r="M35" s="65">
        <v>429915678</v>
      </c>
      <c r="N35" s="65">
        <v>143305226</v>
      </c>
      <c r="O35" s="65">
        <v>143305226</v>
      </c>
      <c r="P35" s="65">
        <v>143305226</v>
      </c>
      <c r="Q35" s="65">
        <v>429915678</v>
      </c>
      <c r="R35" s="65">
        <v>222978610</v>
      </c>
      <c r="S35" s="65">
        <v>169379317</v>
      </c>
      <c r="T35" s="65">
        <v>143305226</v>
      </c>
      <c r="U35" s="65">
        <v>535663153</v>
      </c>
      <c r="V35" s="65">
        <v>1817442682</v>
      </c>
      <c r="W35" s="65">
        <v>123800000</v>
      </c>
      <c r="X35" s="65">
        <v>1693642682</v>
      </c>
      <c r="Y35" s="66">
        <v>1368.05</v>
      </c>
      <c r="Z35" s="67">
        <v>123800000</v>
      </c>
    </row>
    <row r="36" spans="1:26" ht="13.5">
      <c r="A36" s="63" t="s">
        <v>57</v>
      </c>
      <c r="B36" s="19">
        <v>725014996</v>
      </c>
      <c r="C36" s="19"/>
      <c r="D36" s="64">
        <v>701578000</v>
      </c>
      <c r="E36" s="65">
        <v>819700000</v>
      </c>
      <c r="F36" s="65">
        <v>630462118</v>
      </c>
      <c r="G36" s="65">
        <v>725537223</v>
      </c>
      <c r="H36" s="65">
        <v>725537223</v>
      </c>
      <c r="I36" s="65">
        <v>2081536564</v>
      </c>
      <c r="J36" s="65">
        <v>725537223</v>
      </c>
      <c r="K36" s="65">
        <v>725537223</v>
      </c>
      <c r="L36" s="65">
        <v>725537223</v>
      </c>
      <c r="M36" s="65">
        <v>2176611669</v>
      </c>
      <c r="N36" s="65">
        <v>725537223</v>
      </c>
      <c r="O36" s="65">
        <v>725537223</v>
      </c>
      <c r="P36" s="65">
        <v>725537223</v>
      </c>
      <c r="Q36" s="65">
        <v>2176611669</v>
      </c>
      <c r="R36" s="65">
        <v>814338193</v>
      </c>
      <c r="S36" s="65">
        <v>853089128</v>
      </c>
      <c r="T36" s="65">
        <v>725537223</v>
      </c>
      <c r="U36" s="65">
        <v>2392964544</v>
      </c>
      <c r="V36" s="65">
        <v>8827724446</v>
      </c>
      <c r="W36" s="65">
        <v>819700000</v>
      </c>
      <c r="X36" s="65">
        <v>8008024446</v>
      </c>
      <c r="Y36" s="66">
        <v>976.95</v>
      </c>
      <c r="Z36" s="67">
        <v>819700000</v>
      </c>
    </row>
    <row r="37" spans="1:26" ht="13.5">
      <c r="A37" s="63" t="s">
        <v>58</v>
      </c>
      <c r="B37" s="19">
        <v>120864199</v>
      </c>
      <c r="C37" s="19"/>
      <c r="D37" s="64">
        <v>416958000</v>
      </c>
      <c r="E37" s="65">
        <v>105500000</v>
      </c>
      <c r="F37" s="65">
        <v>147649813</v>
      </c>
      <c r="G37" s="65">
        <v>120910766</v>
      </c>
      <c r="H37" s="65">
        <v>120910766</v>
      </c>
      <c r="I37" s="65">
        <v>389471345</v>
      </c>
      <c r="J37" s="65">
        <v>120910766</v>
      </c>
      <c r="K37" s="65">
        <v>120910766</v>
      </c>
      <c r="L37" s="65">
        <v>120910766</v>
      </c>
      <c r="M37" s="65">
        <v>362732298</v>
      </c>
      <c r="N37" s="65">
        <v>120910766</v>
      </c>
      <c r="O37" s="65">
        <v>120910766</v>
      </c>
      <c r="P37" s="65">
        <v>120910766</v>
      </c>
      <c r="Q37" s="65">
        <v>362732298</v>
      </c>
      <c r="R37" s="65">
        <v>193534863</v>
      </c>
      <c r="S37" s="65">
        <v>141858176</v>
      </c>
      <c r="T37" s="65">
        <v>120910766</v>
      </c>
      <c r="U37" s="65">
        <v>456303805</v>
      </c>
      <c r="V37" s="65">
        <v>1571239746</v>
      </c>
      <c r="W37" s="65">
        <v>105500000</v>
      </c>
      <c r="X37" s="65">
        <v>1465739746</v>
      </c>
      <c r="Y37" s="66">
        <v>1389.33</v>
      </c>
      <c r="Z37" s="67">
        <v>105500000</v>
      </c>
    </row>
    <row r="38" spans="1:26" ht="13.5">
      <c r="A38" s="63" t="s">
        <v>59</v>
      </c>
      <c r="B38" s="19">
        <v>108824786</v>
      </c>
      <c r="C38" s="19"/>
      <c r="D38" s="64">
        <v>107134000</v>
      </c>
      <c r="E38" s="65">
        <v>107800000</v>
      </c>
      <c r="F38" s="65">
        <v>114609624</v>
      </c>
      <c r="G38" s="65">
        <v>108824786</v>
      </c>
      <c r="H38" s="65">
        <v>108824786</v>
      </c>
      <c r="I38" s="65">
        <v>332259196</v>
      </c>
      <c r="J38" s="65">
        <v>108824786</v>
      </c>
      <c r="K38" s="65">
        <v>108824786</v>
      </c>
      <c r="L38" s="65">
        <v>108824786</v>
      </c>
      <c r="M38" s="65">
        <v>326474358</v>
      </c>
      <c r="N38" s="65">
        <v>108824786</v>
      </c>
      <c r="O38" s="65">
        <v>108824786</v>
      </c>
      <c r="P38" s="65">
        <v>108824786</v>
      </c>
      <c r="Q38" s="65">
        <v>326474358</v>
      </c>
      <c r="R38" s="65">
        <v>113508091</v>
      </c>
      <c r="S38" s="65">
        <v>113591425</v>
      </c>
      <c r="T38" s="65">
        <v>108824786</v>
      </c>
      <c r="U38" s="65">
        <v>335924302</v>
      </c>
      <c r="V38" s="65">
        <v>1321132214</v>
      </c>
      <c r="W38" s="65">
        <v>107800000</v>
      </c>
      <c r="X38" s="65">
        <v>1213332214</v>
      </c>
      <c r="Y38" s="66">
        <v>1125.54</v>
      </c>
      <c r="Z38" s="67">
        <v>107800000</v>
      </c>
    </row>
    <row r="39" spans="1:26" ht="13.5">
      <c r="A39" s="63" t="s">
        <v>60</v>
      </c>
      <c r="B39" s="19">
        <v>617398545</v>
      </c>
      <c r="C39" s="19"/>
      <c r="D39" s="64">
        <v>350000000</v>
      </c>
      <c r="E39" s="65">
        <v>730200000</v>
      </c>
      <c r="F39" s="65">
        <v>503540402</v>
      </c>
      <c r="G39" s="65">
        <v>639106897</v>
      </c>
      <c r="H39" s="65">
        <v>639106897</v>
      </c>
      <c r="I39" s="65">
        <v>1781754196</v>
      </c>
      <c r="J39" s="65">
        <v>639106897</v>
      </c>
      <c r="K39" s="65">
        <v>639106897</v>
      </c>
      <c r="L39" s="65">
        <v>639106897</v>
      </c>
      <c r="M39" s="65">
        <v>1917320691</v>
      </c>
      <c r="N39" s="65">
        <v>639106897</v>
      </c>
      <c r="O39" s="65">
        <v>639106897</v>
      </c>
      <c r="P39" s="65">
        <v>639106897</v>
      </c>
      <c r="Q39" s="65">
        <v>1917320691</v>
      </c>
      <c r="R39" s="65">
        <v>730273849</v>
      </c>
      <c r="S39" s="65">
        <v>767018844</v>
      </c>
      <c r="T39" s="65">
        <v>639106897</v>
      </c>
      <c r="U39" s="65">
        <v>2136399590</v>
      </c>
      <c r="V39" s="65">
        <v>7752795168</v>
      </c>
      <c r="W39" s="65">
        <v>730200000</v>
      </c>
      <c r="X39" s="65">
        <v>7022595168</v>
      </c>
      <c r="Y39" s="66">
        <v>961.74</v>
      </c>
      <c r="Z39" s="67">
        <v>730200000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110345245</v>
      </c>
      <c r="C42" s="19">
        <v>198153106</v>
      </c>
      <c r="D42" s="64">
        <v>252066000</v>
      </c>
      <c r="E42" s="65">
        <v>160579297</v>
      </c>
      <c r="F42" s="65">
        <v>130735055</v>
      </c>
      <c r="G42" s="65">
        <v>-11116080</v>
      </c>
      <c r="H42" s="65">
        <v>-14976168</v>
      </c>
      <c r="I42" s="65">
        <v>104642807</v>
      </c>
      <c r="J42" s="65">
        <v>-32001175</v>
      </c>
      <c r="K42" s="65">
        <v>-31206077</v>
      </c>
      <c r="L42" s="65">
        <v>82738780</v>
      </c>
      <c r="M42" s="65">
        <v>19531528</v>
      </c>
      <c r="N42" s="65">
        <v>24311709</v>
      </c>
      <c r="O42" s="65">
        <v>7128158</v>
      </c>
      <c r="P42" s="65">
        <v>81292438</v>
      </c>
      <c r="Q42" s="65">
        <v>112732305</v>
      </c>
      <c r="R42" s="65">
        <v>-9518882</v>
      </c>
      <c r="S42" s="65">
        <v>-12577158</v>
      </c>
      <c r="T42" s="65">
        <v>-16657494</v>
      </c>
      <c r="U42" s="65">
        <v>-38753534</v>
      </c>
      <c r="V42" s="65">
        <v>198153106</v>
      </c>
      <c r="W42" s="65">
        <v>160579297</v>
      </c>
      <c r="X42" s="65">
        <v>37573809</v>
      </c>
      <c r="Y42" s="66">
        <v>23.4</v>
      </c>
      <c r="Z42" s="67">
        <v>160579297</v>
      </c>
    </row>
    <row r="43" spans="1:26" ht="13.5">
      <c r="A43" s="63" t="s">
        <v>63</v>
      </c>
      <c r="B43" s="19">
        <v>-121860939</v>
      </c>
      <c r="C43" s="19">
        <v>-156360153</v>
      </c>
      <c r="D43" s="64">
        <v>-252577000</v>
      </c>
      <c r="E43" s="65">
        <v>-163352000</v>
      </c>
      <c r="F43" s="65">
        <v>-4756365</v>
      </c>
      <c r="G43" s="65">
        <v>-5307426</v>
      </c>
      <c r="H43" s="65">
        <v>-18379779</v>
      </c>
      <c r="I43" s="65">
        <v>-28443570</v>
      </c>
      <c r="J43" s="65">
        <v>-16508324</v>
      </c>
      <c r="K43" s="65">
        <v>-12989524</v>
      </c>
      <c r="L43" s="65">
        <v>-22364529</v>
      </c>
      <c r="M43" s="65">
        <v>-51862377</v>
      </c>
      <c r="N43" s="65">
        <v>-5172918</v>
      </c>
      <c r="O43" s="65">
        <v>-17316788</v>
      </c>
      <c r="P43" s="65">
        <v>-15488899</v>
      </c>
      <c r="Q43" s="65">
        <v>-37978605</v>
      </c>
      <c r="R43" s="65">
        <v>3422070</v>
      </c>
      <c r="S43" s="65">
        <v>-41497671</v>
      </c>
      <c r="T43" s="65">
        <v>0</v>
      </c>
      <c r="U43" s="65">
        <v>-38075601</v>
      </c>
      <c r="V43" s="65">
        <v>-156360153</v>
      </c>
      <c r="W43" s="65">
        <v>-163352000</v>
      </c>
      <c r="X43" s="65">
        <v>6991847</v>
      </c>
      <c r="Y43" s="66">
        <v>-4.28</v>
      </c>
      <c r="Z43" s="67">
        <v>-163352000</v>
      </c>
    </row>
    <row r="44" spans="1:26" ht="13.5">
      <c r="A44" s="63" t="s">
        <v>64</v>
      </c>
      <c r="B44" s="19">
        <v>-1078787</v>
      </c>
      <c r="C44" s="19">
        <v>-3553883</v>
      </c>
      <c r="D44" s="64">
        <v>-5304000</v>
      </c>
      <c r="E44" s="65">
        <v>-2849368</v>
      </c>
      <c r="F44" s="65">
        <v>0</v>
      </c>
      <c r="G44" s="65">
        <v>0</v>
      </c>
      <c r="H44" s="65">
        <v>0</v>
      </c>
      <c r="I44" s="65">
        <v>0</v>
      </c>
      <c r="J44" s="65">
        <v>-1202219</v>
      </c>
      <c r="K44" s="65">
        <v>0</v>
      </c>
      <c r="L44" s="65">
        <v>0</v>
      </c>
      <c r="M44" s="65">
        <v>-1202219</v>
      </c>
      <c r="N44" s="65">
        <v>0</v>
      </c>
      <c r="O44" s="65">
        <v>0</v>
      </c>
      <c r="P44" s="65">
        <v>-2478395</v>
      </c>
      <c r="Q44" s="65">
        <v>-2478395</v>
      </c>
      <c r="R44" s="65">
        <v>0</v>
      </c>
      <c r="S44" s="65">
        <v>126731</v>
      </c>
      <c r="T44" s="65">
        <v>0</v>
      </c>
      <c r="U44" s="65">
        <v>126731</v>
      </c>
      <c r="V44" s="65">
        <v>-3553883</v>
      </c>
      <c r="W44" s="65">
        <v>-2849368</v>
      </c>
      <c r="X44" s="65">
        <v>-704515</v>
      </c>
      <c r="Y44" s="66">
        <v>24.73</v>
      </c>
      <c r="Z44" s="67">
        <v>-2849368</v>
      </c>
    </row>
    <row r="45" spans="1:26" ht="13.5">
      <c r="A45" s="75" t="s">
        <v>65</v>
      </c>
      <c r="B45" s="22">
        <v>62622071</v>
      </c>
      <c r="C45" s="22">
        <v>100861141</v>
      </c>
      <c r="D45" s="104">
        <v>90470000</v>
      </c>
      <c r="E45" s="105">
        <v>57000000</v>
      </c>
      <c r="F45" s="105">
        <v>188600761</v>
      </c>
      <c r="G45" s="105">
        <v>172177255</v>
      </c>
      <c r="H45" s="105">
        <v>138821308</v>
      </c>
      <c r="I45" s="105">
        <v>138821308</v>
      </c>
      <c r="J45" s="105">
        <v>89109590</v>
      </c>
      <c r="K45" s="105">
        <v>44913989</v>
      </c>
      <c r="L45" s="105">
        <v>105288240</v>
      </c>
      <c r="M45" s="105">
        <v>105288240</v>
      </c>
      <c r="N45" s="105">
        <v>124427031</v>
      </c>
      <c r="O45" s="105">
        <v>114238401</v>
      </c>
      <c r="P45" s="105">
        <v>177563545</v>
      </c>
      <c r="Q45" s="105">
        <v>177563545</v>
      </c>
      <c r="R45" s="105">
        <v>171466733</v>
      </c>
      <c r="S45" s="105">
        <v>117518635</v>
      </c>
      <c r="T45" s="105">
        <v>100861141</v>
      </c>
      <c r="U45" s="105">
        <v>100861141</v>
      </c>
      <c r="V45" s="105">
        <v>100861141</v>
      </c>
      <c r="W45" s="105">
        <v>57000000</v>
      </c>
      <c r="X45" s="105">
        <v>43861141</v>
      </c>
      <c r="Y45" s="106">
        <v>76.95</v>
      </c>
      <c r="Z45" s="107">
        <v>57000000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11698180</v>
      </c>
      <c r="C49" s="57"/>
      <c r="D49" s="134">
        <v>5884093</v>
      </c>
      <c r="E49" s="59">
        <v>6888772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280072549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23876912</v>
      </c>
      <c r="C51" s="57"/>
      <c r="D51" s="134">
        <v>780512</v>
      </c>
      <c r="E51" s="59">
        <v>40254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24507536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62.14595261037695</v>
      </c>
      <c r="C58" s="5">
        <f>IF(C67=0,0,+(C76/C67)*100)</f>
        <v>0</v>
      </c>
      <c r="D58" s="6">
        <f aca="true" t="shared" si="6" ref="D58:Z58">IF(D67=0,0,+(D76/D67)*100)</f>
        <v>88.8205698029947</v>
      </c>
      <c r="E58" s="7">
        <f t="shared" si="6"/>
        <v>80.50839736657319</v>
      </c>
      <c r="F58" s="7">
        <f t="shared" si="6"/>
        <v>144.0300543977695</v>
      </c>
      <c r="G58" s="7">
        <f t="shared" si="6"/>
        <v>54.734953041398406</v>
      </c>
      <c r="H58" s="7">
        <f t="shared" si="6"/>
        <v>69.69785165363398</v>
      </c>
      <c r="I58" s="7">
        <f t="shared" si="6"/>
        <v>75.06255069340394</v>
      </c>
      <c r="J58" s="7">
        <f t="shared" si="6"/>
        <v>53.569620093729334</v>
      </c>
      <c r="K58" s="7">
        <f t="shared" si="6"/>
        <v>60.03478485292598</v>
      </c>
      <c r="L58" s="7">
        <f t="shared" si="6"/>
        <v>59.3408089268474</v>
      </c>
      <c r="M58" s="7">
        <f t="shared" si="6"/>
        <v>57.57550328785771</v>
      </c>
      <c r="N58" s="7">
        <f t="shared" si="6"/>
        <v>62.14156721009657</v>
      </c>
      <c r="O58" s="7">
        <f t="shared" si="6"/>
        <v>59.06528014391211</v>
      </c>
      <c r="P58" s="7">
        <f t="shared" si="6"/>
        <v>55.4728087845622</v>
      </c>
      <c r="Q58" s="7">
        <f t="shared" si="6"/>
        <v>59.004288003768416</v>
      </c>
      <c r="R58" s="7">
        <f t="shared" si="6"/>
        <v>74.26304913835969</v>
      </c>
      <c r="S58" s="7">
        <f t="shared" si="6"/>
        <v>74.53710796345412</v>
      </c>
      <c r="T58" s="7">
        <f t="shared" si="6"/>
        <v>72.5901177209975</v>
      </c>
      <c r="U58" s="7">
        <f t="shared" si="6"/>
        <v>73.78306796943569</v>
      </c>
      <c r="V58" s="7">
        <f t="shared" si="6"/>
        <v>66.40758529144509</v>
      </c>
      <c r="W58" s="7">
        <f t="shared" si="6"/>
        <v>80.50839736657319</v>
      </c>
      <c r="X58" s="7">
        <f t="shared" si="6"/>
        <v>0</v>
      </c>
      <c r="Y58" s="7">
        <f t="shared" si="6"/>
        <v>0</v>
      </c>
      <c r="Z58" s="8">
        <f t="shared" si="6"/>
        <v>80.50839736657319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74.46483645264564</v>
      </c>
      <c r="C60" s="12">
        <f t="shared" si="7"/>
        <v>0</v>
      </c>
      <c r="D60" s="3">
        <f t="shared" si="7"/>
        <v>99.99413784530721</v>
      </c>
      <c r="E60" s="13">
        <f t="shared" si="7"/>
        <v>81.02621971807481</v>
      </c>
      <c r="F60" s="13">
        <f t="shared" si="7"/>
        <v>168.03543979518253</v>
      </c>
      <c r="G60" s="13">
        <f t="shared" si="7"/>
        <v>48.21157791156454</v>
      </c>
      <c r="H60" s="13">
        <f t="shared" si="7"/>
        <v>63.81197574304607</v>
      </c>
      <c r="I60" s="13">
        <f t="shared" si="7"/>
        <v>69.69487047012272</v>
      </c>
      <c r="J60" s="13">
        <f t="shared" si="7"/>
        <v>64.39394799644957</v>
      </c>
      <c r="K60" s="13">
        <f t="shared" si="7"/>
        <v>71.78239662656253</v>
      </c>
      <c r="L60" s="13">
        <f t="shared" si="7"/>
        <v>73.55913268674148</v>
      </c>
      <c r="M60" s="13">
        <f t="shared" si="7"/>
        <v>69.64212824782904</v>
      </c>
      <c r="N60" s="13">
        <f t="shared" si="7"/>
        <v>72.8148065068567</v>
      </c>
      <c r="O60" s="13">
        <f t="shared" si="7"/>
        <v>69.06296067243103</v>
      </c>
      <c r="P60" s="13">
        <f t="shared" si="7"/>
        <v>66.44040930764412</v>
      </c>
      <c r="Q60" s="13">
        <f t="shared" si="7"/>
        <v>69.57315907270014</v>
      </c>
      <c r="R60" s="13">
        <f t="shared" si="7"/>
        <v>86.6811474444221</v>
      </c>
      <c r="S60" s="13">
        <f t="shared" si="7"/>
        <v>89.79522863279325</v>
      </c>
      <c r="T60" s="13">
        <f t="shared" si="7"/>
        <v>68.53503152653353</v>
      </c>
      <c r="U60" s="13">
        <f t="shared" si="7"/>
        <v>81.27275174533875</v>
      </c>
      <c r="V60" s="13">
        <f t="shared" si="7"/>
        <v>72.75268641325844</v>
      </c>
      <c r="W60" s="13">
        <f t="shared" si="7"/>
        <v>81.02621971807481</v>
      </c>
      <c r="X60" s="13">
        <f t="shared" si="7"/>
        <v>0</v>
      </c>
      <c r="Y60" s="13">
        <f t="shared" si="7"/>
        <v>0</v>
      </c>
      <c r="Z60" s="14">
        <f t="shared" si="7"/>
        <v>81.02621971807481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75.11249362860144</v>
      </c>
      <c r="C62" s="12">
        <f t="shared" si="7"/>
        <v>0</v>
      </c>
      <c r="D62" s="3">
        <f t="shared" si="7"/>
        <v>95.6621484713109</v>
      </c>
      <c r="E62" s="13">
        <f t="shared" si="7"/>
        <v>74.54256366821626</v>
      </c>
      <c r="F62" s="13">
        <f t="shared" si="7"/>
        <v>137.49964672441212</v>
      </c>
      <c r="G62" s="13">
        <f t="shared" si="7"/>
        <v>49.56888647587378</v>
      </c>
      <c r="H62" s="13">
        <f t="shared" si="7"/>
        <v>62.39999099984407</v>
      </c>
      <c r="I62" s="13">
        <f t="shared" si="7"/>
        <v>67.60856557622785</v>
      </c>
      <c r="J62" s="13">
        <f t="shared" si="7"/>
        <v>62.99998946351742</v>
      </c>
      <c r="K62" s="13">
        <f t="shared" si="7"/>
        <v>65.9999953930296</v>
      </c>
      <c r="L62" s="13">
        <f t="shared" si="7"/>
        <v>67.99999396018326</v>
      </c>
      <c r="M62" s="13">
        <f t="shared" si="7"/>
        <v>65.46822144435555</v>
      </c>
      <c r="N62" s="13">
        <f t="shared" si="7"/>
        <v>64.1832244645848</v>
      </c>
      <c r="O62" s="13">
        <f t="shared" si="7"/>
        <v>60.9128803673649</v>
      </c>
      <c r="P62" s="13">
        <f t="shared" si="7"/>
        <v>60.872061272889674</v>
      </c>
      <c r="Q62" s="13">
        <f t="shared" si="7"/>
        <v>62.03577951023739</v>
      </c>
      <c r="R62" s="13">
        <f t="shared" si="7"/>
        <v>70.93716212433202</v>
      </c>
      <c r="S62" s="13">
        <f t="shared" si="7"/>
        <v>76.53667355744366</v>
      </c>
      <c r="T62" s="13">
        <f t="shared" si="7"/>
        <v>16.16751836868301</v>
      </c>
      <c r="U62" s="13">
        <f t="shared" si="7"/>
        <v>53.457520613027654</v>
      </c>
      <c r="V62" s="13">
        <f t="shared" si="7"/>
        <v>61.84700840175663</v>
      </c>
      <c r="W62" s="13">
        <f t="shared" si="7"/>
        <v>74.54256366821626</v>
      </c>
      <c r="X62" s="13">
        <f t="shared" si="7"/>
        <v>0</v>
      </c>
      <c r="Y62" s="13">
        <f t="shared" si="7"/>
        <v>0</v>
      </c>
      <c r="Z62" s="14">
        <f t="shared" si="7"/>
        <v>74.54256366821626</v>
      </c>
    </row>
    <row r="63" spans="1:26" ht="13.5">
      <c r="A63" s="39" t="s">
        <v>105</v>
      </c>
      <c r="B63" s="12">
        <f t="shared" si="7"/>
        <v>71.29510021356731</v>
      </c>
      <c r="C63" s="12">
        <f t="shared" si="7"/>
        <v>0</v>
      </c>
      <c r="D63" s="3">
        <f t="shared" si="7"/>
        <v>99.9854540935429</v>
      </c>
      <c r="E63" s="13">
        <f t="shared" si="7"/>
        <v>78.14739604501486</v>
      </c>
      <c r="F63" s="13">
        <f t="shared" si="7"/>
        <v>608.4204438049289</v>
      </c>
      <c r="G63" s="13">
        <f t="shared" si="7"/>
        <v>38.68116992182137</v>
      </c>
      <c r="H63" s="13">
        <f t="shared" si="7"/>
        <v>62.40001561464263</v>
      </c>
      <c r="I63" s="13">
        <f t="shared" si="7"/>
        <v>66.865557313514</v>
      </c>
      <c r="J63" s="13">
        <f t="shared" si="7"/>
        <v>62.99998428222536</v>
      </c>
      <c r="K63" s="13">
        <f t="shared" si="7"/>
        <v>65.99998169565363</v>
      </c>
      <c r="L63" s="13">
        <f t="shared" si="7"/>
        <v>68.00000383519405</v>
      </c>
      <c r="M63" s="13">
        <f t="shared" si="7"/>
        <v>65.47908069014089</v>
      </c>
      <c r="N63" s="13">
        <f t="shared" si="7"/>
        <v>106.00828075636599</v>
      </c>
      <c r="O63" s="13">
        <f t="shared" si="7"/>
        <v>100.1633439622494</v>
      </c>
      <c r="P63" s="13">
        <f t="shared" si="7"/>
        <v>87.22854096057364</v>
      </c>
      <c r="Q63" s="13">
        <f t="shared" si="7"/>
        <v>98.31788564364035</v>
      </c>
      <c r="R63" s="13">
        <f t="shared" si="7"/>
        <v>91.6351870648308</v>
      </c>
      <c r="S63" s="13">
        <f t="shared" si="7"/>
        <v>112.69295846204793</v>
      </c>
      <c r="T63" s="13">
        <f t="shared" si="7"/>
        <v>317.5350472939827</v>
      </c>
      <c r="U63" s="13">
        <f t="shared" si="7"/>
        <v>177.77830382338854</v>
      </c>
      <c r="V63" s="13">
        <f t="shared" si="7"/>
        <v>103.32576560777463</v>
      </c>
      <c r="W63" s="13">
        <f t="shared" si="7"/>
        <v>78.14739604501486</v>
      </c>
      <c r="X63" s="13">
        <f t="shared" si="7"/>
        <v>0</v>
      </c>
      <c r="Y63" s="13">
        <f t="shared" si="7"/>
        <v>0</v>
      </c>
      <c r="Z63" s="14">
        <f t="shared" si="7"/>
        <v>78.14739604501486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1463.1604104907171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390.51151498802983</v>
      </c>
      <c r="Q65" s="13">
        <f t="shared" si="7"/>
        <v>1488.5187308224029</v>
      </c>
      <c r="R65" s="13">
        <f t="shared" si="7"/>
        <v>4405.581579705968</v>
      </c>
      <c r="S65" s="13">
        <f t="shared" si="7"/>
        <v>2861.3136717169446</v>
      </c>
      <c r="T65" s="13">
        <f t="shared" si="7"/>
        <v>2125.892797543555</v>
      </c>
      <c r="U65" s="13">
        <f t="shared" si="7"/>
        <v>3121.7266780894734</v>
      </c>
      <c r="V65" s="13">
        <f t="shared" si="7"/>
        <v>4075.761307862135</v>
      </c>
      <c r="W65" s="13">
        <f t="shared" si="7"/>
        <v>1463.1604104907171</v>
      </c>
      <c r="X65" s="13">
        <f t="shared" si="7"/>
        <v>0</v>
      </c>
      <c r="Y65" s="13">
        <f t="shared" si="7"/>
        <v>0</v>
      </c>
      <c r="Z65" s="14">
        <f t="shared" si="7"/>
        <v>1463.1604104907171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20.451127819548873</v>
      </c>
      <c r="E66" s="16">
        <f t="shared" si="7"/>
        <v>77.79466165413534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6.659804991644341</v>
      </c>
      <c r="O66" s="16">
        <f t="shared" si="7"/>
        <v>10.79638800508641</v>
      </c>
      <c r="P66" s="16">
        <f t="shared" si="7"/>
        <v>8.056356364181704</v>
      </c>
      <c r="Q66" s="16">
        <f t="shared" si="7"/>
        <v>8.529519345325852</v>
      </c>
      <c r="R66" s="16">
        <f t="shared" si="7"/>
        <v>10.314643140228142</v>
      </c>
      <c r="S66" s="16">
        <f t="shared" si="7"/>
        <v>7.498174361238717</v>
      </c>
      <c r="T66" s="16">
        <f t="shared" si="7"/>
        <v>100</v>
      </c>
      <c r="U66" s="16">
        <f t="shared" si="7"/>
        <v>33.976334918292615</v>
      </c>
      <c r="V66" s="16">
        <f t="shared" si="7"/>
        <v>35.475760501640174</v>
      </c>
      <c r="W66" s="16">
        <f t="shared" si="7"/>
        <v>77.79466165413534</v>
      </c>
      <c r="X66" s="16">
        <f t="shared" si="7"/>
        <v>0</v>
      </c>
      <c r="Y66" s="16">
        <f t="shared" si="7"/>
        <v>0</v>
      </c>
      <c r="Z66" s="17">
        <f t="shared" si="7"/>
        <v>77.79466165413534</v>
      </c>
    </row>
    <row r="67" spans="1:26" ht="13.5" hidden="1">
      <c r="A67" s="41" t="s">
        <v>221</v>
      </c>
      <c r="B67" s="24">
        <v>111741256</v>
      </c>
      <c r="C67" s="24"/>
      <c r="D67" s="25">
        <v>142021156</v>
      </c>
      <c r="E67" s="26">
        <v>124501353</v>
      </c>
      <c r="F67" s="26">
        <v>4866376</v>
      </c>
      <c r="G67" s="26">
        <v>13681519</v>
      </c>
      <c r="H67" s="26">
        <v>10719966</v>
      </c>
      <c r="I67" s="26">
        <v>29267861</v>
      </c>
      <c r="J67" s="26">
        <v>10162454</v>
      </c>
      <c r="K67" s="26">
        <v>10911071</v>
      </c>
      <c r="L67" s="26">
        <v>7860513</v>
      </c>
      <c r="M67" s="26">
        <v>28934038</v>
      </c>
      <c r="N67" s="26">
        <v>11056501</v>
      </c>
      <c r="O67" s="26">
        <v>10862185</v>
      </c>
      <c r="P67" s="26">
        <v>10009924</v>
      </c>
      <c r="Q67" s="26">
        <v>31928610</v>
      </c>
      <c r="R67" s="26">
        <v>11241930</v>
      </c>
      <c r="S67" s="26">
        <v>10163115</v>
      </c>
      <c r="T67" s="26">
        <v>10947070</v>
      </c>
      <c r="U67" s="26">
        <v>32352115</v>
      </c>
      <c r="V67" s="26">
        <v>122482624</v>
      </c>
      <c r="W67" s="26">
        <v>124501353</v>
      </c>
      <c r="X67" s="26"/>
      <c r="Y67" s="25"/>
      <c r="Z67" s="27">
        <v>124501353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93255651</v>
      </c>
      <c r="C69" s="19"/>
      <c r="D69" s="20">
        <v>122071156</v>
      </c>
      <c r="E69" s="21">
        <v>104551353</v>
      </c>
      <c r="F69" s="21">
        <v>3149341</v>
      </c>
      <c r="G69" s="21">
        <v>11958167</v>
      </c>
      <c r="H69" s="21">
        <v>8976395</v>
      </c>
      <c r="I69" s="21">
        <v>24083903</v>
      </c>
      <c r="J69" s="21">
        <v>8454192</v>
      </c>
      <c r="K69" s="21">
        <v>9125410</v>
      </c>
      <c r="L69" s="21">
        <v>6341146</v>
      </c>
      <c r="M69" s="21">
        <v>23920748</v>
      </c>
      <c r="N69" s="21">
        <v>9272680</v>
      </c>
      <c r="O69" s="21">
        <v>8998395</v>
      </c>
      <c r="P69" s="21">
        <v>8129533</v>
      </c>
      <c r="Q69" s="21">
        <v>26400608</v>
      </c>
      <c r="R69" s="21">
        <v>9413859</v>
      </c>
      <c r="S69" s="21">
        <v>8278843</v>
      </c>
      <c r="T69" s="21">
        <v>9536253</v>
      </c>
      <c r="U69" s="21">
        <v>27228955</v>
      </c>
      <c r="V69" s="21">
        <v>101634214</v>
      </c>
      <c r="W69" s="21">
        <v>104551353</v>
      </c>
      <c r="X69" s="21"/>
      <c r="Y69" s="20"/>
      <c r="Z69" s="23">
        <v>104551353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77433941</v>
      </c>
      <c r="C71" s="19"/>
      <c r="D71" s="20">
        <v>105784787</v>
      </c>
      <c r="E71" s="21">
        <v>87714174</v>
      </c>
      <c r="F71" s="21">
        <v>3007567</v>
      </c>
      <c r="G71" s="21">
        <v>9445076</v>
      </c>
      <c r="H71" s="21">
        <v>7644312</v>
      </c>
      <c r="I71" s="21">
        <v>20096955</v>
      </c>
      <c r="J71" s="21">
        <v>7118125</v>
      </c>
      <c r="K71" s="21">
        <v>7814246</v>
      </c>
      <c r="L71" s="21">
        <v>5298174</v>
      </c>
      <c r="M71" s="21">
        <v>20230545</v>
      </c>
      <c r="N71" s="21">
        <v>7656161</v>
      </c>
      <c r="O71" s="21">
        <v>7642973</v>
      </c>
      <c r="P71" s="21">
        <v>6753264</v>
      </c>
      <c r="Q71" s="21">
        <v>22052398</v>
      </c>
      <c r="R71" s="21">
        <v>8037350</v>
      </c>
      <c r="S71" s="21">
        <v>6933906</v>
      </c>
      <c r="T71" s="21">
        <v>8058961</v>
      </c>
      <c r="U71" s="21">
        <v>23030217</v>
      </c>
      <c r="V71" s="21">
        <v>85410115</v>
      </c>
      <c r="W71" s="21">
        <v>87714174</v>
      </c>
      <c r="X71" s="21"/>
      <c r="Y71" s="20"/>
      <c r="Z71" s="23">
        <v>87714174</v>
      </c>
    </row>
    <row r="72" spans="1:26" ht="13.5" hidden="1">
      <c r="A72" s="39" t="s">
        <v>105</v>
      </c>
      <c r="B72" s="19">
        <v>15821710</v>
      </c>
      <c r="C72" s="19"/>
      <c r="D72" s="20">
        <v>16286369</v>
      </c>
      <c r="E72" s="21">
        <v>16391566</v>
      </c>
      <c r="F72" s="21">
        <v>141774</v>
      </c>
      <c r="G72" s="21">
        <v>2513091</v>
      </c>
      <c r="H72" s="21">
        <v>1332083</v>
      </c>
      <c r="I72" s="21">
        <v>3986948</v>
      </c>
      <c r="J72" s="21">
        <v>1336067</v>
      </c>
      <c r="K72" s="21">
        <v>1311164</v>
      </c>
      <c r="L72" s="21">
        <v>1042972</v>
      </c>
      <c r="M72" s="21">
        <v>3690203</v>
      </c>
      <c r="N72" s="21">
        <v>1616519</v>
      </c>
      <c r="O72" s="21">
        <v>1355422</v>
      </c>
      <c r="P72" s="21">
        <v>1346612</v>
      </c>
      <c r="Q72" s="21">
        <v>4318553</v>
      </c>
      <c r="R72" s="21">
        <v>1348757</v>
      </c>
      <c r="S72" s="21">
        <v>1322694</v>
      </c>
      <c r="T72" s="21">
        <v>1447330</v>
      </c>
      <c r="U72" s="21">
        <v>4118781</v>
      </c>
      <c r="V72" s="21">
        <v>16114485</v>
      </c>
      <c r="W72" s="21">
        <v>16391566</v>
      </c>
      <c r="X72" s="21"/>
      <c r="Y72" s="20"/>
      <c r="Z72" s="23">
        <v>16391566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>
        <v>445613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29657</v>
      </c>
      <c r="Q74" s="21">
        <v>29657</v>
      </c>
      <c r="R74" s="21">
        <v>27752</v>
      </c>
      <c r="S74" s="21">
        <v>22243</v>
      </c>
      <c r="T74" s="21">
        <v>29962</v>
      </c>
      <c r="U74" s="21">
        <v>79957</v>
      </c>
      <c r="V74" s="21">
        <v>109614</v>
      </c>
      <c r="W74" s="21">
        <v>445613</v>
      </c>
      <c r="X74" s="21"/>
      <c r="Y74" s="20"/>
      <c r="Z74" s="23">
        <v>445613</v>
      </c>
    </row>
    <row r="75" spans="1:26" ht="13.5" hidden="1">
      <c r="A75" s="40" t="s">
        <v>110</v>
      </c>
      <c r="B75" s="28">
        <v>18485605</v>
      </c>
      <c r="C75" s="28"/>
      <c r="D75" s="29">
        <v>19950000</v>
      </c>
      <c r="E75" s="30">
        <v>19950000</v>
      </c>
      <c r="F75" s="30">
        <v>1717035</v>
      </c>
      <c r="G75" s="30">
        <v>1723352</v>
      </c>
      <c r="H75" s="30">
        <v>1743571</v>
      </c>
      <c r="I75" s="30">
        <v>5183958</v>
      </c>
      <c r="J75" s="30">
        <v>1708262</v>
      </c>
      <c r="K75" s="30">
        <v>1785661</v>
      </c>
      <c r="L75" s="30">
        <v>1519367</v>
      </c>
      <c r="M75" s="30">
        <v>5013290</v>
      </c>
      <c r="N75" s="30">
        <v>1783821</v>
      </c>
      <c r="O75" s="30">
        <v>1863790</v>
      </c>
      <c r="P75" s="30">
        <v>1880391</v>
      </c>
      <c r="Q75" s="30">
        <v>5528002</v>
      </c>
      <c r="R75" s="30">
        <v>1828071</v>
      </c>
      <c r="S75" s="30">
        <v>1884272</v>
      </c>
      <c r="T75" s="30">
        <v>1410817</v>
      </c>
      <c r="U75" s="30">
        <v>5123160</v>
      </c>
      <c r="V75" s="30">
        <v>20848410</v>
      </c>
      <c r="W75" s="30">
        <v>19950000</v>
      </c>
      <c r="X75" s="30"/>
      <c r="Y75" s="29"/>
      <c r="Z75" s="31">
        <v>19950000</v>
      </c>
    </row>
    <row r="76" spans="1:26" ht="13.5" hidden="1">
      <c r="A76" s="42" t="s">
        <v>222</v>
      </c>
      <c r="B76" s="32">
        <v>69442668</v>
      </c>
      <c r="C76" s="32">
        <v>81337753</v>
      </c>
      <c r="D76" s="33">
        <v>126144000</v>
      </c>
      <c r="E76" s="34">
        <v>100234044</v>
      </c>
      <c r="F76" s="34">
        <v>7009044</v>
      </c>
      <c r="G76" s="34">
        <v>7488573</v>
      </c>
      <c r="H76" s="34">
        <v>7471586</v>
      </c>
      <c r="I76" s="34">
        <v>21969203</v>
      </c>
      <c r="J76" s="34">
        <v>5443988</v>
      </c>
      <c r="K76" s="34">
        <v>6550438</v>
      </c>
      <c r="L76" s="34">
        <v>4664492</v>
      </c>
      <c r="M76" s="34">
        <v>16658918</v>
      </c>
      <c r="N76" s="34">
        <v>6870683</v>
      </c>
      <c r="O76" s="34">
        <v>6415780</v>
      </c>
      <c r="P76" s="34">
        <v>5552786</v>
      </c>
      <c r="Q76" s="34">
        <v>18839249</v>
      </c>
      <c r="R76" s="34">
        <v>8348600</v>
      </c>
      <c r="S76" s="34">
        <v>7575292</v>
      </c>
      <c r="T76" s="34">
        <v>7946491</v>
      </c>
      <c r="U76" s="34">
        <v>23870383</v>
      </c>
      <c r="V76" s="34">
        <v>81337753</v>
      </c>
      <c r="W76" s="34">
        <v>100234044</v>
      </c>
      <c r="X76" s="34"/>
      <c r="Y76" s="33"/>
      <c r="Z76" s="35">
        <v>100234044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69442668</v>
      </c>
      <c r="C78" s="19">
        <v>73941621</v>
      </c>
      <c r="D78" s="20">
        <v>122064000</v>
      </c>
      <c r="E78" s="21">
        <v>84714009</v>
      </c>
      <c r="F78" s="21">
        <v>5292009</v>
      </c>
      <c r="G78" s="21">
        <v>5765221</v>
      </c>
      <c r="H78" s="21">
        <v>5728015</v>
      </c>
      <c r="I78" s="21">
        <v>16785245</v>
      </c>
      <c r="J78" s="21">
        <v>5443988</v>
      </c>
      <c r="K78" s="21">
        <v>6550438</v>
      </c>
      <c r="L78" s="21">
        <v>4664492</v>
      </c>
      <c r="M78" s="21">
        <v>16658918</v>
      </c>
      <c r="N78" s="21">
        <v>6751884</v>
      </c>
      <c r="O78" s="21">
        <v>6214558</v>
      </c>
      <c r="P78" s="21">
        <v>5401295</v>
      </c>
      <c r="Q78" s="21">
        <v>18367737</v>
      </c>
      <c r="R78" s="21">
        <v>8160041</v>
      </c>
      <c r="S78" s="21">
        <v>7434006</v>
      </c>
      <c r="T78" s="21">
        <v>6535674</v>
      </c>
      <c r="U78" s="21">
        <v>22129721</v>
      </c>
      <c r="V78" s="21">
        <v>73941621</v>
      </c>
      <c r="W78" s="21">
        <v>84714009</v>
      </c>
      <c r="X78" s="21"/>
      <c r="Y78" s="20"/>
      <c r="Z78" s="23">
        <v>84714009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58162564</v>
      </c>
      <c r="C80" s="19">
        <v>52823601</v>
      </c>
      <c r="D80" s="20">
        <v>101196000</v>
      </c>
      <c r="E80" s="21">
        <v>65384394</v>
      </c>
      <c r="F80" s="21">
        <v>4135394</v>
      </c>
      <c r="G80" s="21">
        <v>4681819</v>
      </c>
      <c r="H80" s="21">
        <v>4770050</v>
      </c>
      <c r="I80" s="21">
        <v>13587263</v>
      </c>
      <c r="J80" s="21">
        <v>4484418</v>
      </c>
      <c r="K80" s="21">
        <v>5157402</v>
      </c>
      <c r="L80" s="21">
        <v>3602758</v>
      </c>
      <c r="M80" s="21">
        <v>13244578</v>
      </c>
      <c r="N80" s="21">
        <v>4913971</v>
      </c>
      <c r="O80" s="21">
        <v>4655555</v>
      </c>
      <c r="P80" s="21">
        <v>4110851</v>
      </c>
      <c r="Q80" s="21">
        <v>13680377</v>
      </c>
      <c r="R80" s="21">
        <v>5701468</v>
      </c>
      <c r="S80" s="21">
        <v>5306981</v>
      </c>
      <c r="T80" s="21">
        <v>1302934</v>
      </c>
      <c r="U80" s="21">
        <v>12311383</v>
      </c>
      <c r="V80" s="21">
        <v>52823601</v>
      </c>
      <c r="W80" s="21">
        <v>65384394</v>
      </c>
      <c r="X80" s="21"/>
      <c r="Y80" s="20"/>
      <c r="Z80" s="23">
        <v>65384394</v>
      </c>
    </row>
    <row r="81" spans="1:26" ht="13.5" hidden="1">
      <c r="A81" s="39" t="s">
        <v>105</v>
      </c>
      <c r="B81" s="19">
        <v>11280104</v>
      </c>
      <c r="C81" s="19">
        <v>16650415</v>
      </c>
      <c r="D81" s="20">
        <v>16284000</v>
      </c>
      <c r="E81" s="21">
        <v>12809582</v>
      </c>
      <c r="F81" s="21">
        <v>862582</v>
      </c>
      <c r="G81" s="21">
        <v>972093</v>
      </c>
      <c r="H81" s="21">
        <v>831220</v>
      </c>
      <c r="I81" s="21">
        <v>2665895</v>
      </c>
      <c r="J81" s="21">
        <v>841722</v>
      </c>
      <c r="K81" s="21">
        <v>865368</v>
      </c>
      <c r="L81" s="21">
        <v>709221</v>
      </c>
      <c r="M81" s="21">
        <v>2416311</v>
      </c>
      <c r="N81" s="21">
        <v>1713644</v>
      </c>
      <c r="O81" s="21">
        <v>1357636</v>
      </c>
      <c r="P81" s="21">
        <v>1174630</v>
      </c>
      <c r="Q81" s="21">
        <v>4245910</v>
      </c>
      <c r="R81" s="21">
        <v>1235936</v>
      </c>
      <c r="S81" s="21">
        <v>1490583</v>
      </c>
      <c r="T81" s="21">
        <v>4595780</v>
      </c>
      <c r="U81" s="21">
        <v>7322299</v>
      </c>
      <c r="V81" s="21">
        <v>16650415</v>
      </c>
      <c r="W81" s="21">
        <v>12809582</v>
      </c>
      <c r="X81" s="21"/>
      <c r="Y81" s="20"/>
      <c r="Z81" s="23">
        <v>12809582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>
        <v>4467605</v>
      </c>
      <c r="D83" s="20">
        <v>4584000</v>
      </c>
      <c r="E83" s="21">
        <v>6520033</v>
      </c>
      <c r="F83" s="21">
        <v>294033</v>
      </c>
      <c r="G83" s="21">
        <v>111309</v>
      </c>
      <c r="H83" s="21">
        <v>126745</v>
      </c>
      <c r="I83" s="21">
        <v>532087</v>
      </c>
      <c r="J83" s="21">
        <v>117848</v>
      </c>
      <c r="K83" s="21">
        <v>527668</v>
      </c>
      <c r="L83" s="21">
        <v>352513</v>
      </c>
      <c r="M83" s="21">
        <v>998029</v>
      </c>
      <c r="N83" s="21">
        <v>124269</v>
      </c>
      <c r="O83" s="21">
        <v>201367</v>
      </c>
      <c r="P83" s="21">
        <v>115814</v>
      </c>
      <c r="Q83" s="21">
        <v>441450</v>
      </c>
      <c r="R83" s="21">
        <v>1222637</v>
      </c>
      <c r="S83" s="21">
        <v>636442</v>
      </c>
      <c r="T83" s="21">
        <v>636960</v>
      </c>
      <c r="U83" s="21">
        <v>2496039</v>
      </c>
      <c r="V83" s="21">
        <v>4467605</v>
      </c>
      <c r="W83" s="21">
        <v>6520033</v>
      </c>
      <c r="X83" s="21"/>
      <c r="Y83" s="20"/>
      <c r="Z83" s="23">
        <v>6520033</v>
      </c>
    </row>
    <row r="84" spans="1:26" ht="13.5" hidden="1">
      <c r="A84" s="40" t="s">
        <v>110</v>
      </c>
      <c r="B84" s="28"/>
      <c r="C84" s="28">
        <v>7396132</v>
      </c>
      <c r="D84" s="29">
        <v>4080000</v>
      </c>
      <c r="E84" s="30">
        <v>15520035</v>
      </c>
      <c r="F84" s="30">
        <v>1717035</v>
      </c>
      <c r="G84" s="30">
        <v>1723352</v>
      </c>
      <c r="H84" s="30">
        <v>1743571</v>
      </c>
      <c r="I84" s="30">
        <v>5183958</v>
      </c>
      <c r="J84" s="30"/>
      <c r="K84" s="30"/>
      <c r="L84" s="30"/>
      <c r="M84" s="30"/>
      <c r="N84" s="30">
        <v>118799</v>
      </c>
      <c r="O84" s="30">
        <v>201222</v>
      </c>
      <c r="P84" s="30">
        <v>151491</v>
      </c>
      <c r="Q84" s="30">
        <v>471512</v>
      </c>
      <c r="R84" s="30">
        <v>188559</v>
      </c>
      <c r="S84" s="30">
        <v>141286</v>
      </c>
      <c r="T84" s="30">
        <v>1410817</v>
      </c>
      <c r="U84" s="30">
        <v>1740662</v>
      </c>
      <c r="V84" s="30">
        <v>7396132</v>
      </c>
      <c r="W84" s="30">
        <v>15520035</v>
      </c>
      <c r="X84" s="30"/>
      <c r="Y84" s="29"/>
      <c r="Z84" s="31">
        <v>15520035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223155898</v>
      </c>
      <c r="D5" s="158">
        <f>SUM(D6:D8)</f>
        <v>0</v>
      </c>
      <c r="E5" s="159">
        <f t="shared" si="0"/>
        <v>236001429</v>
      </c>
      <c r="F5" s="105">
        <f t="shared" si="0"/>
        <v>274275172</v>
      </c>
      <c r="G5" s="105">
        <f t="shared" si="0"/>
        <v>19453841</v>
      </c>
      <c r="H5" s="105">
        <f t="shared" si="0"/>
        <v>19705239</v>
      </c>
      <c r="I5" s="105">
        <f t="shared" si="0"/>
        <v>19718550</v>
      </c>
      <c r="J5" s="105">
        <f t="shared" si="0"/>
        <v>58877630</v>
      </c>
      <c r="K5" s="105">
        <f t="shared" si="0"/>
        <v>20065894</v>
      </c>
      <c r="L5" s="105">
        <f t="shared" si="0"/>
        <v>19663267</v>
      </c>
      <c r="M5" s="105">
        <f t="shared" si="0"/>
        <v>19442780</v>
      </c>
      <c r="N5" s="105">
        <f t="shared" si="0"/>
        <v>59171941</v>
      </c>
      <c r="O5" s="105">
        <f t="shared" si="0"/>
        <v>19323961</v>
      </c>
      <c r="P5" s="105">
        <f t="shared" si="0"/>
        <v>21008400</v>
      </c>
      <c r="Q5" s="105">
        <f t="shared" si="0"/>
        <v>70839742</v>
      </c>
      <c r="R5" s="105">
        <f t="shared" si="0"/>
        <v>111172103</v>
      </c>
      <c r="S5" s="105">
        <f t="shared" si="0"/>
        <v>4341877</v>
      </c>
      <c r="T5" s="105">
        <f t="shared" si="0"/>
        <v>3788657</v>
      </c>
      <c r="U5" s="105">
        <f t="shared" si="0"/>
        <v>2322840</v>
      </c>
      <c r="V5" s="105">
        <f t="shared" si="0"/>
        <v>10453374</v>
      </c>
      <c r="W5" s="105">
        <f t="shared" si="0"/>
        <v>239675048</v>
      </c>
      <c r="X5" s="105">
        <f t="shared" si="0"/>
        <v>274275172</v>
      </c>
      <c r="Y5" s="105">
        <f t="shared" si="0"/>
        <v>-34600124</v>
      </c>
      <c r="Z5" s="142">
        <f>+IF(X5&lt;&gt;0,+(Y5/X5)*100,0)</f>
        <v>-12.61511340880683</v>
      </c>
      <c r="AA5" s="158">
        <f>SUM(AA6:AA8)</f>
        <v>274275172</v>
      </c>
    </row>
    <row r="6" spans="1:27" ht="13.5">
      <c r="A6" s="143" t="s">
        <v>75</v>
      </c>
      <c r="B6" s="141"/>
      <c r="C6" s="160">
        <v>6966951</v>
      </c>
      <c r="D6" s="160"/>
      <c r="E6" s="161">
        <v>570000</v>
      </c>
      <c r="F6" s="65">
        <v>1443141</v>
      </c>
      <c r="G6" s="65"/>
      <c r="H6" s="65"/>
      <c r="I6" s="65">
        <v>61404</v>
      </c>
      <c r="J6" s="65">
        <v>61404</v>
      </c>
      <c r="K6" s="65"/>
      <c r="L6" s="65"/>
      <c r="M6" s="65"/>
      <c r="N6" s="65"/>
      <c r="O6" s="65"/>
      <c r="P6" s="65">
        <v>394737</v>
      </c>
      <c r="Q6" s="65"/>
      <c r="R6" s="65">
        <v>394737</v>
      </c>
      <c r="S6" s="65">
        <v>137280</v>
      </c>
      <c r="T6" s="65">
        <v>205920</v>
      </c>
      <c r="U6" s="65"/>
      <c r="V6" s="65">
        <v>343200</v>
      </c>
      <c r="W6" s="65">
        <v>799341</v>
      </c>
      <c r="X6" s="65">
        <v>1443141</v>
      </c>
      <c r="Y6" s="65">
        <v>-643800</v>
      </c>
      <c r="Z6" s="145">
        <v>-44.61</v>
      </c>
      <c r="AA6" s="160">
        <v>1443141</v>
      </c>
    </row>
    <row r="7" spans="1:27" ht="13.5">
      <c r="A7" s="143" t="s">
        <v>76</v>
      </c>
      <c r="B7" s="141"/>
      <c r="C7" s="162">
        <v>215620449</v>
      </c>
      <c r="D7" s="162"/>
      <c r="E7" s="163">
        <v>234438000</v>
      </c>
      <c r="F7" s="164">
        <v>271370440</v>
      </c>
      <c r="G7" s="164">
        <v>19453841</v>
      </c>
      <c r="H7" s="164">
        <v>19703134</v>
      </c>
      <c r="I7" s="164">
        <v>19657146</v>
      </c>
      <c r="J7" s="164">
        <v>58814121</v>
      </c>
      <c r="K7" s="164">
        <v>20065894</v>
      </c>
      <c r="L7" s="164">
        <v>19645928</v>
      </c>
      <c r="M7" s="164">
        <v>19420064</v>
      </c>
      <c r="N7" s="164">
        <v>59131886</v>
      </c>
      <c r="O7" s="164">
        <v>19672113</v>
      </c>
      <c r="P7" s="164">
        <v>19862808</v>
      </c>
      <c r="Q7" s="164">
        <v>70838689</v>
      </c>
      <c r="R7" s="164">
        <v>110373610</v>
      </c>
      <c r="S7" s="164">
        <v>3913644</v>
      </c>
      <c r="T7" s="164">
        <v>3554472</v>
      </c>
      <c r="U7" s="164">
        <v>2303799</v>
      </c>
      <c r="V7" s="164">
        <v>9771915</v>
      </c>
      <c r="W7" s="164">
        <v>238091532</v>
      </c>
      <c r="X7" s="164">
        <v>271370440</v>
      </c>
      <c r="Y7" s="164">
        <v>-33278908</v>
      </c>
      <c r="Z7" s="146">
        <v>-12.26</v>
      </c>
      <c r="AA7" s="162">
        <v>271370440</v>
      </c>
    </row>
    <row r="8" spans="1:27" ht="13.5">
      <c r="A8" s="143" t="s">
        <v>77</v>
      </c>
      <c r="B8" s="141"/>
      <c r="C8" s="160">
        <v>568498</v>
      </c>
      <c r="D8" s="160"/>
      <c r="E8" s="161">
        <v>993429</v>
      </c>
      <c r="F8" s="65">
        <v>1461591</v>
      </c>
      <c r="G8" s="65"/>
      <c r="H8" s="65">
        <v>2105</v>
      </c>
      <c r="I8" s="65"/>
      <c r="J8" s="65">
        <v>2105</v>
      </c>
      <c r="K8" s="65"/>
      <c r="L8" s="65">
        <v>17339</v>
      </c>
      <c r="M8" s="65">
        <v>22716</v>
      </c>
      <c r="N8" s="65">
        <v>40055</v>
      </c>
      <c r="O8" s="65">
        <v>-348152</v>
      </c>
      <c r="P8" s="65">
        <v>750855</v>
      </c>
      <c r="Q8" s="65">
        <v>1053</v>
      </c>
      <c r="R8" s="65">
        <v>403756</v>
      </c>
      <c r="S8" s="65">
        <v>290953</v>
      </c>
      <c r="T8" s="65">
        <v>28265</v>
      </c>
      <c r="U8" s="65">
        <v>19041</v>
      </c>
      <c r="V8" s="65">
        <v>338259</v>
      </c>
      <c r="W8" s="65">
        <v>784175</v>
      </c>
      <c r="X8" s="65">
        <v>1461591</v>
      </c>
      <c r="Y8" s="65">
        <v>-677416</v>
      </c>
      <c r="Z8" s="145">
        <v>-46.35</v>
      </c>
      <c r="AA8" s="160">
        <v>1461591</v>
      </c>
    </row>
    <row r="9" spans="1:27" ht="13.5">
      <c r="A9" s="140" t="s">
        <v>78</v>
      </c>
      <c r="B9" s="141"/>
      <c r="C9" s="158">
        <f aca="true" t="shared" si="1" ref="C9:Y9">SUM(C10:C14)</f>
        <v>2951935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2493784</v>
      </c>
      <c r="T9" s="105">
        <f t="shared" si="1"/>
        <v>480152</v>
      </c>
      <c r="U9" s="105">
        <f t="shared" si="1"/>
        <v>0</v>
      </c>
      <c r="V9" s="105">
        <f t="shared" si="1"/>
        <v>2973936</v>
      </c>
      <c r="W9" s="105">
        <f t="shared" si="1"/>
        <v>2973936</v>
      </c>
      <c r="X9" s="105">
        <f t="shared" si="1"/>
        <v>0</v>
      </c>
      <c r="Y9" s="105">
        <f t="shared" si="1"/>
        <v>2973936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>
        <v>2951935</v>
      </c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>
        <v>2493784</v>
      </c>
      <c r="T10" s="65">
        <v>480152</v>
      </c>
      <c r="U10" s="65"/>
      <c r="V10" s="65">
        <v>2973936</v>
      </c>
      <c r="W10" s="65">
        <v>2973936</v>
      </c>
      <c r="X10" s="65"/>
      <c r="Y10" s="65">
        <v>2973936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37835416</v>
      </c>
      <c r="D15" s="158">
        <f>SUM(D16:D18)</f>
        <v>0</v>
      </c>
      <c r="E15" s="159">
        <f t="shared" si="2"/>
        <v>6284677</v>
      </c>
      <c r="F15" s="105">
        <f t="shared" si="2"/>
        <v>10907138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318101</v>
      </c>
      <c r="N15" s="105">
        <f t="shared" si="2"/>
        <v>318101</v>
      </c>
      <c r="O15" s="105">
        <f t="shared" si="2"/>
        <v>-318101</v>
      </c>
      <c r="P15" s="105">
        <f t="shared" si="2"/>
        <v>-1390582</v>
      </c>
      <c r="Q15" s="105">
        <f t="shared" si="2"/>
        <v>0</v>
      </c>
      <c r="R15" s="105">
        <f t="shared" si="2"/>
        <v>-1708683</v>
      </c>
      <c r="S15" s="105">
        <f t="shared" si="2"/>
        <v>5018590</v>
      </c>
      <c r="T15" s="105">
        <f t="shared" si="2"/>
        <v>276307</v>
      </c>
      <c r="U15" s="105">
        <f t="shared" si="2"/>
        <v>274526</v>
      </c>
      <c r="V15" s="105">
        <f t="shared" si="2"/>
        <v>5569423</v>
      </c>
      <c r="W15" s="105">
        <f t="shared" si="2"/>
        <v>4178841</v>
      </c>
      <c r="X15" s="105">
        <f t="shared" si="2"/>
        <v>10907138</v>
      </c>
      <c r="Y15" s="105">
        <f t="shared" si="2"/>
        <v>-6728297</v>
      </c>
      <c r="Z15" s="142">
        <f>+IF(X15&lt;&gt;0,+(Y15/X15)*100,0)</f>
        <v>-61.687098852146185</v>
      </c>
      <c r="AA15" s="158">
        <f>SUM(AA16:AA18)</f>
        <v>10907138</v>
      </c>
    </row>
    <row r="16" spans="1:27" ht="13.5">
      <c r="A16" s="143" t="s">
        <v>85</v>
      </c>
      <c r="B16" s="141"/>
      <c r="C16" s="160">
        <v>37835416</v>
      </c>
      <c r="D16" s="160"/>
      <c r="E16" s="161">
        <v>6284677</v>
      </c>
      <c r="F16" s="65">
        <v>10907138</v>
      </c>
      <c r="G16" s="65"/>
      <c r="H16" s="65"/>
      <c r="I16" s="65"/>
      <c r="J16" s="65"/>
      <c r="K16" s="65"/>
      <c r="L16" s="65"/>
      <c r="M16" s="65">
        <v>318101</v>
      </c>
      <c r="N16" s="65">
        <v>318101</v>
      </c>
      <c r="O16" s="65">
        <v>-318101</v>
      </c>
      <c r="P16" s="65">
        <v>-1390582</v>
      </c>
      <c r="Q16" s="65"/>
      <c r="R16" s="65">
        <v>-1708683</v>
      </c>
      <c r="S16" s="65">
        <v>5018590</v>
      </c>
      <c r="T16" s="65">
        <v>276307</v>
      </c>
      <c r="U16" s="65">
        <v>274526</v>
      </c>
      <c r="V16" s="65">
        <v>5569423</v>
      </c>
      <c r="W16" s="65">
        <v>4178841</v>
      </c>
      <c r="X16" s="65">
        <v>10907138</v>
      </c>
      <c r="Y16" s="65">
        <v>-6728297</v>
      </c>
      <c r="Z16" s="145">
        <v>-61.69</v>
      </c>
      <c r="AA16" s="160">
        <v>10907138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215886683</v>
      </c>
      <c r="D19" s="158">
        <f>SUM(D20:D23)</f>
        <v>0</v>
      </c>
      <c r="E19" s="159">
        <f t="shared" si="3"/>
        <v>310728156</v>
      </c>
      <c r="F19" s="105">
        <f t="shared" si="3"/>
        <v>139835113</v>
      </c>
      <c r="G19" s="105">
        <f t="shared" si="3"/>
        <v>3196803</v>
      </c>
      <c r="H19" s="105">
        <f t="shared" si="3"/>
        <v>12534114</v>
      </c>
      <c r="I19" s="105">
        <f t="shared" si="3"/>
        <v>9064762</v>
      </c>
      <c r="J19" s="105">
        <f t="shared" si="3"/>
        <v>24795679</v>
      </c>
      <c r="K19" s="105">
        <f t="shared" si="3"/>
        <v>8572041</v>
      </c>
      <c r="L19" s="105">
        <f t="shared" si="3"/>
        <v>9925490</v>
      </c>
      <c r="M19" s="105">
        <f t="shared" si="3"/>
        <v>6676428</v>
      </c>
      <c r="N19" s="105">
        <f t="shared" si="3"/>
        <v>25173959</v>
      </c>
      <c r="O19" s="105">
        <f t="shared" si="3"/>
        <v>8974087</v>
      </c>
      <c r="P19" s="105">
        <f t="shared" si="3"/>
        <v>9051828</v>
      </c>
      <c r="Q19" s="105">
        <f t="shared" si="3"/>
        <v>8099876</v>
      </c>
      <c r="R19" s="105">
        <f t="shared" si="3"/>
        <v>26125791</v>
      </c>
      <c r="S19" s="105">
        <f t="shared" si="3"/>
        <v>33537126</v>
      </c>
      <c r="T19" s="105">
        <f t="shared" si="3"/>
        <v>59349815</v>
      </c>
      <c r="U19" s="105">
        <f t="shared" si="3"/>
        <v>46117999</v>
      </c>
      <c r="V19" s="105">
        <f t="shared" si="3"/>
        <v>139004940</v>
      </c>
      <c r="W19" s="105">
        <f t="shared" si="3"/>
        <v>215100369</v>
      </c>
      <c r="X19" s="105">
        <f t="shared" si="3"/>
        <v>139835113</v>
      </c>
      <c r="Y19" s="105">
        <f t="shared" si="3"/>
        <v>75265256</v>
      </c>
      <c r="Z19" s="142">
        <f>+IF(X19&lt;&gt;0,+(Y19/X19)*100,0)</f>
        <v>53.824289468697316</v>
      </c>
      <c r="AA19" s="158">
        <f>SUM(AA20:AA23)</f>
        <v>139835113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>
        <v>188169560</v>
      </c>
      <c r="D21" s="160"/>
      <c r="E21" s="161">
        <v>294441787</v>
      </c>
      <c r="F21" s="65">
        <v>123443547</v>
      </c>
      <c r="G21" s="65">
        <v>3055029</v>
      </c>
      <c r="H21" s="65">
        <v>9985689</v>
      </c>
      <c r="I21" s="65">
        <v>7728073</v>
      </c>
      <c r="J21" s="65">
        <v>20768791</v>
      </c>
      <c r="K21" s="65">
        <v>7230419</v>
      </c>
      <c r="L21" s="65">
        <v>8611811</v>
      </c>
      <c r="M21" s="65">
        <v>5628916</v>
      </c>
      <c r="N21" s="65">
        <v>21471146</v>
      </c>
      <c r="O21" s="65">
        <v>7351910</v>
      </c>
      <c r="P21" s="65">
        <v>7688188</v>
      </c>
      <c r="Q21" s="65">
        <v>6753264</v>
      </c>
      <c r="R21" s="65">
        <v>21793362</v>
      </c>
      <c r="S21" s="65">
        <v>10736351</v>
      </c>
      <c r="T21" s="65">
        <v>50776939</v>
      </c>
      <c r="U21" s="65">
        <v>43960176</v>
      </c>
      <c r="V21" s="65">
        <v>105473466</v>
      </c>
      <c r="W21" s="65">
        <v>169506765</v>
      </c>
      <c r="X21" s="65">
        <v>123443547</v>
      </c>
      <c r="Y21" s="65">
        <v>46063218</v>
      </c>
      <c r="Z21" s="145">
        <v>37.32</v>
      </c>
      <c r="AA21" s="160">
        <v>123443547</v>
      </c>
    </row>
    <row r="22" spans="1:27" ht="13.5">
      <c r="A22" s="143" t="s">
        <v>91</v>
      </c>
      <c r="B22" s="141"/>
      <c r="C22" s="162">
        <v>27717123</v>
      </c>
      <c r="D22" s="162"/>
      <c r="E22" s="163">
        <v>16286369</v>
      </c>
      <c r="F22" s="164">
        <v>16391566</v>
      </c>
      <c r="G22" s="164">
        <v>141774</v>
      </c>
      <c r="H22" s="164">
        <v>2548425</v>
      </c>
      <c r="I22" s="164">
        <v>1336689</v>
      </c>
      <c r="J22" s="164">
        <v>4026888</v>
      </c>
      <c r="K22" s="164">
        <v>1341622</v>
      </c>
      <c r="L22" s="164">
        <v>1313679</v>
      </c>
      <c r="M22" s="164">
        <v>1047512</v>
      </c>
      <c r="N22" s="164">
        <v>3702813</v>
      </c>
      <c r="O22" s="164">
        <v>1622177</v>
      </c>
      <c r="P22" s="164">
        <v>1363640</v>
      </c>
      <c r="Q22" s="164">
        <v>1346612</v>
      </c>
      <c r="R22" s="164">
        <v>4332429</v>
      </c>
      <c r="S22" s="164">
        <v>22800775</v>
      </c>
      <c r="T22" s="164">
        <v>8572876</v>
      </c>
      <c r="U22" s="164">
        <v>2157823</v>
      </c>
      <c r="V22" s="164">
        <v>33531474</v>
      </c>
      <c r="W22" s="164">
        <v>45593604</v>
      </c>
      <c r="X22" s="164">
        <v>16391566</v>
      </c>
      <c r="Y22" s="164">
        <v>29202038</v>
      </c>
      <c r="Z22" s="146">
        <v>178.15</v>
      </c>
      <c r="AA22" s="162">
        <v>16391566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479829932</v>
      </c>
      <c r="D25" s="177">
        <f>+D5+D9+D15+D19+D24</f>
        <v>0</v>
      </c>
      <c r="E25" s="178">
        <f t="shared" si="4"/>
        <v>553014262</v>
      </c>
      <c r="F25" s="78">
        <f t="shared" si="4"/>
        <v>425017423</v>
      </c>
      <c r="G25" s="78">
        <f t="shared" si="4"/>
        <v>22650644</v>
      </c>
      <c r="H25" s="78">
        <f t="shared" si="4"/>
        <v>32239353</v>
      </c>
      <c r="I25" s="78">
        <f t="shared" si="4"/>
        <v>28783312</v>
      </c>
      <c r="J25" s="78">
        <f t="shared" si="4"/>
        <v>83673309</v>
      </c>
      <c r="K25" s="78">
        <f t="shared" si="4"/>
        <v>28637935</v>
      </c>
      <c r="L25" s="78">
        <f t="shared" si="4"/>
        <v>29588757</v>
      </c>
      <c r="M25" s="78">
        <f t="shared" si="4"/>
        <v>26437309</v>
      </c>
      <c r="N25" s="78">
        <f t="shared" si="4"/>
        <v>84664001</v>
      </c>
      <c r="O25" s="78">
        <f t="shared" si="4"/>
        <v>27979947</v>
      </c>
      <c r="P25" s="78">
        <f t="shared" si="4"/>
        <v>28669646</v>
      </c>
      <c r="Q25" s="78">
        <f t="shared" si="4"/>
        <v>78939618</v>
      </c>
      <c r="R25" s="78">
        <f t="shared" si="4"/>
        <v>135589211</v>
      </c>
      <c r="S25" s="78">
        <f t="shared" si="4"/>
        <v>45391377</v>
      </c>
      <c r="T25" s="78">
        <f t="shared" si="4"/>
        <v>63894931</v>
      </c>
      <c r="U25" s="78">
        <f t="shared" si="4"/>
        <v>48715365</v>
      </c>
      <c r="V25" s="78">
        <f t="shared" si="4"/>
        <v>158001673</v>
      </c>
      <c r="W25" s="78">
        <f t="shared" si="4"/>
        <v>461928194</v>
      </c>
      <c r="X25" s="78">
        <f t="shared" si="4"/>
        <v>425017423</v>
      </c>
      <c r="Y25" s="78">
        <f t="shared" si="4"/>
        <v>36910771</v>
      </c>
      <c r="Z25" s="179">
        <f>+IF(X25&lt;&gt;0,+(Y25/X25)*100,0)</f>
        <v>8.684531269203992</v>
      </c>
      <c r="AA25" s="177">
        <f>+AA5+AA9+AA15+AA19+AA24</f>
        <v>425017423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85127840</v>
      </c>
      <c r="D28" s="158">
        <f>SUM(D29:D31)</f>
        <v>0</v>
      </c>
      <c r="E28" s="159">
        <f t="shared" si="5"/>
        <v>137097042</v>
      </c>
      <c r="F28" s="105">
        <f t="shared" si="5"/>
        <v>123863986</v>
      </c>
      <c r="G28" s="105">
        <f t="shared" si="5"/>
        <v>6316677</v>
      </c>
      <c r="H28" s="105">
        <f t="shared" si="5"/>
        <v>7359275</v>
      </c>
      <c r="I28" s="105">
        <f t="shared" si="5"/>
        <v>7654512</v>
      </c>
      <c r="J28" s="105">
        <f t="shared" si="5"/>
        <v>21330464</v>
      </c>
      <c r="K28" s="105">
        <f t="shared" si="5"/>
        <v>8868146</v>
      </c>
      <c r="L28" s="105">
        <f t="shared" si="5"/>
        <v>9209719</v>
      </c>
      <c r="M28" s="105">
        <f t="shared" si="5"/>
        <v>10273166</v>
      </c>
      <c r="N28" s="105">
        <f t="shared" si="5"/>
        <v>28351031</v>
      </c>
      <c r="O28" s="105">
        <f t="shared" si="5"/>
        <v>10965663</v>
      </c>
      <c r="P28" s="105">
        <f t="shared" si="5"/>
        <v>10020225</v>
      </c>
      <c r="Q28" s="105">
        <f t="shared" si="5"/>
        <v>3245050</v>
      </c>
      <c r="R28" s="105">
        <f t="shared" si="5"/>
        <v>24230938</v>
      </c>
      <c r="S28" s="105">
        <f t="shared" si="5"/>
        <v>13404505</v>
      </c>
      <c r="T28" s="105">
        <f t="shared" si="5"/>
        <v>8375026</v>
      </c>
      <c r="U28" s="105">
        <f t="shared" si="5"/>
        <v>10898325</v>
      </c>
      <c r="V28" s="105">
        <f t="shared" si="5"/>
        <v>32677856</v>
      </c>
      <c r="W28" s="105">
        <f t="shared" si="5"/>
        <v>106590289</v>
      </c>
      <c r="X28" s="105">
        <f t="shared" si="5"/>
        <v>123863986</v>
      </c>
      <c r="Y28" s="105">
        <f t="shared" si="5"/>
        <v>-17273697</v>
      </c>
      <c r="Z28" s="142">
        <f>+IF(X28&lt;&gt;0,+(Y28/X28)*100,0)</f>
        <v>-13.945697662272874</v>
      </c>
      <c r="AA28" s="158">
        <f>SUM(AA29:AA31)</f>
        <v>123863986</v>
      </c>
    </row>
    <row r="29" spans="1:27" ht="13.5">
      <c r="A29" s="143" t="s">
        <v>75</v>
      </c>
      <c r="B29" s="141"/>
      <c r="C29" s="160">
        <v>34747039</v>
      </c>
      <c r="D29" s="160"/>
      <c r="E29" s="161">
        <v>43806060</v>
      </c>
      <c r="F29" s="65">
        <v>38895650</v>
      </c>
      <c r="G29" s="65">
        <v>1669917</v>
      </c>
      <c r="H29" s="65">
        <v>2033830</v>
      </c>
      <c r="I29" s="65">
        <v>2691935</v>
      </c>
      <c r="J29" s="65">
        <v>6395682</v>
      </c>
      <c r="K29" s="65">
        <v>2647865</v>
      </c>
      <c r="L29" s="65">
        <v>2891518</v>
      </c>
      <c r="M29" s="65">
        <v>5964512</v>
      </c>
      <c r="N29" s="65">
        <v>11503895</v>
      </c>
      <c r="O29" s="65">
        <v>2201357</v>
      </c>
      <c r="P29" s="65">
        <v>3284390</v>
      </c>
      <c r="Q29" s="65">
        <v>1227185</v>
      </c>
      <c r="R29" s="65">
        <v>6712932</v>
      </c>
      <c r="S29" s="65">
        <v>3262974</v>
      </c>
      <c r="T29" s="65">
        <v>2734194</v>
      </c>
      <c r="U29" s="65">
        <v>3424091</v>
      </c>
      <c r="V29" s="65">
        <v>9421259</v>
      </c>
      <c r="W29" s="65">
        <v>34033768</v>
      </c>
      <c r="X29" s="65">
        <v>38895650</v>
      </c>
      <c r="Y29" s="65">
        <v>-4861882</v>
      </c>
      <c r="Z29" s="145">
        <v>-12.5</v>
      </c>
      <c r="AA29" s="160">
        <v>38895650</v>
      </c>
    </row>
    <row r="30" spans="1:27" ht="13.5">
      <c r="A30" s="143" t="s">
        <v>76</v>
      </c>
      <c r="B30" s="141"/>
      <c r="C30" s="162">
        <v>20999929</v>
      </c>
      <c r="D30" s="162"/>
      <c r="E30" s="163">
        <v>40559886</v>
      </c>
      <c r="F30" s="164">
        <v>34461583</v>
      </c>
      <c r="G30" s="164">
        <v>3861348</v>
      </c>
      <c r="H30" s="164">
        <v>4392796</v>
      </c>
      <c r="I30" s="164">
        <v>3606663</v>
      </c>
      <c r="J30" s="164">
        <v>11860807</v>
      </c>
      <c r="K30" s="164">
        <v>5068910</v>
      </c>
      <c r="L30" s="164">
        <v>2934914</v>
      </c>
      <c r="M30" s="164">
        <v>1654052</v>
      </c>
      <c r="N30" s="164">
        <v>9657876</v>
      </c>
      <c r="O30" s="164">
        <v>2330119</v>
      </c>
      <c r="P30" s="164">
        <v>2123030</v>
      </c>
      <c r="Q30" s="164">
        <v>-61625</v>
      </c>
      <c r="R30" s="164">
        <v>4391524</v>
      </c>
      <c r="S30" s="164">
        <v>3871023</v>
      </c>
      <c r="T30" s="164">
        <v>1869039</v>
      </c>
      <c r="U30" s="164">
        <v>2433103</v>
      </c>
      <c r="V30" s="164">
        <v>8173165</v>
      </c>
      <c r="W30" s="164">
        <v>34083372</v>
      </c>
      <c r="X30" s="164">
        <v>34461583</v>
      </c>
      <c r="Y30" s="164">
        <v>-378211</v>
      </c>
      <c r="Z30" s="146">
        <v>-1.1</v>
      </c>
      <c r="AA30" s="162">
        <v>34461583</v>
      </c>
    </row>
    <row r="31" spans="1:27" ht="13.5">
      <c r="A31" s="143" t="s">
        <v>77</v>
      </c>
      <c r="B31" s="141"/>
      <c r="C31" s="160">
        <v>29380872</v>
      </c>
      <c r="D31" s="160"/>
      <c r="E31" s="161">
        <v>52731096</v>
      </c>
      <c r="F31" s="65">
        <v>50506753</v>
      </c>
      <c r="G31" s="65">
        <v>785412</v>
      </c>
      <c r="H31" s="65">
        <v>932649</v>
      </c>
      <c r="I31" s="65">
        <v>1355914</v>
      </c>
      <c r="J31" s="65">
        <v>3073975</v>
      </c>
      <c r="K31" s="65">
        <v>1151371</v>
      </c>
      <c r="L31" s="65">
        <v>3383287</v>
      </c>
      <c r="M31" s="65">
        <v>2654602</v>
      </c>
      <c r="N31" s="65">
        <v>7189260</v>
      </c>
      <c r="O31" s="65">
        <v>6434187</v>
      </c>
      <c r="P31" s="65">
        <v>4612805</v>
      </c>
      <c r="Q31" s="65">
        <v>2079490</v>
      </c>
      <c r="R31" s="65">
        <v>13126482</v>
      </c>
      <c r="S31" s="65">
        <v>6270508</v>
      </c>
      <c r="T31" s="65">
        <v>3771793</v>
      </c>
      <c r="U31" s="65">
        <v>5041131</v>
      </c>
      <c r="V31" s="65">
        <v>15083432</v>
      </c>
      <c r="W31" s="65">
        <v>38473149</v>
      </c>
      <c r="X31" s="65">
        <v>50506753</v>
      </c>
      <c r="Y31" s="65">
        <v>-12033604</v>
      </c>
      <c r="Z31" s="145">
        <v>-23.83</v>
      </c>
      <c r="AA31" s="160">
        <v>50506753</v>
      </c>
    </row>
    <row r="32" spans="1:27" ht="13.5">
      <c r="A32" s="140" t="s">
        <v>78</v>
      </c>
      <c r="B32" s="141"/>
      <c r="C32" s="158">
        <f aca="true" t="shared" si="6" ref="C32:Y32">SUM(C33:C37)</f>
        <v>4319691</v>
      </c>
      <c r="D32" s="158">
        <f>SUM(D33:D37)</f>
        <v>0</v>
      </c>
      <c r="E32" s="159">
        <f t="shared" si="6"/>
        <v>3853000</v>
      </c>
      <c r="F32" s="105">
        <f t="shared" si="6"/>
        <v>2620000</v>
      </c>
      <c r="G32" s="105">
        <f t="shared" si="6"/>
        <v>218614</v>
      </c>
      <c r="H32" s="105">
        <f t="shared" si="6"/>
        <v>412732</v>
      </c>
      <c r="I32" s="105">
        <f t="shared" si="6"/>
        <v>92355</v>
      </c>
      <c r="J32" s="105">
        <f t="shared" si="6"/>
        <v>723701</v>
      </c>
      <c r="K32" s="105">
        <f t="shared" si="6"/>
        <v>968712</v>
      </c>
      <c r="L32" s="105">
        <f t="shared" si="6"/>
        <v>19912</v>
      </c>
      <c r="M32" s="105">
        <f t="shared" si="6"/>
        <v>17340</v>
      </c>
      <c r="N32" s="105">
        <f t="shared" si="6"/>
        <v>1005964</v>
      </c>
      <c r="O32" s="105">
        <f t="shared" si="6"/>
        <v>447</v>
      </c>
      <c r="P32" s="105">
        <f t="shared" si="6"/>
        <v>2036</v>
      </c>
      <c r="Q32" s="105">
        <f t="shared" si="6"/>
        <v>-130000</v>
      </c>
      <c r="R32" s="105">
        <f t="shared" si="6"/>
        <v>-127517</v>
      </c>
      <c r="S32" s="105">
        <f t="shared" si="6"/>
        <v>234402</v>
      </c>
      <c r="T32" s="105">
        <f t="shared" si="6"/>
        <v>64200</v>
      </c>
      <c r="U32" s="105">
        <f t="shared" si="6"/>
        <v>93000</v>
      </c>
      <c r="V32" s="105">
        <f t="shared" si="6"/>
        <v>391602</v>
      </c>
      <c r="W32" s="105">
        <f t="shared" si="6"/>
        <v>1993750</v>
      </c>
      <c r="X32" s="105">
        <f t="shared" si="6"/>
        <v>2620000</v>
      </c>
      <c r="Y32" s="105">
        <f t="shared" si="6"/>
        <v>-626250</v>
      </c>
      <c r="Z32" s="142">
        <f>+IF(X32&lt;&gt;0,+(Y32/X32)*100,0)</f>
        <v>-23.90267175572519</v>
      </c>
      <c r="AA32" s="158">
        <f>SUM(AA33:AA37)</f>
        <v>2620000</v>
      </c>
    </row>
    <row r="33" spans="1:27" ht="13.5">
      <c r="A33" s="143" t="s">
        <v>79</v>
      </c>
      <c r="B33" s="141"/>
      <c r="C33" s="160">
        <v>4319691</v>
      </c>
      <c r="D33" s="160"/>
      <c r="E33" s="161"/>
      <c r="F33" s="65">
        <v>2620000</v>
      </c>
      <c r="G33" s="65">
        <v>147217</v>
      </c>
      <c r="H33" s="65">
        <v>467500</v>
      </c>
      <c r="I33" s="65"/>
      <c r="J33" s="65">
        <v>614717</v>
      </c>
      <c r="K33" s="65">
        <v>952000</v>
      </c>
      <c r="L33" s="65">
        <v>19912</v>
      </c>
      <c r="M33" s="65">
        <v>17340</v>
      </c>
      <c r="N33" s="65">
        <v>989252</v>
      </c>
      <c r="O33" s="65">
        <v>447</v>
      </c>
      <c r="P33" s="65">
        <v>2036</v>
      </c>
      <c r="Q33" s="65">
        <v>-130000</v>
      </c>
      <c r="R33" s="65">
        <v>-127517</v>
      </c>
      <c r="S33" s="65">
        <v>234402</v>
      </c>
      <c r="T33" s="65">
        <v>64200</v>
      </c>
      <c r="U33" s="65">
        <v>93000</v>
      </c>
      <c r="V33" s="65">
        <v>391602</v>
      </c>
      <c r="W33" s="65">
        <v>1868054</v>
      </c>
      <c r="X33" s="65">
        <v>2620000</v>
      </c>
      <c r="Y33" s="65">
        <v>-751946</v>
      </c>
      <c r="Z33" s="145">
        <v>-28.7</v>
      </c>
      <c r="AA33" s="160">
        <v>2620000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>
        <v>3370000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>
        <v>483000</v>
      </c>
      <c r="F37" s="164"/>
      <c r="G37" s="164">
        <v>71397</v>
      </c>
      <c r="H37" s="164">
        <v>-54768</v>
      </c>
      <c r="I37" s="164">
        <v>92355</v>
      </c>
      <c r="J37" s="164">
        <v>108984</v>
      </c>
      <c r="K37" s="164">
        <v>16712</v>
      </c>
      <c r="L37" s="164"/>
      <c r="M37" s="164"/>
      <c r="N37" s="164">
        <v>16712</v>
      </c>
      <c r="O37" s="164"/>
      <c r="P37" s="164"/>
      <c r="Q37" s="164"/>
      <c r="R37" s="164"/>
      <c r="S37" s="164"/>
      <c r="T37" s="164"/>
      <c r="U37" s="164"/>
      <c r="V37" s="164"/>
      <c r="W37" s="164">
        <v>125696</v>
      </c>
      <c r="X37" s="164"/>
      <c r="Y37" s="164">
        <v>125696</v>
      </c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50126287</v>
      </c>
      <c r="D38" s="158">
        <f>SUM(D39:D41)</f>
        <v>0</v>
      </c>
      <c r="E38" s="159">
        <f t="shared" si="7"/>
        <v>8456882</v>
      </c>
      <c r="F38" s="105">
        <f t="shared" si="7"/>
        <v>18169138</v>
      </c>
      <c r="G38" s="105">
        <f t="shared" si="7"/>
        <v>695035</v>
      </c>
      <c r="H38" s="105">
        <f t="shared" si="7"/>
        <v>711394</v>
      </c>
      <c r="I38" s="105">
        <f t="shared" si="7"/>
        <v>5616713</v>
      </c>
      <c r="J38" s="105">
        <f t="shared" si="7"/>
        <v>7023142</v>
      </c>
      <c r="K38" s="105">
        <f t="shared" si="7"/>
        <v>746052</v>
      </c>
      <c r="L38" s="105">
        <f t="shared" si="7"/>
        <v>4224396</v>
      </c>
      <c r="M38" s="105">
        <f t="shared" si="7"/>
        <v>1279965</v>
      </c>
      <c r="N38" s="105">
        <f t="shared" si="7"/>
        <v>6250413</v>
      </c>
      <c r="O38" s="105">
        <f t="shared" si="7"/>
        <v>-3208063</v>
      </c>
      <c r="P38" s="105">
        <f t="shared" si="7"/>
        <v>2390025</v>
      </c>
      <c r="Q38" s="105">
        <f t="shared" si="7"/>
        <v>738373</v>
      </c>
      <c r="R38" s="105">
        <f t="shared" si="7"/>
        <v>-79665</v>
      </c>
      <c r="S38" s="105">
        <f t="shared" si="7"/>
        <v>160287</v>
      </c>
      <c r="T38" s="105">
        <f t="shared" si="7"/>
        <v>269045</v>
      </c>
      <c r="U38" s="105">
        <f t="shared" si="7"/>
        <v>1146362</v>
      </c>
      <c r="V38" s="105">
        <f t="shared" si="7"/>
        <v>1575694</v>
      </c>
      <c r="W38" s="105">
        <f t="shared" si="7"/>
        <v>14769584</v>
      </c>
      <c r="X38" s="105">
        <f t="shared" si="7"/>
        <v>18169138</v>
      </c>
      <c r="Y38" s="105">
        <f t="shared" si="7"/>
        <v>-3399554</v>
      </c>
      <c r="Z38" s="142">
        <f>+IF(X38&lt;&gt;0,+(Y38/X38)*100,0)</f>
        <v>-18.71059595672618</v>
      </c>
      <c r="AA38" s="158">
        <f>SUM(AA39:AA41)</f>
        <v>18169138</v>
      </c>
    </row>
    <row r="39" spans="1:27" ht="13.5">
      <c r="A39" s="143" t="s">
        <v>85</v>
      </c>
      <c r="B39" s="141"/>
      <c r="C39" s="160">
        <v>49855995</v>
      </c>
      <c r="D39" s="160"/>
      <c r="E39" s="161">
        <v>8456882</v>
      </c>
      <c r="F39" s="65">
        <v>17786138</v>
      </c>
      <c r="G39" s="65">
        <v>695035</v>
      </c>
      <c r="H39" s="65">
        <v>711394</v>
      </c>
      <c r="I39" s="65">
        <v>5616713</v>
      </c>
      <c r="J39" s="65">
        <v>7023142</v>
      </c>
      <c r="K39" s="65">
        <v>746052</v>
      </c>
      <c r="L39" s="65">
        <v>4224396</v>
      </c>
      <c r="M39" s="65">
        <v>804565</v>
      </c>
      <c r="N39" s="65">
        <v>5775013</v>
      </c>
      <c r="O39" s="65">
        <v>-3208063</v>
      </c>
      <c r="P39" s="65">
        <v>2390025</v>
      </c>
      <c r="Q39" s="65">
        <v>718107</v>
      </c>
      <c r="R39" s="65">
        <v>-99931</v>
      </c>
      <c r="S39" s="65">
        <v>136331</v>
      </c>
      <c r="T39" s="65">
        <v>214945</v>
      </c>
      <c r="U39" s="65">
        <v>1119199</v>
      </c>
      <c r="V39" s="65">
        <v>1470475</v>
      </c>
      <c r="W39" s="65">
        <v>14168699</v>
      </c>
      <c r="X39" s="65">
        <v>17786138</v>
      </c>
      <c r="Y39" s="65">
        <v>-3617439</v>
      </c>
      <c r="Z39" s="145">
        <v>-20.34</v>
      </c>
      <c r="AA39" s="160">
        <v>17786138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>
        <v>270292</v>
      </c>
      <c r="D41" s="160"/>
      <c r="E41" s="161"/>
      <c r="F41" s="65">
        <v>383000</v>
      </c>
      <c r="G41" s="65"/>
      <c r="H41" s="65"/>
      <c r="I41" s="65"/>
      <c r="J41" s="65"/>
      <c r="K41" s="65"/>
      <c r="L41" s="65"/>
      <c r="M41" s="65">
        <v>475400</v>
      </c>
      <c r="N41" s="65">
        <v>475400</v>
      </c>
      <c r="O41" s="65"/>
      <c r="P41" s="65"/>
      <c r="Q41" s="65">
        <v>20266</v>
      </c>
      <c r="R41" s="65">
        <v>20266</v>
      </c>
      <c r="S41" s="65">
        <v>23956</v>
      </c>
      <c r="T41" s="65">
        <v>54100</v>
      </c>
      <c r="U41" s="65">
        <v>27163</v>
      </c>
      <c r="V41" s="65">
        <v>105219</v>
      </c>
      <c r="W41" s="65">
        <v>600885</v>
      </c>
      <c r="X41" s="65">
        <v>383000</v>
      </c>
      <c r="Y41" s="65">
        <v>217885</v>
      </c>
      <c r="Z41" s="145">
        <v>56.89</v>
      </c>
      <c r="AA41" s="160">
        <v>383000</v>
      </c>
    </row>
    <row r="42" spans="1:27" ht="13.5">
      <c r="A42" s="140" t="s">
        <v>88</v>
      </c>
      <c r="B42" s="147"/>
      <c r="C42" s="158">
        <f aca="true" t="shared" si="8" ref="C42:Y42">SUM(C43:C46)</f>
        <v>231200411</v>
      </c>
      <c r="D42" s="158">
        <f>SUM(D43:D46)</f>
        <v>0</v>
      </c>
      <c r="E42" s="159">
        <f t="shared" si="8"/>
        <v>214122386</v>
      </c>
      <c r="F42" s="105">
        <f t="shared" si="8"/>
        <v>274360101</v>
      </c>
      <c r="G42" s="105">
        <f t="shared" si="8"/>
        <v>12008467</v>
      </c>
      <c r="H42" s="105">
        <f t="shared" si="8"/>
        <v>18778021</v>
      </c>
      <c r="I42" s="105">
        <f t="shared" si="8"/>
        <v>16255065</v>
      </c>
      <c r="J42" s="105">
        <f t="shared" si="8"/>
        <v>47041553</v>
      </c>
      <c r="K42" s="105">
        <f t="shared" si="8"/>
        <v>21980727</v>
      </c>
      <c r="L42" s="105">
        <f t="shared" si="8"/>
        <v>18151537</v>
      </c>
      <c r="M42" s="105">
        <f t="shared" si="8"/>
        <v>16382094</v>
      </c>
      <c r="N42" s="105">
        <f t="shared" si="8"/>
        <v>56514358</v>
      </c>
      <c r="O42" s="105">
        <f t="shared" si="8"/>
        <v>18170030</v>
      </c>
      <c r="P42" s="105">
        <f t="shared" si="8"/>
        <v>26908958</v>
      </c>
      <c r="Q42" s="105">
        <f t="shared" si="8"/>
        <v>18690103</v>
      </c>
      <c r="R42" s="105">
        <f t="shared" si="8"/>
        <v>63769091</v>
      </c>
      <c r="S42" s="105">
        <f t="shared" si="8"/>
        <v>42859232</v>
      </c>
      <c r="T42" s="105">
        <f t="shared" si="8"/>
        <v>19799944</v>
      </c>
      <c r="U42" s="105">
        <f t="shared" si="8"/>
        <v>26180432</v>
      </c>
      <c r="V42" s="105">
        <f t="shared" si="8"/>
        <v>88839608</v>
      </c>
      <c r="W42" s="105">
        <f t="shared" si="8"/>
        <v>256164610</v>
      </c>
      <c r="X42" s="105">
        <f t="shared" si="8"/>
        <v>274360101</v>
      </c>
      <c r="Y42" s="105">
        <f t="shared" si="8"/>
        <v>-18195491</v>
      </c>
      <c r="Z42" s="142">
        <f>+IF(X42&lt;&gt;0,+(Y42/X42)*100,0)</f>
        <v>-6.631974158662378</v>
      </c>
      <c r="AA42" s="158">
        <f>SUM(AA43:AA46)</f>
        <v>274360101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>
        <v>198812128</v>
      </c>
      <c r="D44" s="160"/>
      <c r="E44" s="161">
        <v>187730104</v>
      </c>
      <c r="F44" s="65">
        <v>257182484</v>
      </c>
      <c r="G44" s="65">
        <v>10738248</v>
      </c>
      <c r="H44" s="65">
        <v>16094944</v>
      </c>
      <c r="I44" s="65">
        <v>14847019</v>
      </c>
      <c r="J44" s="65">
        <v>41680211</v>
      </c>
      <c r="K44" s="65">
        <v>19720892</v>
      </c>
      <c r="L44" s="65">
        <v>16147824</v>
      </c>
      <c r="M44" s="65">
        <v>15170003</v>
      </c>
      <c r="N44" s="65">
        <v>51038719</v>
      </c>
      <c r="O44" s="65">
        <v>15749398</v>
      </c>
      <c r="P44" s="65">
        <v>31212570</v>
      </c>
      <c r="Q44" s="65">
        <v>17955943</v>
      </c>
      <c r="R44" s="65">
        <v>64917911</v>
      </c>
      <c r="S44" s="65">
        <v>19452387</v>
      </c>
      <c r="T44" s="65">
        <v>14960718</v>
      </c>
      <c r="U44" s="65">
        <v>21236753</v>
      </c>
      <c r="V44" s="65">
        <v>55649858</v>
      </c>
      <c r="W44" s="65">
        <v>213286699</v>
      </c>
      <c r="X44" s="65">
        <v>257182484</v>
      </c>
      <c r="Y44" s="65">
        <v>-43895785</v>
      </c>
      <c r="Z44" s="145">
        <v>-17.07</v>
      </c>
      <c r="AA44" s="160">
        <v>257182484</v>
      </c>
    </row>
    <row r="45" spans="1:27" ht="13.5">
      <c r="A45" s="143" t="s">
        <v>91</v>
      </c>
      <c r="B45" s="141"/>
      <c r="C45" s="162">
        <v>32388283</v>
      </c>
      <c r="D45" s="162"/>
      <c r="E45" s="163">
        <v>26392282</v>
      </c>
      <c r="F45" s="164">
        <v>17177617</v>
      </c>
      <c r="G45" s="164">
        <v>1270219</v>
      </c>
      <c r="H45" s="164">
        <v>2683077</v>
      </c>
      <c r="I45" s="164">
        <v>1408046</v>
      </c>
      <c r="J45" s="164">
        <v>5361342</v>
      </c>
      <c r="K45" s="164">
        <v>2259835</v>
      </c>
      <c r="L45" s="164">
        <v>2003713</v>
      </c>
      <c r="M45" s="164">
        <v>1212091</v>
      </c>
      <c r="N45" s="164">
        <v>5475639</v>
      </c>
      <c r="O45" s="164">
        <v>2420632</v>
      </c>
      <c r="P45" s="164">
        <v>-4303612</v>
      </c>
      <c r="Q45" s="164">
        <v>734160</v>
      </c>
      <c r="R45" s="164">
        <v>-1148820</v>
      </c>
      <c r="S45" s="164">
        <v>23406845</v>
      </c>
      <c r="T45" s="164">
        <v>4839226</v>
      </c>
      <c r="U45" s="164">
        <v>4943679</v>
      </c>
      <c r="V45" s="164">
        <v>33189750</v>
      </c>
      <c r="W45" s="164">
        <v>42877911</v>
      </c>
      <c r="X45" s="164">
        <v>17177617</v>
      </c>
      <c r="Y45" s="164">
        <v>25700294</v>
      </c>
      <c r="Z45" s="146">
        <v>149.62</v>
      </c>
      <c r="AA45" s="162">
        <v>17177617</v>
      </c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>
        <v>800000</v>
      </c>
      <c r="D47" s="158"/>
      <c r="E47" s="159">
        <v>500000</v>
      </c>
      <c r="F47" s="105">
        <v>900000</v>
      </c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>
        <v>900000</v>
      </c>
      <c r="T47" s="105">
        <v>27371</v>
      </c>
      <c r="U47" s="105"/>
      <c r="V47" s="105">
        <v>927371</v>
      </c>
      <c r="W47" s="105">
        <v>927371</v>
      </c>
      <c r="X47" s="105">
        <v>900000</v>
      </c>
      <c r="Y47" s="105">
        <v>27371</v>
      </c>
      <c r="Z47" s="142">
        <v>3.04</v>
      </c>
      <c r="AA47" s="158">
        <v>900000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371574229</v>
      </c>
      <c r="D48" s="177">
        <f>+D28+D32+D38+D42+D47</f>
        <v>0</v>
      </c>
      <c r="E48" s="178">
        <f t="shared" si="9"/>
        <v>364029310</v>
      </c>
      <c r="F48" s="78">
        <f t="shared" si="9"/>
        <v>419913225</v>
      </c>
      <c r="G48" s="78">
        <f t="shared" si="9"/>
        <v>19238793</v>
      </c>
      <c r="H48" s="78">
        <f t="shared" si="9"/>
        <v>27261422</v>
      </c>
      <c r="I48" s="78">
        <f t="shared" si="9"/>
        <v>29618645</v>
      </c>
      <c r="J48" s="78">
        <f t="shared" si="9"/>
        <v>76118860</v>
      </c>
      <c r="K48" s="78">
        <f t="shared" si="9"/>
        <v>32563637</v>
      </c>
      <c r="L48" s="78">
        <f t="shared" si="9"/>
        <v>31605564</v>
      </c>
      <c r="M48" s="78">
        <f t="shared" si="9"/>
        <v>27952565</v>
      </c>
      <c r="N48" s="78">
        <f t="shared" si="9"/>
        <v>92121766</v>
      </c>
      <c r="O48" s="78">
        <f t="shared" si="9"/>
        <v>25928077</v>
      </c>
      <c r="P48" s="78">
        <f t="shared" si="9"/>
        <v>39321244</v>
      </c>
      <c r="Q48" s="78">
        <f t="shared" si="9"/>
        <v>22543526</v>
      </c>
      <c r="R48" s="78">
        <f t="shared" si="9"/>
        <v>87792847</v>
      </c>
      <c r="S48" s="78">
        <f t="shared" si="9"/>
        <v>57558426</v>
      </c>
      <c r="T48" s="78">
        <f t="shared" si="9"/>
        <v>28535586</v>
      </c>
      <c r="U48" s="78">
        <f t="shared" si="9"/>
        <v>38318119</v>
      </c>
      <c r="V48" s="78">
        <f t="shared" si="9"/>
        <v>124412131</v>
      </c>
      <c r="W48" s="78">
        <f t="shared" si="9"/>
        <v>380445604</v>
      </c>
      <c r="X48" s="78">
        <f t="shared" si="9"/>
        <v>419913225</v>
      </c>
      <c r="Y48" s="78">
        <f t="shared" si="9"/>
        <v>-39467621</v>
      </c>
      <c r="Z48" s="179">
        <f>+IF(X48&lt;&gt;0,+(Y48/X48)*100,0)</f>
        <v>-9.398994518450806</v>
      </c>
      <c r="AA48" s="177">
        <f>+AA28+AA32+AA38+AA42+AA47</f>
        <v>419913225</v>
      </c>
    </row>
    <row r="49" spans="1:27" ht="13.5">
      <c r="A49" s="153" t="s">
        <v>49</v>
      </c>
      <c r="B49" s="154"/>
      <c r="C49" s="180">
        <f aca="true" t="shared" si="10" ref="C49:Y49">+C25-C48</f>
        <v>108255703</v>
      </c>
      <c r="D49" s="180">
        <f>+D25-D48</f>
        <v>0</v>
      </c>
      <c r="E49" s="181">
        <f t="shared" si="10"/>
        <v>188984952</v>
      </c>
      <c r="F49" s="182">
        <f t="shared" si="10"/>
        <v>5104198</v>
      </c>
      <c r="G49" s="182">
        <f t="shared" si="10"/>
        <v>3411851</v>
      </c>
      <c r="H49" s="182">
        <f t="shared" si="10"/>
        <v>4977931</v>
      </c>
      <c r="I49" s="182">
        <f t="shared" si="10"/>
        <v>-835333</v>
      </c>
      <c r="J49" s="182">
        <f t="shared" si="10"/>
        <v>7554449</v>
      </c>
      <c r="K49" s="182">
        <f t="shared" si="10"/>
        <v>-3925702</v>
      </c>
      <c r="L49" s="182">
        <f t="shared" si="10"/>
        <v>-2016807</v>
      </c>
      <c r="M49" s="182">
        <f t="shared" si="10"/>
        <v>-1515256</v>
      </c>
      <c r="N49" s="182">
        <f t="shared" si="10"/>
        <v>-7457765</v>
      </c>
      <c r="O49" s="182">
        <f t="shared" si="10"/>
        <v>2051870</v>
      </c>
      <c r="P49" s="182">
        <f t="shared" si="10"/>
        <v>-10651598</v>
      </c>
      <c r="Q49" s="182">
        <f t="shared" si="10"/>
        <v>56396092</v>
      </c>
      <c r="R49" s="182">
        <f t="shared" si="10"/>
        <v>47796364</v>
      </c>
      <c r="S49" s="182">
        <f t="shared" si="10"/>
        <v>-12167049</v>
      </c>
      <c r="T49" s="182">
        <f t="shared" si="10"/>
        <v>35359345</v>
      </c>
      <c r="U49" s="182">
        <f t="shared" si="10"/>
        <v>10397246</v>
      </c>
      <c r="V49" s="182">
        <f t="shared" si="10"/>
        <v>33589542</v>
      </c>
      <c r="W49" s="182">
        <f t="shared" si="10"/>
        <v>81482590</v>
      </c>
      <c r="X49" s="182">
        <f>IF(F25=F48,0,X25-X48)</f>
        <v>5104198</v>
      </c>
      <c r="Y49" s="182">
        <f t="shared" si="10"/>
        <v>76378392</v>
      </c>
      <c r="Z49" s="183">
        <f>+IF(X49&lt;&gt;0,+(Y49/X49)*100,0)</f>
        <v>1496.3838001582226</v>
      </c>
      <c r="AA49" s="180">
        <f>+AA25-AA48</f>
        <v>5104198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3158</v>
      </c>
      <c r="V6" s="65">
        <v>3158</v>
      </c>
      <c r="W6" s="65">
        <v>3158</v>
      </c>
      <c r="X6" s="65">
        <v>0</v>
      </c>
      <c r="Y6" s="65">
        <v>3158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77433941</v>
      </c>
      <c r="D8" s="160"/>
      <c r="E8" s="161">
        <v>105784787</v>
      </c>
      <c r="F8" s="65">
        <v>87714174</v>
      </c>
      <c r="G8" s="65">
        <v>3007567</v>
      </c>
      <c r="H8" s="65">
        <v>9445076</v>
      </c>
      <c r="I8" s="65">
        <v>7644312</v>
      </c>
      <c r="J8" s="65">
        <v>20096955</v>
      </c>
      <c r="K8" s="65">
        <v>7118125</v>
      </c>
      <c r="L8" s="65">
        <v>7814246</v>
      </c>
      <c r="M8" s="65">
        <v>5298174</v>
      </c>
      <c r="N8" s="65">
        <v>20230545</v>
      </c>
      <c r="O8" s="65">
        <v>7656161</v>
      </c>
      <c r="P8" s="65">
        <v>7642973</v>
      </c>
      <c r="Q8" s="65">
        <v>6753264</v>
      </c>
      <c r="R8" s="65">
        <v>22052398</v>
      </c>
      <c r="S8" s="65">
        <v>8037350</v>
      </c>
      <c r="T8" s="65">
        <v>6933906</v>
      </c>
      <c r="U8" s="65">
        <v>8058961</v>
      </c>
      <c r="V8" s="65">
        <v>23030217</v>
      </c>
      <c r="W8" s="65">
        <v>85410115</v>
      </c>
      <c r="X8" s="65">
        <v>87714174</v>
      </c>
      <c r="Y8" s="65">
        <v>-2304059</v>
      </c>
      <c r="Z8" s="145">
        <v>-2.63</v>
      </c>
      <c r="AA8" s="160">
        <v>87714174</v>
      </c>
    </row>
    <row r="9" spans="1:27" ht="13.5">
      <c r="A9" s="198" t="s">
        <v>105</v>
      </c>
      <c r="B9" s="197" t="s">
        <v>96</v>
      </c>
      <c r="C9" s="160">
        <v>15821710</v>
      </c>
      <c r="D9" s="160"/>
      <c r="E9" s="161">
        <v>16286369</v>
      </c>
      <c r="F9" s="65">
        <v>16391566</v>
      </c>
      <c r="G9" s="65">
        <v>141774</v>
      </c>
      <c r="H9" s="65">
        <v>2513091</v>
      </c>
      <c r="I9" s="65">
        <v>1332083</v>
      </c>
      <c r="J9" s="65">
        <v>3986948</v>
      </c>
      <c r="K9" s="65">
        <v>1336067</v>
      </c>
      <c r="L9" s="65">
        <v>1311164</v>
      </c>
      <c r="M9" s="65">
        <v>1042972</v>
      </c>
      <c r="N9" s="65">
        <v>3690203</v>
      </c>
      <c r="O9" s="65">
        <v>1616519</v>
      </c>
      <c r="P9" s="65">
        <v>1355422</v>
      </c>
      <c r="Q9" s="65">
        <v>1346612</v>
      </c>
      <c r="R9" s="65">
        <v>4318553</v>
      </c>
      <c r="S9" s="65">
        <v>1348757</v>
      </c>
      <c r="T9" s="65">
        <v>1322694</v>
      </c>
      <c r="U9" s="65">
        <v>1447330</v>
      </c>
      <c r="V9" s="65">
        <v>4118781</v>
      </c>
      <c r="W9" s="65">
        <v>16114485</v>
      </c>
      <c r="X9" s="65">
        <v>16391566</v>
      </c>
      <c r="Y9" s="65">
        <v>-277081</v>
      </c>
      <c r="Z9" s="145">
        <v>-1.69</v>
      </c>
      <c r="AA9" s="160">
        <v>16391566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445613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29657</v>
      </c>
      <c r="R11" s="65">
        <v>29657</v>
      </c>
      <c r="S11" s="65">
        <v>27752</v>
      </c>
      <c r="T11" s="65">
        <v>22243</v>
      </c>
      <c r="U11" s="65">
        <v>29962</v>
      </c>
      <c r="V11" s="65">
        <v>79957</v>
      </c>
      <c r="W11" s="65">
        <v>109614</v>
      </c>
      <c r="X11" s="65">
        <v>445613</v>
      </c>
      <c r="Y11" s="65">
        <v>-335999</v>
      </c>
      <c r="Z11" s="145">
        <v>-75.4</v>
      </c>
      <c r="AA11" s="160">
        <v>445613</v>
      </c>
    </row>
    <row r="12" spans="1:27" ht="13.5">
      <c r="A12" s="198" t="s">
        <v>108</v>
      </c>
      <c r="B12" s="200"/>
      <c r="C12" s="160">
        <v>20000</v>
      </c>
      <c r="D12" s="160"/>
      <c r="E12" s="161">
        <v>0</v>
      </c>
      <c r="F12" s="65">
        <v>112492</v>
      </c>
      <c r="G12" s="65">
        <v>0</v>
      </c>
      <c r="H12" s="65">
        <v>2105</v>
      </c>
      <c r="I12" s="65">
        <v>0</v>
      </c>
      <c r="J12" s="65">
        <v>2105</v>
      </c>
      <c r="K12" s="65">
        <v>0</v>
      </c>
      <c r="L12" s="65">
        <v>3421</v>
      </c>
      <c r="M12" s="65">
        <v>4211</v>
      </c>
      <c r="N12" s="65">
        <v>7632</v>
      </c>
      <c r="O12" s="65">
        <v>5789</v>
      </c>
      <c r="P12" s="65">
        <v>3158</v>
      </c>
      <c r="Q12" s="65">
        <v>8046</v>
      </c>
      <c r="R12" s="65">
        <v>16993</v>
      </c>
      <c r="S12" s="65">
        <v>6993</v>
      </c>
      <c r="T12" s="65">
        <v>10151</v>
      </c>
      <c r="U12" s="65">
        <v>0</v>
      </c>
      <c r="V12" s="65">
        <v>17144</v>
      </c>
      <c r="W12" s="65">
        <v>43874</v>
      </c>
      <c r="X12" s="65">
        <v>112492</v>
      </c>
      <c r="Y12" s="65">
        <v>-68618</v>
      </c>
      <c r="Z12" s="145">
        <v>-61</v>
      </c>
      <c r="AA12" s="160">
        <v>112492</v>
      </c>
    </row>
    <row r="13" spans="1:27" ht="13.5">
      <c r="A13" s="196" t="s">
        <v>109</v>
      </c>
      <c r="B13" s="200"/>
      <c r="C13" s="160">
        <v>5598682</v>
      </c>
      <c r="D13" s="160"/>
      <c r="E13" s="161">
        <v>6119000</v>
      </c>
      <c r="F13" s="65">
        <v>6119000</v>
      </c>
      <c r="G13" s="65">
        <v>369138</v>
      </c>
      <c r="H13" s="65">
        <v>606112</v>
      </c>
      <c r="I13" s="65">
        <v>414236</v>
      </c>
      <c r="J13" s="65">
        <v>1389486</v>
      </c>
      <c r="K13" s="65">
        <v>678801</v>
      </c>
      <c r="L13" s="65">
        <v>516101</v>
      </c>
      <c r="M13" s="65">
        <v>360447</v>
      </c>
      <c r="N13" s="65">
        <v>1555349</v>
      </c>
      <c r="O13" s="65">
        <v>575850</v>
      </c>
      <c r="P13" s="65">
        <v>573826</v>
      </c>
      <c r="Q13" s="65">
        <v>0</v>
      </c>
      <c r="R13" s="65">
        <v>1149676</v>
      </c>
      <c r="S13" s="65">
        <v>1040861</v>
      </c>
      <c r="T13" s="65">
        <v>824831</v>
      </c>
      <c r="U13" s="65">
        <v>605414</v>
      </c>
      <c r="V13" s="65">
        <v>2471106</v>
      </c>
      <c r="W13" s="65">
        <v>6565617</v>
      </c>
      <c r="X13" s="65">
        <v>6119000</v>
      </c>
      <c r="Y13" s="65">
        <v>446617</v>
      </c>
      <c r="Z13" s="145">
        <v>7.3</v>
      </c>
      <c r="AA13" s="160">
        <v>6119000</v>
      </c>
    </row>
    <row r="14" spans="1:27" ht="13.5">
      <c r="A14" s="196" t="s">
        <v>110</v>
      </c>
      <c r="B14" s="200"/>
      <c r="C14" s="160">
        <v>18485605</v>
      </c>
      <c r="D14" s="160"/>
      <c r="E14" s="161">
        <v>19950000</v>
      </c>
      <c r="F14" s="65">
        <v>19950000</v>
      </c>
      <c r="G14" s="65">
        <v>1717035</v>
      </c>
      <c r="H14" s="65">
        <v>1723352</v>
      </c>
      <c r="I14" s="65">
        <v>1743571</v>
      </c>
      <c r="J14" s="65">
        <v>5183958</v>
      </c>
      <c r="K14" s="65">
        <v>1708262</v>
      </c>
      <c r="L14" s="65">
        <v>1785661</v>
      </c>
      <c r="M14" s="65">
        <v>1519367</v>
      </c>
      <c r="N14" s="65">
        <v>5013290</v>
      </c>
      <c r="O14" s="65">
        <v>1783821</v>
      </c>
      <c r="P14" s="65">
        <v>1863790</v>
      </c>
      <c r="Q14" s="65">
        <v>1880391</v>
      </c>
      <c r="R14" s="65">
        <v>5528002</v>
      </c>
      <c r="S14" s="65">
        <v>1828071</v>
      </c>
      <c r="T14" s="65">
        <v>1884272</v>
      </c>
      <c r="U14" s="65">
        <v>1410817</v>
      </c>
      <c r="V14" s="65">
        <v>5123160</v>
      </c>
      <c r="W14" s="65">
        <v>20848410</v>
      </c>
      <c r="X14" s="65">
        <v>19950000</v>
      </c>
      <c r="Y14" s="65">
        <v>898410</v>
      </c>
      <c r="Z14" s="145">
        <v>4.5</v>
      </c>
      <c r="AA14" s="160">
        <v>19950000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1179733</v>
      </c>
      <c r="D18" s="160"/>
      <c r="E18" s="161">
        <v>0</v>
      </c>
      <c r="F18" s="65">
        <v>1200000</v>
      </c>
      <c r="G18" s="65">
        <v>0</v>
      </c>
      <c r="H18" s="65">
        <v>304557</v>
      </c>
      <c r="I18" s="65">
        <v>0</v>
      </c>
      <c r="J18" s="65">
        <v>304557</v>
      </c>
      <c r="K18" s="65">
        <v>0</v>
      </c>
      <c r="L18" s="65">
        <v>304557</v>
      </c>
      <c r="M18" s="65">
        <v>0</v>
      </c>
      <c r="N18" s="65">
        <v>304557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627388</v>
      </c>
      <c r="U18" s="65">
        <v>0</v>
      </c>
      <c r="V18" s="65">
        <v>627388</v>
      </c>
      <c r="W18" s="65">
        <v>1236502</v>
      </c>
      <c r="X18" s="65">
        <v>1200000</v>
      </c>
      <c r="Y18" s="65">
        <v>36502</v>
      </c>
      <c r="Z18" s="145">
        <v>3.04</v>
      </c>
      <c r="AA18" s="160">
        <v>1200000</v>
      </c>
    </row>
    <row r="19" spans="1:27" ht="13.5">
      <c r="A19" s="196" t="s">
        <v>34</v>
      </c>
      <c r="B19" s="200"/>
      <c r="C19" s="160">
        <v>222695049</v>
      </c>
      <c r="D19" s="160"/>
      <c r="E19" s="161">
        <v>213603233</v>
      </c>
      <c r="F19" s="65">
        <v>250995599</v>
      </c>
      <c r="G19" s="65">
        <v>17227400</v>
      </c>
      <c r="H19" s="65">
        <v>17227400</v>
      </c>
      <c r="I19" s="65">
        <v>17487775</v>
      </c>
      <c r="J19" s="65">
        <v>51942575</v>
      </c>
      <c r="K19" s="65">
        <v>17663520</v>
      </c>
      <c r="L19" s="65">
        <v>17227400</v>
      </c>
      <c r="M19" s="65">
        <v>17792756</v>
      </c>
      <c r="N19" s="65">
        <v>52683676</v>
      </c>
      <c r="O19" s="65">
        <v>16512399</v>
      </c>
      <c r="P19" s="65">
        <v>17104332</v>
      </c>
      <c r="Q19" s="65">
        <v>68880500</v>
      </c>
      <c r="R19" s="65">
        <v>102497231</v>
      </c>
      <c r="S19" s="65">
        <v>27722707</v>
      </c>
      <c r="T19" s="65">
        <v>8507561</v>
      </c>
      <c r="U19" s="65">
        <v>1179629</v>
      </c>
      <c r="V19" s="65">
        <v>37409897</v>
      </c>
      <c r="W19" s="65">
        <v>244533379</v>
      </c>
      <c r="X19" s="65">
        <v>250995599</v>
      </c>
      <c r="Y19" s="65">
        <v>-6462220</v>
      </c>
      <c r="Z19" s="145">
        <v>-2.57</v>
      </c>
      <c r="AA19" s="160">
        <v>250995599</v>
      </c>
    </row>
    <row r="20" spans="1:27" ht="13.5">
      <c r="A20" s="196" t="s">
        <v>35</v>
      </c>
      <c r="B20" s="200" t="s">
        <v>96</v>
      </c>
      <c r="C20" s="160">
        <v>10042216</v>
      </c>
      <c r="D20" s="160"/>
      <c r="E20" s="161">
        <v>2613873</v>
      </c>
      <c r="F20" s="59">
        <v>42088979</v>
      </c>
      <c r="G20" s="59">
        <v>187730</v>
      </c>
      <c r="H20" s="59">
        <v>417660</v>
      </c>
      <c r="I20" s="59">
        <v>161335</v>
      </c>
      <c r="J20" s="59">
        <v>766725</v>
      </c>
      <c r="K20" s="59">
        <v>133160</v>
      </c>
      <c r="L20" s="59">
        <v>626207</v>
      </c>
      <c r="M20" s="59">
        <v>419382</v>
      </c>
      <c r="N20" s="59">
        <v>1178749</v>
      </c>
      <c r="O20" s="59">
        <v>-170592</v>
      </c>
      <c r="P20" s="59">
        <v>126145</v>
      </c>
      <c r="Q20" s="59">
        <v>41148</v>
      </c>
      <c r="R20" s="59">
        <v>-3299</v>
      </c>
      <c r="S20" s="59">
        <v>2730116</v>
      </c>
      <c r="T20" s="59">
        <v>66088</v>
      </c>
      <c r="U20" s="59">
        <v>615693</v>
      </c>
      <c r="V20" s="59">
        <v>3411897</v>
      </c>
      <c r="W20" s="59">
        <v>5354072</v>
      </c>
      <c r="X20" s="59">
        <v>42088979</v>
      </c>
      <c r="Y20" s="59">
        <v>-36734907</v>
      </c>
      <c r="Z20" s="199">
        <v>-87.28</v>
      </c>
      <c r="AA20" s="135">
        <v>42088979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351276936</v>
      </c>
      <c r="D22" s="203">
        <f>SUM(D5:D21)</f>
        <v>0</v>
      </c>
      <c r="E22" s="204">
        <f t="shared" si="0"/>
        <v>364357262</v>
      </c>
      <c r="F22" s="205">
        <f t="shared" si="0"/>
        <v>425017423</v>
      </c>
      <c r="G22" s="205">
        <f t="shared" si="0"/>
        <v>22650644</v>
      </c>
      <c r="H22" s="205">
        <f t="shared" si="0"/>
        <v>32239353</v>
      </c>
      <c r="I22" s="205">
        <f t="shared" si="0"/>
        <v>28783312</v>
      </c>
      <c r="J22" s="205">
        <f t="shared" si="0"/>
        <v>83673309</v>
      </c>
      <c r="K22" s="205">
        <f t="shared" si="0"/>
        <v>28637935</v>
      </c>
      <c r="L22" s="205">
        <f t="shared" si="0"/>
        <v>29588757</v>
      </c>
      <c r="M22" s="205">
        <f t="shared" si="0"/>
        <v>26437309</v>
      </c>
      <c r="N22" s="205">
        <f t="shared" si="0"/>
        <v>84664001</v>
      </c>
      <c r="O22" s="205">
        <f t="shared" si="0"/>
        <v>27979947</v>
      </c>
      <c r="P22" s="205">
        <f t="shared" si="0"/>
        <v>28669646</v>
      </c>
      <c r="Q22" s="205">
        <f t="shared" si="0"/>
        <v>78939618</v>
      </c>
      <c r="R22" s="205">
        <f t="shared" si="0"/>
        <v>135589211</v>
      </c>
      <c r="S22" s="205">
        <f t="shared" si="0"/>
        <v>42742607</v>
      </c>
      <c r="T22" s="205">
        <f t="shared" si="0"/>
        <v>20199134</v>
      </c>
      <c r="U22" s="205">
        <f t="shared" si="0"/>
        <v>13350964</v>
      </c>
      <c r="V22" s="205">
        <f t="shared" si="0"/>
        <v>76292705</v>
      </c>
      <c r="W22" s="205">
        <f t="shared" si="0"/>
        <v>380219226</v>
      </c>
      <c r="X22" s="205">
        <f t="shared" si="0"/>
        <v>425017423</v>
      </c>
      <c r="Y22" s="205">
        <f t="shared" si="0"/>
        <v>-44798197</v>
      </c>
      <c r="Z22" s="206">
        <f>+IF(X22&lt;&gt;0,+(Y22/X22)*100,0)</f>
        <v>-10.54032013177022</v>
      </c>
      <c r="AA22" s="203">
        <f>SUM(AA5:AA21)</f>
        <v>425017423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78687072</v>
      </c>
      <c r="D25" s="160"/>
      <c r="E25" s="161">
        <v>97021985</v>
      </c>
      <c r="F25" s="65">
        <v>95726135</v>
      </c>
      <c r="G25" s="65">
        <v>6281838</v>
      </c>
      <c r="H25" s="65">
        <v>6700979</v>
      </c>
      <c r="I25" s="65">
        <v>7199418</v>
      </c>
      <c r="J25" s="65">
        <v>20182235</v>
      </c>
      <c r="K25" s="65">
        <v>7999545</v>
      </c>
      <c r="L25" s="65">
        <v>10404897</v>
      </c>
      <c r="M25" s="65">
        <v>7786208</v>
      </c>
      <c r="N25" s="65">
        <v>26190650</v>
      </c>
      <c r="O25" s="65">
        <v>8602351</v>
      </c>
      <c r="P25" s="65">
        <v>7665202</v>
      </c>
      <c r="Q25" s="65">
        <v>870214</v>
      </c>
      <c r="R25" s="65">
        <v>17137767</v>
      </c>
      <c r="S25" s="65">
        <v>15395743</v>
      </c>
      <c r="T25" s="65">
        <v>8139412</v>
      </c>
      <c r="U25" s="65">
        <v>8358456</v>
      </c>
      <c r="V25" s="65">
        <v>31893611</v>
      </c>
      <c r="W25" s="65">
        <v>95404263</v>
      </c>
      <c r="X25" s="65">
        <v>95726135</v>
      </c>
      <c r="Y25" s="65">
        <v>-321872</v>
      </c>
      <c r="Z25" s="145">
        <v>-0.34</v>
      </c>
      <c r="AA25" s="160">
        <v>95726135</v>
      </c>
    </row>
    <row r="26" spans="1:27" ht="13.5">
      <c r="A26" s="198" t="s">
        <v>38</v>
      </c>
      <c r="B26" s="197"/>
      <c r="C26" s="160">
        <v>5346785</v>
      </c>
      <c r="D26" s="160"/>
      <c r="E26" s="161">
        <v>6781484</v>
      </c>
      <c r="F26" s="65">
        <v>6035939</v>
      </c>
      <c r="G26" s="65">
        <v>371430</v>
      </c>
      <c r="H26" s="65">
        <v>411518</v>
      </c>
      <c r="I26" s="65">
        <v>421213</v>
      </c>
      <c r="J26" s="65">
        <v>1204161</v>
      </c>
      <c r="K26" s="65">
        <v>439650</v>
      </c>
      <c r="L26" s="65">
        <v>490100</v>
      </c>
      <c r="M26" s="65">
        <v>470464</v>
      </c>
      <c r="N26" s="65">
        <v>1400214</v>
      </c>
      <c r="O26" s="65">
        <v>600845</v>
      </c>
      <c r="P26" s="65">
        <v>423450</v>
      </c>
      <c r="Q26" s="65">
        <v>0</v>
      </c>
      <c r="R26" s="65">
        <v>1024295</v>
      </c>
      <c r="S26" s="65">
        <v>905577</v>
      </c>
      <c r="T26" s="65">
        <v>421293</v>
      </c>
      <c r="U26" s="65">
        <v>475956</v>
      </c>
      <c r="V26" s="65">
        <v>1802826</v>
      </c>
      <c r="W26" s="65">
        <v>5431496</v>
      </c>
      <c r="X26" s="65">
        <v>6035939</v>
      </c>
      <c r="Y26" s="65">
        <v>-604443</v>
      </c>
      <c r="Z26" s="145">
        <v>-10.01</v>
      </c>
      <c r="AA26" s="160">
        <v>6035939</v>
      </c>
    </row>
    <row r="27" spans="1:27" ht="13.5">
      <c r="A27" s="198" t="s">
        <v>118</v>
      </c>
      <c r="B27" s="197" t="s">
        <v>99</v>
      </c>
      <c r="C27" s="160">
        <v>47262957</v>
      </c>
      <c r="D27" s="160"/>
      <c r="E27" s="161">
        <v>24773130</v>
      </c>
      <c r="F27" s="65">
        <v>30225620</v>
      </c>
      <c r="G27" s="65">
        <v>2027004</v>
      </c>
      <c r="H27" s="65">
        <v>2027004</v>
      </c>
      <c r="I27" s="65">
        <v>2027004</v>
      </c>
      <c r="J27" s="65">
        <v>6081012</v>
      </c>
      <c r="K27" s="65">
        <v>2027004</v>
      </c>
      <c r="L27" s="65">
        <v>2027004</v>
      </c>
      <c r="M27" s="65">
        <v>2027004</v>
      </c>
      <c r="N27" s="65">
        <v>6081012</v>
      </c>
      <c r="O27" s="65">
        <v>2027004</v>
      </c>
      <c r="P27" s="65">
        <v>5961383</v>
      </c>
      <c r="Q27" s="65">
        <v>2518802</v>
      </c>
      <c r="R27" s="65">
        <v>10507189</v>
      </c>
      <c r="S27" s="65">
        <v>2518802</v>
      </c>
      <c r="T27" s="65">
        <v>2518802</v>
      </c>
      <c r="U27" s="65">
        <v>2518802</v>
      </c>
      <c r="V27" s="65">
        <v>7556406</v>
      </c>
      <c r="W27" s="65">
        <v>30225619</v>
      </c>
      <c r="X27" s="65">
        <v>30225620</v>
      </c>
      <c r="Y27" s="65">
        <v>-1</v>
      </c>
      <c r="Z27" s="145">
        <v>0</v>
      </c>
      <c r="AA27" s="160">
        <v>30225620</v>
      </c>
    </row>
    <row r="28" spans="1:27" ht="13.5">
      <c r="A28" s="198" t="s">
        <v>39</v>
      </c>
      <c r="B28" s="197" t="s">
        <v>96</v>
      </c>
      <c r="C28" s="160">
        <v>19543638</v>
      </c>
      <c r="D28" s="160"/>
      <c r="E28" s="161">
        <v>18000000</v>
      </c>
      <c r="F28" s="65">
        <v>31500000</v>
      </c>
      <c r="G28" s="65">
        <v>1500000</v>
      </c>
      <c r="H28" s="65">
        <v>1500000</v>
      </c>
      <c r="I28" s="65">
        <v>1500000</v>
      </c>
      <c r="J28" s="65">
        <v>4500000</v>
      </c>
      <c r="K28" s="65">
        <v>1500000</v>
      </c>
      <c r="L28" s="65">
        <v>1500000</v>
      </c>
      <c r="M28" s="65">
        <v>1500000</v>
      </c>
      <c r="N28" s="65">
        <v>4500000</v>
      </c>
      <c r="O28" s="65">
        <v>1500000</v>
      </c>
      <c r="P28" s="65">
        <v>6833333</v>
      </c>
      <c r="Q28" s="65">
        <v>2166667</v>
      </c>
      <c r="R28" s="65">
        <v>10500000</v>
      </c>
      <c r="S28" s="65">
        <v>2625000</v>
      </c>
      <c r="T28" s="65">
        <v>2625000</v>
      </c>
      <c r="U28" s="65">
        <v>2625000</v>
      </c>
      <c r="V28" s="65">
        <v>7875000</v>
      </c>
      <c r="W28" s="65">
        <v>27375000</v>
      </c>
      <c r="X28" s="65">
        <v>31500000</v>
      </c>
      <c r="Y28" s="65">
        <v>-4125000</v>
      </c>
      <c r="Z28" s="145">
        <v>-13.1</v>
      </c>
      <c r="AA28" s="160">
        <v>31500000</v>
      </c>
    </row>
    <row r="29" spans="1:27" ht="13.5">
      <c r="A29" s="198" t="s">
        <v>40</v>
      </c>
      <c r="B29" s="197"/>
      <c r="C29" s="160">
        <v>12363098</v>
      </c>
      <c r="D29" s="160"/>
      <c r="E29" s="161">
        <v>11320455</v>
      </c>
      <c r="F29" s="65">
        <v>11749112</v>
      </c>
      <c r="G29" s="65">
        <v>0</v>
      </c>
      <c r="H29" s="65">
        <v>0</v>
      </c>
      <c r="I29" s="65">
        <v>0</v>
      </c>
      <c r="J29" s="65">
        <v>0</v>
      </c>
      <c r="K29" s="65">
        <v>3895486</v>
      </c>
      <c r="L29" s="65">
        <v>0</v>
      </c>
      <c r="M29" s="65">
        <v>823167</v>
      </c>
      <c r="N29" s="65">
        <v>4718653</v>
      </c>
      <c r="O29" s="65">
        <v>0</v>
      </c>
      <c r="P29" s="65">
        <v>0</v>
      </c>
      <c r="Q29" s="65">
        <v>3894215</v>
      </c>
      <c r="R29" s="65">
        <v>3894215</v>
      </c>
      <c r="S29" s="65">
        <v>0</v>
      </c>
      <c r="T29" s="65">
        <v>0</v>
      </c>
      <c r="U29" s="65">
        <v>796857</v>
      </c>
      <c r="V29" s="65">
        <v>796857</v>
      </c>
      <c r="W29" s="65">
        <v>9409725</v>
      </c>
      <c r="X29" s="65">
        <v>11749112</v>
      </c>
      <c r="Y29" s="65">
        <v>-2339387</v>
      </c>
      <c r="Z29" s="145">
        <v>-19.91</v>
      </c>
      <c r="AA29" s="160">
        <v>11749112</v>
      </c>
    </row>
    <row r="30" spans="1:27" ht="13.5">
      <c r="A30" s="198" t="s">
        <v>119</v>
      </c>
      <c r="B30" s="197" t="s">
        <v>96</v>
      </c>
      <c r="C30" s="160">
        <v>44870810</v>
      </c>
      <c r="D30" s="160"/>
      <c r="E30" s="161">
        <v>52019129</v>
      </c>
      <c r="F30" s="65">
        <v>52019128</v>
      </c>
      <c r="G30" s="65">
        <v>3357625</v>
      </c>
      <c r="H30" s="65">
        <v>4203687</v>
      </c>
      <c r="I30" s="65">
        <v>3877592</v>
      </c>
      <c r="J30" s="65">
        <v>11438904</v>
      </c>
      <c r="K30" s="65">
        <v>4358265</v>
      </c>
      <c r="L30" s="65">
        <v>4331496</v>
      </c>
      <c r="M30" s="65">
        <v>4415707</v>
      </c>
      <c r="N30" s="65">
        <v>13105468</v>
      </c>
      <c r="O30" s="65">
        <v>4210125</v>
      </c>
      <c r="P30" s="65">
        <v>4272625</v>
      </c>
      <c r="Q30" s="65">
        <v>4560318</v>
      </c>
      <c r="R30" s="65">
        <v>13043068</v>
      </c>
      <c r="S30" s="65">
        <v>4080120</v>
      </c>
      <c r="T30" s="65">
        <v>1480370</v>
      </c>
      <c r="U30" s="65">
        <v>4296533</v>
      </c>
      <c r="V30" s="65">
        <v>9857023</v>
      </c>
      <c r="W30" s="65">
        <v>47444463</v>
      </c>
      <c r="X30" s="65">
        <v>52019128</v>
      </c>
      <c r="Y30" s="65">
        <v>-4574665</v>
      </c>
      <c r="Z30" s="145">
        <v>-8.79</v>
      </c>
      <c r="AA30" s="160">
        <v>52019128</v>
      </c>
    </row>
    <row r="31" spans="1:27" ht="13.5">
      <c r="A31" s="198" t="s">
        <v>120</v>
      </c>
      <c r="B31" s="197" t="s">
        <v>121</v>
      </c>
      <c r="C31" s="160">
        <v>13190622</v>
      </c>
      <c r="D31" s="160"/>
      <c r="E31" s="161">
        <v>22092809</v>
      </c>
      <c r="F31" s="65">
        <v>26629140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558818</v>
      </c>
      <c r="M31" s="65">
        <v>1103744</v>
      </c>
      <c r="N31" s="65">
        <v>1662562</v>
      </c>
      <c r="O31" s="65">
        <v>2280035</v>
      </c>
      <c r="P31" s="65">
        <v>3102237</v>
      </c>
      <c r="Q31" s="65">
        <v>1150840</v>
      </c>
      <c r="R31" s="65">
        <v>6533112</v>
      </c>
      <c r="S31" s="65">
        <v>1025254</v>
      </c>
      <c r="T31" s="65">
        <v>2174095</v>
      </c>
      <c r="U31" s="65">
        <v>3995896</v>
      </c>
      <c r="V31" s="65">
        <v>7195245</v>
      </c>
      <c r="W31" s="65">
        <v>15390919</v>
      </c>
      <c r="X31" s="65">
        <v>26629140</v>
      </c>
      <c r="Y31" s="65">
        <v>-11238221</v>
      </c>
      <c r="Z31" s="145">
        <v>-42.2</v>
      </c>
      <c r="AA31" s="160">
        <v>26629140</v>
      </c>
    </row>
    <row r="32" spans="1:27" ht="13.5">
      <c r="A32" s="198" t="s">
        <v>122</v>
      </c>
      <c r="B32" s="197"/>
      <c r="C32" s="160">
        <v>8147211</v>
      </c>
      <c r="D32" s="160"/>
      <c r="E32" s="161">
        <v>8551750</v>
      </c>
      <c r="F32" s="65">
        <v>11106750</v>
      </c>
      <c r="G32" s="65">
        <v>0</v>
      </c>
      <c r="H32" s="65">
        <v>2124028</v>
      </c>
      <c r="I32" s="65">
        <v>110788</v>
      </c>
      <c r="J32" s="65">
        <v>2234816</v>
      </c>
      <c r="K32" s="65">
        <v>1917876</v>
      </c>
      <c r="L32" s="65">
        <v>1045900</v>
      </c>
      <c r="M32" s="65">
        <v>-373464</v>
      </c>
      <c r="N32" s="65">
        <v>2590312</v>
      </c>
      <c r="O32" s="65">
        <v>994518</v>
      </c>
      <c r="P32" s="65">
        <v>0</v>
      </c>
      <c r="Q32" s="65">
        <v>1022852</v>
      </c>
      <c r="R32" s="65">
        <v>2017370</v>
      </c>
      <c r="S32" s="65">
        <v>841041</v>
      </c>
      <c r="T32" s="65">
        <v>841041</v>
      </c>
      <c r="U32" s="65">
        <v>794096</v>
      </c>
      <c r="V32" s="65">
        <v>2476178</v>
      </c>
      <c r="W32" s="65">
        <v>9318676</v>
      </c>
      <c r="X32" s="65">
        <v>11106750</v>
      </c>
      <c r="Y32" s="65">
        <v>-1788074</v>
      </c>
      <c r="Z32" s="145">
        <v>-16.1</v>
      </c>
      <c r="AA32" s="160">
        <v>11106750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44821494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-123066</v>
      </c>
      <c r="R33" s="65">
        <v>-123066</v>
      </c>
      <c r="S33" s="65">
        <v>22935635</v>
      </c>
      <c r="T33" s="65">
        <v>4226467</v>
      </c>
      <c r="U33" s="65">
        <v>3864049</v>
      </c>
      <c r="V33" s="65">
        <v>31026151</v>
      </c>
      <c r="W33" s="65">
        <v>30903085</v>
      </c>
      <c r="X33" s="65">
        <v>44821494</v>
      </c>
      <c r="Y33" s="65">
        <v>-13918409</v>
      </c>
      <c r="Z33" s="145">
        <v>-31.05</v>
      </c>
      <c r="AA33" s="160">
        <v>44821494</v>
      </c>
    </row>
    <row r="34" spans="1:27" ht="13.5">
      <c r="A34" s="198" t="s">
        <v>43</v>
      </c>
      <c r="B34" s="197" t="s">
        <v>123</v>
      </c>
      <c r="C34" s="160">
        <v>142162036</v>
      </c>
      <c r="D34" s="160"/>
      <c r="E34" s="161">
        <v>123468568</v>
      </c>
      <c r="F34" s="65">
        <v>110099907</v>
      </c>
      <c r="G34" s="65">
        <v>5700896</v>
      </c>
      <c r="H34" s="65">
        <v>10294206</v>
      </c>
      <c r="I34" s="65">
        <v>14482630</v>
      </c>
      <c r="J34" s="65">
        <v>30477732</v>
      </c>
      <c r="K34" s="65">
        <v>10425811</v>
      </c>
      <c r="L34" s="65">
        <v>11247349</v>
      </c>
      <c r="M34" s="65">
        <v>10199735</v>
      </c>
      <c r="N34" s="65">
        <v>31872895</v>
      </c>
      <c r="O34" s="65">
        <v>5713199</v>
      </c>
      <c r="P34" s="65">
        <v>11063014</v>
      </c>
      <c r="Q34" s="65">
        <v>6482684</v>
      </c>
      <c r="R34" s="65">
        <v>23258897</v>
      </c>
      <c r="S34" s="65">
        <v>7231254</v>
      </c>
      <c r="T34" s="65">
        <v>6109106</v>
      </c>
      <c r="U34" s="65">
        <v>10592474</v>
      </c>
      <c r="V34" s="65">
        <v>23932834</v>
      </c>
      <c r="W34" s="65">
        <v>109542358</v>
      </c>
      <c r="X34" s="65">
        <v>110099907</v>
      </c>
      <c r="Y34" s="65">
        <v>-557549</v>
      </c>
      <c r="Z34" s="145">
        <v>-0.51</v>
      </c>
      <c r="AA34" s="160">
        <v>110099907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371574229</v>
      </c>
      <c r="D36" s="203">
        <f>SUM(D25:D35)</f>
        <v>0</v>
      </c>
      <c r="E36" s="204">
        <f t="shared" si="1"/>
        <v>364029310</v>
      </c>
      <c r="F36" s="205">
        <f t="shared" si="1"/>
        <v>419913225</v>
      </c>
      <c r="G36" s="205">
        <f t="shared" si="1"/>
        <v>19238793</v>
      </c>
      <c r="H36" s="205">
        <f t="shared" si="1"/>
        <v>27261422</v>
      </c>
      <c r="I36" s="205">
        <f t="shared" si="1"/>
        <v>29618645</v>
      </c>
      <c r="J36" s="205">
        <f t="shared" si="1"/>
        <v>76118860</v>
      </c>
      <c r="K36" s="205">
        <f t="shared" si="1"/>
        <v>32563637</v>
      </c>
      <c r="L36" s="205">
        <f t="shared" si="1"/>
        <v>31605564</v>
      </c>
      <c r="M36" s="205">
        <f t="shared" si="1"/>
        <v>27952565</v>
      </c>
      <c r="N36" s="205">
        <f t="shared" si="1"/>
        <v>92121766</v>
      </c>
      <c r="O36" s="205">
        <f t="shared" si="1"/>
        <v>25928077</v>
      </c>
      <c r="P36" s="205">
        <f t="shared" si="1"/>
        <v>39321244</v>
      </c>
      <c r="Q36" s="205">
        <f t="shared" si="1"/>
        <v>22543526</v>
      </c>
      <c r="R36" s="205">
        <f t="shared" si="1"/>
        <v>87792847</v>
      </c>
      <c r="S36" s="205">
        <f t="shared" si="1"/>
        <v>57558426</v>
      </c>
      <c r="T36" s="205">
        <f t="shared" si="1"/>
        <v>28535586</v>
      </c>
      <c r="U36" s="205">
        <f t="shared" si="1"/>
        <v>38318119</v>
      </c>
      <c r="V36" s="205">
        <f t="shared" si="1"/>
        <v>124412131</v>
      </c>
      <c r="W36" s="205">
        <f t="shared" si="1"/>
        <v>380445604</v>
      </c>
      <c r="X36" s="205">
        <f t="shared" si="1"/>
        <v>419913225</v>
      </c>
      <c r="Y36" s="205">
        <f t="shared" si="1"/>
        <v>-39467621</v>
      </c>
      <c r="Z36" s="206">
        <f>+IF(X36&lt;&gt;0,+(Y36/X36)*100,0)</f>
        <v>-9.398994518450806</v>
      </c>
      <c r="AA36" s="203">
        <f>SUM(AA25:AA35)</f>
        <v>419913225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-20297293</v>
      </c>
      <c r="D38" s="214">
        <f>+D22-D36</f>
        <v>0</v>
      </c>
      <c r="E38" s="215">
        <f t="shared" si="2"/>
        <v>327952</v>
      </c>
      <c r="F38" s="111">
        <f t="shared" si="2"/>
        <v>5104198</v>
      </c>
      <c r="G38" s="111">
        <f t="shared" si="2"/>
        <v>3411851</v>
      </c>
      <c r="H38" s="111">
        <f t="shared" si="2"/>
        <v>4977931</v>
      </c>
      <c r="I38" s="111">
        <f t="shared" si="2"/>
        <v>-835333</v>
      </c>
      <c r="J38" s="111">
        <f t="shared" si="2"/>
        <v>7554449</v>
      </c>
      <c r="K38" s="111">
        <f t="shared" si="2"/>
        <v>-3925702</v>
      </c>
      <c r="L38" s="111">
        <f t="shared" si="2"/>
        <v>-2016807</v>
      </c>
      <c r="M38" s="111">
        <f t="shared" si="2"/>
        <v>-1515256</v>
      </c>
      <c r="N38" s="111">
        <f t="shared" si="2"/>
        <v>-7457765</v>
      </c>
      <c r="O38" s="111">
        <f t="shared" si="2"/>
        <v>2051870</v>
      </c>
      <c r="P38" s="111">
        <f t="shared" si="2"/>
        <v>-10651598</v>
      </c>
      <c r="Q38" s="111">
        <f t="shared" si="2"/>
        <v>56396092</v>
      </c>
      <c r="R38" s="111">
        <f t="shared" si="2"/>
        <v>47796364</v>
      </c>
      <c r="S38" s="111">
        <f t="shared" si="2"/>
        <v>-14815819</v>
      </c>
      <c r="T38" s="111">
        <f t="shared" si="2"/>
        <v>-8336452</v>
      </c>
      <c r="U38" s="111">
        <f t="shared" si="2"/>
        <v>-24967155</v>
      </c>
      <c r="V38" s="111">
        <f t="shared" si="2"/>
        <v>-48119426</v>
      </c>
      <c r="W38" s="111">
        <f t="shared" si="2"/>
        <v>-226378</v>
      </c>
      <c r="X38" s="111">
        <f>IF(F22=F36,0,X22-X36)</f>
        <v>5104198</v>
      </c>
      <c r="Y38" s="111">
        <f t="shared" si="2"/>
        <v>-5330576</v>
      </c>
      <c r="Z38" s="216">
        <f>+IF(X38&lt;&gt;0,+(Y38/X38)*100,0)</f>
        <v>-104.43513359003707</v>
      </c>
      <c r="AA38" s="214">
        <f>+AA22-AA36</f>
        <v>5104198</v>
      </c>
    </row>
    <row r="39" spans="1:27" ht="13.5">
      <c r="A39" s="196" t="s">
        <v>46</v>
      </c>
      <c r="B39" s="200"/>
      <c r="C39" s="160">
        <v>128552996</v>
      </c>
      <c r="D39" s="160"/>
      <c r="E39" s="161">
        <v>188657000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2648770</v>
      </c>
      <c r="T39" s="65">
        <v>43695797</v>
      </c>
      <c r="U39" s="65">
        <v>35364401</v>
      </c>
      <c r="V39" s="65">
        <v>81708968</v>
      </c>
      <c r="W39" s="65">
        <v>81708968</v>
      </c>
      <c r="X39" s="65">
        <v>0</v>
      </c>
      <c r="Y39" s="65">
        <v>81708968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108255703</v>
      </c>
      <c r="D42" s="221">
        <f>SUM(D38:D41)</f>
        <v>0</v>
      </c>
      <c r="E42" s="222">
        <f t="shared" si="3"/>
        <v>188984952</v>
      </c>
      <c r="F42" s="93">
        <f t="shared" si="3"/>
        <v>5104198</v>
      </c>
      <c r="G42" s="93">
        <f t="shared" si="3"/>
        <v>3411851</v>
      </c>
      <c r="H42" s="93">
        <f t="shared" si="3"/>
        <v>4977931</v>
      </c>
      <c r="I42" s="93">
        <f t="shared" si="3"/>
        <v>-835333</v>
      </c>
      <c r="J42" s="93">
        <f t="shared" si="3"/>
        <v>7554449</v>
      </c>
      <c r="K42" s="93">
        <f t="shared" si="3"/>
        <v>-3925702</v>
      </c>
      <c r="L42" s="93">
        <f t="shared" si="3"/>
        <v>-2016807</v>
      </c>
      <c r="M42" s="93">
        <f t="shared" si="3"/>
        <v>-1515256</v>
      </c>
      <c r="N42" s="93">
        <f t="shared" si="3"/>
        <v>-7457765</v>
      </c>
      <c r="O42" s="93">
        <f t="shared" si="3"/>
        <v>2051870</v>
      </c>
      <c r="P42" s="93">
        <f t="shared" si="3"/>
        <v>-10651598</v>
      </c>
      <c r="Q42" s="93">
        <f t="shared" si="3"/>
        <v>56396092</v>
      </c>
      <c r="R42" s="93">
        <f t="shared" si="3"/>
        <v>47796364</v>
      </c>
      <c r="S42" s="93">
        <f t="shared" si="3"/>
        <v>-12167049</v>
      </c>
      <c r="T42" s="93">
        <f t="shared" si="3"/>
        <v>35359345</v>
      </c>
      <c r="U42" s="93">
        <f t="shared" si="3"/>
        <v>10397246</v>
      </c>
      <c r="V42" s="93">
        <f t="shared" si="3"/>
        <v>33589542</v>
      </c>
      <c r="W42" s="93">
        <f t="shared" si="3"/>
        <v>81482590</v>
      </c>
      <c r="X42" s="93">
        <f t="shared" si="3"/>
        <v>5104198</v>
      </c>
      <c r="Y42" s="93">
        <f t="shared" si="3"/>
        <v>76378392</v>
      </c>
      <c r="Z42" s="223">
        <f>+IF(X42&lt;&gt;0,+(Y42/X42)*100,0)</f>
        <v>1496.3838001582226</v>
      </c>
      <c r="AA42" s="221">
        <f>SUM(AA38:AA41)</f>
        <v>5104198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108255703</v>
      </c>
      <c r="D44" s="225">
        <f>+D42-D43</f>
        <v>0</v>
      </c>
      <c r="E44" s="226">
        <f t="shared" si="4"/>
        <v>188984952</v>
      </c>
      <c r="F44" s="82">
        <f t="shared" si="4"/>
        <v>5104198</v>
      </c>
      <c r="G44" s="82">
        <f t="shared" si="4"/>
        <v>3411851</v>
      </c>
      <c r="H44" s="82">
        <f t="shared" si="4"/>
        <v>4977931</v>
      </c>
      <c r="I44" s="82">
        <f t="shared" si="4"/>
        <v>-835333</v>
      </c>
      <c r="J44" s="82">
        <f t="shared" si="4"/>
        <v>7554449</v>
      </c>
      <c r="K44" s="82">
        <f t="shared" si="4"/>
        <v>-3925702</v>
      </c>
      <c r="L44" s="82">
        <f t="shared" si="4"/>
        <v>-2016807</v>
      </c>
      <c r="M44" s="82">
        <f t="shared" si="4"/>
        <v>-1515256</v>
      </c>
      <c r="N44" s="82">
        <f t="shared" si="4"/>
        <v>-7457765</v>
      </c>
      <c r="O44" s="82">
        <f t="shared" si="4"/>
        <v>2051870</v>
      </c>
      <c r="P44" s="82">
        <f t="shared" si="4"/>
        <v>-10651598</v>
      </c>
      <c r="Q44" s="82">
        <f t="shared" si="4"/>
        <v>56396092</v>
      </c>
      <c r="R44" s="82">
        <f t="shared" si="4"/>
        <v>47796364</v>
      </c>
      <c r="S44" s="82">
        <f t="shared" si="4"/>
        <v>-12167049</v>
      </c>
      <c r="T44" s="82">
        <f t="shared" si="4"/>
        <v>35359345</v>
      </c>
      <c r="U44" s="82">
        <f t="shared" si="4"/>
        <v>10397246</v>
      </c>
      <c r="V44" s="82">
        <f t="shared" si="4"/>
        <v>33589542</v>
      </c>
      <c r="W44" s="82">
        <f t="shared" si="4"/>
        <v>81482590</v>
      </c>
      <c r="X44" s="82">
        <f t="shared" si="4"/>
        <v>5104198</v>
      </c>
      <c r="Y44" s="82">
        <f t="shared" si="4"/>
        <v>76378392</v>
      </c>
      <c r="Z44" s="227">
        <f>+IF(X44&lt;&gt;0,+(Y44/X44)*100,0)</f>
        <v>1496.3838001582226</v>
      </c>
      <c r="AA44" s="225">
        <f>+AA42-AA43</f>
        <v>5104198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108255703</v>
      </c>
      <c r="D46" s="221">
        <f>SUM(D44:D45)</f>
        <v>0</v>
      </c>
      <c r="E46" s="222">
        <f t="shared" si="5"/>
        <v>188984952</v>
      </c>
      <c r="F46" s="93">
        <f t="shared" si="5"/>
        <v>5104198</v>
      </c>
      <c r="G46" s="93">
        <f t="shared" si="5"/>
        <v>3411851</v>
      </c>
      <c r="H46" s="93">
        <f t="shared" si="5"/>
        <v>4977931</v>
      </c>
      <c r="I46" s="93">
        <f t="shared" si="5"/>
        <v>-835333</v>
      </c>
      <c r="J46" s="93">
        <f t="shared" si="5"/>
        <v>7554449</v>
      </c>
      <c r="K46" s="93">
        <f t="shared" si="5"/>
        <v>-3925702</v>
      </c>
      <c r="L46" s="93">
        <f t="shared" si="5"/>
        <v>-2016807</v>
      </c>
      <c r="M46" s="93">
        <f t="shared" si="5"/>
        <v>-1515256</v>
      </c>
      <c r="N46" s="93">
        <f t="shared" si="5"/>
        <v>-7457765</v>
      </c>
      <c r="O46" s="93">
        <f t="shared" si="5"/>
        <v>2051870</v>
      </c>
      <c r="P46" s="93">
        <f t="shared" si="5"/>
        <v>-10651598</v>
      </c>
      <c r="Q46" s="93">
        <f t="shared" si="5"/>
        <v>56396092</v>
      </c>
      <c r="R46" s="93">
        <f t="shared" si="5"/>
        <v>47796364</v>
      </c>
      <c r="S46" s="93">
        <f t="shared" si="5"/>
        <v>-12167049</v>
      </c>
      <c r="T46" s="93">
        <f t="shared" si="5"/>
        <v>35359345</v>
      </c>
      <c r="U46" s="93">
        <f t="shared" si="5"/>
        <v>10397246</v>
      </c>
      <c r="V46" s="93">
        <f t="shared" si="5"/>
        <v>33589542</v>
      </c>
      <c r="W46" s="93">
        <f t="shared" si="5"/>
        <v>81482590</v>
      </c>
      <c r="X46" s="93">
        <f t="shared" si="5"/>
        <v>5104198</v>
      </c>
      <c r="Y46" s="93">
        <f t="shared" si="5"/>
        <v>76378392</v>
      </c>
      <c r="Z46" s="223">
        <f>+IF(X46&lt;&gt;0,+(Y46/X46)*100,0)</f>
        <v>1496.3838001582226</v>
      </c>
      <c r="AA46" s="221">
        <f>SUM(AA44:AA45)</f>
        <v>5104198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108255703</v>
      </c>
      <c r="D48" s="232">
        <f>SUM(D46:D47)</f>
        <v>0</v>
      </c>
      <c r="E48" s="233">
        <f t="shared" si="6"/>
        <v>188984952</v>
      </c>
      <c r="F48" s="234">
        <f t="shared" si="6"/>
        <v>5104198</v>
      </c>
      <c r="G48" s="234">
        <f t="shared" si="6"/>
        <v>3411851</v>
      </c>
      <c r="H48" s="235">
        <f t="shared" si="6"/>
        <v>4977931</v>
      </c>
      <c r="I48" s="235">
        <f t="shared" si="6"/>
        <v>-835333</v>
      </c>
      <c r="J48" s="235">
        <f t="shared" si="6"/>
        <v>7554449</v>
      </c>
      <c r="K48" s="235">
        <f t="shared" si="6"/>
        <v>-3925702</v>
      </c>
      <c r="L48" s="235">
        <f t="shared" si="6"/>
        <v>-2016807</v>
      </c>
      <c r="M48" s="234">
        <f t="shared" si="6"/>
        <v>-1515256</v>
      </c>
      <c r="N48" s="234">
        <f t="shared" si="6"/>
        <v>-7457765</v>
      </c>
      <c r="O48" s="235">
        <f t="shared" si="6"/>
        <v>2051870</v>
      </c>
      <c r="P48" s="235">
        <f t="shared" si="6"/>
        <v>-10651598</v>
      </c>
      <c r="Q48" s="235">
        <f t="shared" si="6"/>
        <v>56396092</v>
      </c>
      <c r="R48" s="235">
        <f t="shared" si="6"/>
        <v>47796364</v>
      </c>
      <c r="S48" s="235">
        <f t="shared" si="6"/>
        <v>-12167049</v>
      </c>
      <c r="T48" s="234">
        <f t="shared" si="6"/>
        <v>35359345</v>
      </c>
      <c r="U48" s="234">
        <f t="shared" si="6"/>
        <v>10397246</v>
      </c>
      <c r="V48" s="235">
        <f t="shared" si="6"/>
        <v>33589542</v>
      </c>
      <c r="W48" s="235">
        <f t="shared" si="6"/>
        <v>81482590</v>
      </c>
      <c r="X48" s="235">
        <f t="shared" si="6"/>
        <v>5104198</v>
      </c>
      <c r="Y48" s="235">
        <f t="shared" si="6"/>
        <v>76378392</v>
      </c>
      <c r="Z48" s="236">
        <f>+IF(X48&lt;&gt;0,+(Y48/X48)*100,0)</f>
        <v>1496.3838001582226</v>
      </c>
      <c r="AA48" s="237">
        <f>SUM(AA46:AA47)</f>
        <v>5104198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778591</v>
      </c>
      <c r="D5" s="158">
        <f>SUM(D6:D8)</f>
        <v>0</v>
      </c>
      <c r="E5" s="159">
        <f t="shared" si="0"/>
        <v>1947000</v>
      </c>
      <c r="F5" s="105">
        <f t="shared" si="0"/>
        <v>1424704</v>
      </c>
      <c r="G5" s="105">
        <f t="shared" si="0"/>
        <v>0</v>
      </c>
      <c r="H5" s="105">
        <f t="shared" si="0"/>
        <v>519596</v>
      </c>
      <c r="I5" s="105">
        <f t="shared" si="0"/>
        <v>38732</v>
      </c>
      <c r="J5" s="105">
        <f t="shared" si="0"/>
        <v>558328</v>
      </c>
      <c r="K5" s="105">
        <f t="shared" si="0"/>
        <v>17834</v>
      </c>
      <c r="L5" s="105">
        <f t="shared" si="0"/>
        <v>54373</v>
      </c>
      <c r="M5" s="105">
        <f t="shared" si="0"/>
        <v>59793</v>
      </c>
      <c r="N5" s="105">
        <f t="shared" si="0"/>
        <v>132000</v>
      </c>
      <c r="O5" s="105">
        <f t="shared" si="0"/>
        <v>55038</v>
      </c>
      <c r="P5" s="105">
        <f t="shared" si="0"/>
        <v>38067</v>
      </c>
      <c r="Q5" s="105">
        <f t="shared" si="0"/>
        <v>16330</v>
      </c>
      <c r="R5" s="105">
        <f t="shared" si="0"/>
        <v>109435</v>
      </c>
      <c r="S5" s="105">
        <f t="shared" si="0"/>
        <v>3332</v>
      </c>
      <c r="T5" s="105">
        <f t="shared" si="0"/>
        <v>56022</v>
      </c>
      <c r="U5" s="105">
        <f t="shared" si="0"/>
        <v>169305</v>
      </c>
      <c r="V5" s="105">
        <f t="shared" si="0"/>
        <v>228659</v>
      </c>
      <c r="W5" s="105">
        <f t="shared" si="0"/>
        <v>1028422</v>
      </c>
      <c r="X5" s="105">
        <f t="shared" si="0"/>
        <v>1424704</v>
      </c>
      <c r="Y5" s="105">
        <f t="shared" si="0"/>
        <v>-396282</v>
      </c>
      <c r="Z5" s="142">
        <f>+IF(X5&lt;&gt;0,+(Y5/X5)*100,0)</f>
        <v>-27.815040878666725</v>
      </c>
      <c r="AA5" s="158">
        <f>SUM(AA6:AA8)</f>
        <v>1424704</v>
      </c>
    </row>
    <row r="6" spans="1:27" ht="13.5">
      <c r="A6" s="143" t="s">
        <v>75</v>
      </c>
      <c r="B6" s="141"/>
      <c r="C6" s="160">
        <v>60775</v>
      </c>
      <c r="D6" s="160"/>
      <c r="E6" s="161">
        <v>100000</v>
      </c>
      <c r="F6" s="65">
        <v>100000</v>
      </c>
      <c r="G6" s="65"/>
      <c r="H6" s="65">
        <v>15385</v>
      </c>
      <c r="I6" s="65"/>
      <c r="J6" s="65">
        <v>15385</v>
      </c>
      <c r="K6" s="65"/>
      <c r="L6" s="65"/>
      <c r="M6" s="65">
        <v>23168</v>
      </c>
      <c r="N6" s="65">
        <v>23168</v>
      </c>
      <c r="O6" s="65"/>
      <c r="P6" s="65"/>
      <c r="Q6" s="65"/>
      <c r="R6" s="65"/>
      <c r="S6" s="65"/>
      <c r="T6" s="65"/>
      <c r="U6" s="65">
        <v>37292</v>
      </c>
      <c r="V6" s="65">
        <v>37292</v>
      </c>
      <c r="W6" s="65">
        <v>75845</v>
      </c>
      <c r="X6" s="65">
        <v>100000</v>
      </c>
      <c r="Y6" s="65">
        <v>-24155</v>
      </c>
      <c r="Z6" s="145">
        <v>-24.15</v>
      </c>
      <c r="AA6" s="67">
        <v>100000</v>
      </c>
    </row>
    <row r="7" spans="1:27" ht="13.5">
      <c r="A7" s="143" t="s">
        <v>76</v>
      </c>
      <c r="B7" s="141"/>
      <c r="C7" s="162">
        <v>501395</v>
      </c>
      <c r="D7" s="162"/>
      <c r="E7" s="163">
        <v>1040000</v>
      </c>
      <c r="F7" s="164">
        <v>186989</v>
      </c>
      <c r="G7" s="164"/>
      <c r="H7" s="164">
        <v>10084</v>
      </c>
      <c r="I7" s="164"/>
      <c r="J7" s="164">
        <v>10084</v>
      </c>
      <c r="K7" s="164"/>
      <c r="L7" s="164"/>
      <c r="M7" s="164"/>
      <c r="N7" s="164"/>
      <c r="O7" s="164"/>
      <c r="P7" s="164"/>
      <c r="Q7" s="164">
        <v>8200</v>
      </c>
      <c r="R7" s="164">
        <v>8200</v>
      </c>
      <c r="S7" s="164">
        <v>3332</v>
      </c>
      <c r="T7" s="164">
        <v>40241</v>
      </c>
      <c r="U7" s="164">
        <v>67222</v>
      </c>
      <c r="V7" s="164">
        <v>110795</v>
      </c>
      <c r="W7" s="164">
        <v>129079</v>
      </c>
      <c r="X7" s="164">
        <v>186989</v>
      </c>
      <c r="Y7" s="164">
        <v>-57910</v>
      </c>
      <c r="Z7" s="146">
        <v>-30.97</v>
      </c>
      <c r="AA7" s="239">
        <v>186989</v>
      </c>
    </row>
    <row r="8" spans="1:27" ht="13.5">
      <c r="A8" s="143" t="s">
        <v>77</v>
      </c>
      <c r="B8" s="141"/>
      <c r="C8" s="160">
        <v>216421</v>
      </c>
      <c r="D8" s="160"/>
      <c r="E8" s="161">
        <v>807000</v>
      </c>
      <c r="F8" s="65">
        <v>1137715</v>
      </c>
      <c r="G8" s="65"/>
      <c r="H8" s="65">
        <v>494127</v>
      </c>
      <c r="I8" s="65">
        <v>38732</v>
      </c>
      <c r="J8" s="65">
        <v>532859</v>
      </c>
      <c r="K8" s="65">
        <v>17834</v>
      </c>
      <c r="L8" s="65">
        <v>54373</v>
      </c>
      <c r="M8" s="65">
        <v>36625</v>
      </c>
      <c r="N8" s="65">
        <v>108832</v>
      </c>
      <c r="O8" s="65">
        <v>55038</v>
      </c>
      <c r="P8" s="65">
        <v>38067</v>
      </c>
      <c r="Q8" s="65">
        <v>8130</v>
      </c>
      <c r="R8" s="65">
        <v>101235</v>
      </c>
      <c r="S8" s="65"/>
      <c r="T8" s="65">
        <v>15781</v>
      </c>
      <c r="U8" s="65">
        <v>64791</v>
      </c>
      <c r="V8" s="65">
        <v>80572</v>
      </c>
      <c r="W8" s="65">
        <v>823498</v>
      </c>
      <c r="X8" s="65">
        <v>1137715</v>
      </c>
      <c r="Y8" s="65">
        <v>-314217</v>
      </c>
      <c r="Z8" s="145">
        <v>-27.62</v>
      </c>
      <c r="AA8" s="67">
        <v>1137715</v>
      </c>
    </row>
    <row r="9" spans="1:27" ht="13.5">
      <c r="A9" s="140" t="s">
        <v>78</v>
      </c>
      <c r="B9" s="141"/>
      <c r="C9" s="158">
        <f aca="true" t="shared" si="1" ref="C9:Y9">SUM(C10:C14)</f>
        <v>4987</v>
      </c>
      <c r="D9" s="158">
        <f>SUM(D10:D14)</f>
        <v>0</v>
      </c>
      <c r="E9" s="159">
        <f t="shared" si="1"/>
        <v>16175200</v>
      </c>
      <c r="F9" s="105">
        <f t="shared" si="1"/>
        <v>11055200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617</v>
      </c>
      <c r="L9" s="105">
        <f t="shared" si="1"/>
        <v>1934</v>
      </c>
      <c r="M9" s="105">
        <f t="shared" si="1"/>
        <v>484915</v>
      </c>
      <c r="N9" s="105">
        <f t="shared" si="1"/>
        <v>487466</v>
      </c>
      <c r="O9" s="105">
        <f t="shared" si="1"/>
        <v>869071</v>
      </c>
      <c r="P9" s="105">
        <f t="shared" si="1"/>
        <v>0</v>
      </c>
      <c r="Q9" s="105">
        <f t="shared" si="1"/>
        <v>100835</v>
      </c>
      <c r="R9" s="105">
        <f t="shared" si="1"/>
        <v>969906</v>
      </c>
      <c r="S9" s="105">
        <f t="shared" si="1"/>
        <v>0</v>
      </c>
      <c r="T9" s="105">
        <f t="shared" si="1"/>
        <v>1627166</v>
      </c>
      <c r="U9" s="105">
        <f t="shared" si="1"/>
        <v>0</v>
      </c>
      <c r="V9" s="105">
        <f t="shared" si="1"/>
        <v>1627166</v>
      </c>
      <c r="W9" s="105">
        <f t="shared" si="1"/>
        <v>3084538</v>
      </c>
      <c r="X9" s="105">
        <f t="shared" si="1"/>
        <v>11055200</v>
      </c>
      <c r="Y9" s="105">
        <f t="shared" si="1"/>
        <v>-7970662</v>
      </c>
      <c r="Z9" s="142">
        <f>+IF(X9&lt;&gt;0,+(Y9/X9)*100,0)</f>
        <v>-72.09875895506187</v>
      </c>
      <c r="AA9" s="107">
        <f>SUM(AA10:AA14)</f>
        <v>11055200</v>
      </c>
    </row>
    <row r="10" spans="1:27" ht="13.5">
      <c r="A10" s="143" t="s">
        <v>79</v>
      </c>
      <c r="B10" s="141"/>
      <c r="C10" s="160">
        <v>4987</v>
      </c>
      <c r="D10" s="160"/>
      <c r="E10" s="161"/>
      <c r="F10" s="65">
        <v>11055200</v>
      </c>
      <c r="G10" s="65"/>
      <c r="H10" s="65"/>
      <c r="I10" s="65"/>
      <c r="J10" s="65"/>
      <c r="K10" s="65">
        <v>617</v>
      </c>
      <c r="L10" s="65">
        <v>1934</v>
      </c>
      <c r="M10" s="65">
        <v>484915</v>
      </c>
      <c r="N10" s="65">
        <v>487466</v>
      </c>
      <c r="O10" s="65">
        <v>869071</v>
      </c>
      <c r="P10" s="65"/>
      <c r="Q10" s="65">
        <v>100835</v>
      </c>
      <c r="R10" s="65">
        <v>969906</v>
      </c>
      <c r="S10" s="65"/>
      <c r="T10" s="65">
        <v>1627166</v>
      </c>
      <c r="U10" s="65"/>
      <c r="V10" s="65">
        <v>1627166</v>
      </c>
      <c r="W10" s="65">
        <v>3084538</v>
      </c>
      <c r="X10" s="65">
        <v>11055200</v>
      </c>
      <c r="Y10" s="65">
        <v>-7970662</v>
      </c>
      <c r="Z10" s="145">
        <v>-72.1</v>
      </c>
      <c r="AA10" s="67">
        <v>11055200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>
        <v>16175200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170000</v>
      </c>
      <c r="F15" s="105">
        <f t="shared" si="2"/>
        <v>131100</v>
      </c>
      <c r="G15" s="105">
        <f t="shared" si="2"/>
        <v>0</v>
      </c>
      <c r="H15" s="105">
        <f t="shared" si="2"/>
        <v>25482</v>
      </c>
      <c r="I15" s="105">
        <f t="shared" si="2"/>
        <v>36055</v>
      </c>
      <c r="J15" s="105">
        <f t="shared" si="2"/>
        <v>61537</v>
      </c>
      <c r="K15" s="105">
        <f t="shared" si="2"/>
        <v>12317</v>
      </c>
      <c r="L15" s="105">
        <f t="shared" si="2"/>
        <v>73854</v>
      </c>
      <c r="M15" s="105">
        <f t="shared" si="2"/>
        <v>2493784</v>
      </c>
      <c r="N15" s="105">
        <f t="shared" si="2"/>
        <v>2579955</v>
      </c>
      <c r="O15" s="105">
        <f t="shared" si="2"/>
        <v>0</v>
      </c>
      <c r="P15" s="105">
        <f t="shared" si="2"/>
        <v>0</v>
      </c>
      <c r="Q15" s="105">
        <f t="shared" si="2"/>
        <v>4992</v>
      </c>
      <c r="R15" s="105">
        <f t="shared" si="2"/>
        <v>4992</v>
      </c>
      <c r="S15" s="105">
        <f t="shared" si="2"/>
        <v>0</v>
      </c>
      <c r="T15" s="105">
        <f t="shared" si="2"/>
        <v>0</v>
      </c>
      <c r="U15" s="105">
        <f t="shared" si="2"/>
        <v>49015</v>
      </c>
      <c r="V15" s="105">
        <f t="shared" si="2"/>
        <v>49015</v>
      </c>
      <c r="W15" s="105">
        <f t="shared" si="2"/>
        <v>2695499</v>
      </c>
      <c r="X15" s="105">
        <f t="shared" si="2"/>
        <v>131100</v>
      </c>
      <c r="Y15" s="105">
        <f t="shared" si="2"/>
        <v>2564399</v>
      </c>
      <c r="Z15" s="142">
        <f>+IF(X15&lt;&gt;0,+(Y15/X15)*100,0)</f>
        <v>1956.0633104500382</v>
      </c>
      <c r="AA15" s="107">
        <f>SUM(AA16:AA18)</f>
        <v>131100</v>
      </c>
    </row>
    <row r="16" spans="1:27" ht="13.5">
      <c r="A16" s="143" t="s">
        <v>85</v>
      </c>
      <c r="B16" s="141"/>
      <c r="C16" s="160"/>
      <c r="D16" s="160"/>
      <c r="E16" s="161">
        <v>170000</v>
      </c>
      <c r="F16" s="65">
        <v>131100</v>
      </c>
      <c r="G16" s="65"/>
      <c r="H16" s="65">
        <v>25482</v>
      </c>
      <c r="I16" s="65">
        <v>36055</v>
      </c>
      <c r="J16" s="65">
        <v>61537</v>
      </c>
      <c r="K16" s="65">
        <v>12317</v>
      </c>
      <c r="L16" s="65">
        <v>73854</v>
      </c>
      <c r="M16" s="65">
        <v>2493784</v>
      </c>
      <c r="N16" s="65">
        <v>2579955</v>
      </c>
      <c r="O16" s="65"/>
      <c r="P16" s="65"/>
      <c r="Q16" s="65">
        <v>4992</v>
      </c>
      <c r="R16" s="65">
        <v>4992</v>
      </c>
      <c r="S16" s="65"/>
      <c r="T16" s="65"/>
      <c r="U16" s="65">
        <v>49015</v>
      </c>
      <c r="V16" s="65">
        <v>49015</v>
      </c>
      <c r="W16" s="65">
        <v>2695499</v>
      </c>
      <c r="X16" s="65">
        <v>131100</v>
      </c>
      <c r="Y16" s="65">
        <v>2564399</v>
      </c>
      <c r="Z16" s="145">
        <v>1956.06</v>
      </c>
      <c r="AA16" s="67">
        <v>131100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119457078</v>
      </c>
      <c r="D19" s="158">
        <f>SUM(D20:D23)</f>
        <v>0</v>
      </c>
      <c r="E19" s="159">
        <f t="shared" si="3"/>
        <v>236533000</v>
      </c>
      <c r="F19" s="105">
        <f t="shared" si="3"/>
        <v>206036220</v>
      </c>
      <c r="G19" s="105">
        <f t="shared" si="3"/>
        <v>4756366</v>
      </c>
      <c r="H19" s="105">
        <f t="shared" si="3"/>
        <v>4762348</v>
      </c>
      <c r="I19" s="105">
        <f t="shared" si="3"/>
        <v>18304992</v>
      </c>
      <c r="J19" s="105">
        <f t="shared" si="3"/>
        <v>27823706</v>
      </c>
      <c r="K19" s="105">
        <f t="shared" si="3"/>
        <v>16477556</v>
      </c>
      <c r="L19" s="105">
        <f t="shared" si="3"/>
        <v>12859364</v>
      </c>
      <c r="M19" s="105">
        <f t="shared" si="3"/>
        <v>19326037</v>
      </c>
      <c r="N19" s="105">
        <f t="shared" si="3"/>
        <v>48662957</v>
      </c>
      <c r="O19" s="105">
        <f t="shared" si="3"/>
        <v>4248809</v>
      </c>
      <c r="P19" s="105">
        <f t="shared" si="3"/>
        <v>17278721</v>
      </c>
      <c r="Q19" s="105">
        <f t="shared" si="3"/>
        <v>14408551</v>
      </c>
      <c r="R19" s="105">
        <f t="shared" si="3"/>
        <v>35936081</v>
      </c>
      <c r="S19" s="105">
        <f t="shared" si="3"/>
        <v>3418738</v>
      </c>
      <c r="T19" s="105">
        <f t="shared" si="3"/>
        <v>39453198</v>
      </c>
      <c r="U19" s="105">
        <f t="shared" si="3"/>
        <v>51667972</v>
      </c>
      <c r="V19" s="105">
        <f t="shared" si="3"/>
        <v>94539908</v>
      </c>
      <c r="W19" s="105">
        <f t="shared" si="3"/>
        <v>206962652</v>
      </c>
      <c r="X19" s="105">
        <f t="shared" si="3"/>
        <v>206036220</v>
      </c>
      <c r="Y19" s="105">
        <f t="shared" si="3"/>
        <v>926432</v>
      </c>
      <c r="Z19" s="142">
        <f>+IF(X19&lt;&gt;0,+(Y19/X19)*100,0)</f>
        <v>0.44964521286597087</v>
      </c>
      <c r="AA19" s="107">
        <f>SUM(AA20:AA23)</f>
        <v>206036220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>
        <v>115708248</v>
      </c>
      <c r="D21" s="160"/>
      <c r="E21" s="161">
        <v>190703000</v>
      </c>
      <c r="F21" s="65">
        <v>184259154</v>
      </c>
      <c r="G21" s="65">
        <v>1111928</v>
      </c>
      <c r="H21" s="65">
        <v>4499936</v>
      </c>
      <c r="I21" s="65">
        <v>12407044</v>
      </c>
      <c r="J21" s="65">
        <v>18018908</v>
      </c>
      <c r="K21" s="65">
        <v>11399375</v>
      </c>
      <c r="L21" s="65">
        <v>9587638</v>
      </c>
      <c r="M21" s="65">
        <v>11718011</v>
      </c>
      <c r="N21" s="65">
        <v>32705024</v>
      </c>
      <c r="O21" s="65">
        <v>2715262</v>
      </c>
      <c r="P21" s="65">
        <v>11390912</v>
      </c>
      <c r="Q21" s="65">
        <v>8593366</v>
      </c>
      <c r="R21" s="65">
        <v>22699540</v>
      </c>
      <c r="S21" s="65">
        <v>-14135000</v>
      </c>
      <c r="T21" s="65">
        <v>39146109</v>
      </c>
      <c r="U21" s="65">
        <v>51504244</v>
      </c>
      <c r="V21" s="65">
        <v>76515353</v>
      </c>
      <c r="W21" s="65">
        <v>149938825</v>
      </c>
      <c r="X21" s="65">
        <v>184259154</v>
      </c>
      <c r="Y21" s="65">
        <v>-34320329</v>
      </c>
      <c r="Z21" s="145">
        <v>-18.63</v>
      </c>
      <c r="AA21" s="67">
        <v>184259154</v>
      </c>
    </row>
    <row r="22" spans="1:27" ht="13.5">
      <c r="A22" s="143" t="s">
        <v>91</v>
      </c>
      <c r="B22" s="141"/>
      <c r="C22" s="162">
        <v>3748830</v>
      </c>
      <c r="D22" s="162"/>
      <c r="E22" s="163">
        <v>45830000</v>
      </c>
      <c r="F22" s="164">
        <v>21777066</v>
      </c>
      <c r="G22" s="164">
        <v>3644438</v>
      </c>
      <c r="H22" s="164">
        <v>262412</v>
      </c>
      <c r="I22" s="164">
        <v>5897948</v>
      </c>
      <c r="J22" s="164">
        <v>9804798</v>
      </c>
      <c r="K22" s="164">
        <v>5078181</v>
      </c>
      <c r="L22" s="164">
        <v>3271726</v>
      </c>
      <c r="M22" s="164">
        <v>7608026</v>
      </c>
      <c r="N22" s="164">
        <v>15957933</v>
      </c>
      <c r="O22" s="164">
        <v>1533547</v>
      </c>
      <c r="P22" s="164">
        <v>5887809</v>
      </c>
      <c r="Q22" s="164">
        <v>5815185</v>
      </c>
      <c r="R22" s="164">
        <v>13236541</v>
      </c>
      <c r="S22" s="164">
        <v>17553738</v>
      </c>
      <c r="T22" s="164">
        <v>307089</v>
      </c>
      <c r="U22" s="164">
        <v>163728</v>
      </c>
      <c r="V22" s="164">
        <v>18024555</v>
      </c>
      <c r="W22" s="164">
        <v>57023827</v>
      </c>
      <c r="X22" s="164">
        <v>21777066</v>
      </c>
      <c r="Y22" s="164">
        <v>35246761</v>
      </c>
      <c r="Z22" s="146">
        <v>161.85</v>
      </c>
      <c r="AA22" s="239">
        <v>21777066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120240656</v>
      </c>
      <c r="D25" s="232">
        <f>+D5+D9+D15+D19+D24</f>
        <v>0</v>
      </c>
      <c r="E25" s="245">
        <f t="shared" si="4"/>
        <v>254825200</v>
      </c>
      <c r="F25" s="234">
        <f t="shared" si="4"/>
        <v>218647224</v>
      </c>
      <c r="G25" s="234">
        <f t="shared" si="4"/>
        <v>4756366</v>
      </c>
      <c r="H25" s="234">
        <f t="shared" si="4"/>
        <v>5307426</v>
      </c>
      <c r="I25" s="234">
        <f t="shared" si="4"/>
        <v>18379779</v>
      </c>
      <c r="J25" s="234">
        <f t="shared" si="4"/>
        <v>28443571</v>
      </c>
      <c r="K25" s="234">
        <f t="shared" si="4"/>
        <v>16508324</v>
      </c>
      <c r="L25" s="234">
        <f t="shared" si="4"/>
        <v>12989525</v>
      </c>
      <c r="M25" s="234">
        <f t="shared" si="4"/>
        <v>22364529</v>
      </c>
      <c r="N25" s="234">
        <f t="shared" si="4"/>
        <v>51862378</v>
      </c>
      <c r="O25" s="234">
        <f t="shared" si="4"/>
        <v>5172918</v>
      </c>
      <c r="P25" s="234">
        <f t="shared" si="4"/>
        <v>17316788</v>
      </c>
      <c r="Q25" s="234">
        <f t="shared" si="4"/>
        <v>14530708</v>
      </c>
      <c r="R25" s="234">
        <f t="shared" si="4"/>
        <v>37020414</v>
      </c>
      <c r="S25" s="234">
        <f t="shared" si="4"/>
        <v>3422070</v>
      </c>
      <c r="T25" s="234">
        <f t="shared" si="4"/>
        <v>41136386</v>
      </c>
      <c r="U25" s="234">
        <f t="shared" si="4"/>
        <v>51886292</v>
      </c>
      <c r="V25" s="234">
        <f t="shared" si="4"/>
        <v>96444748</v>
      </c>
      <c r="W25" s="234">
        <f t="shared" si="4"/>
        <v>213771111</v>
      </c>
      <c r="X25" s="234">
        <f t="shared" si="4"/>
        <v>218647224</v>
      </c>
      <c r="Y25" s="234">
        <f t="shared" si="4"/>
        <v>-4876113</v>
      </c>
      <c r="Z25" s="246">
        <f>+IF(X25&lt;&gt;0,+(Y25/X25)*100,0)</f>
        <v>-2.230128016626454</v>
      </c>
      <c r="AA25" s="247">
        <f>+AA5+AA9+AA15+AA19+AA24</f>
        <v>218647224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119477028</v>
      </c>
      <c r="D28" s="160"/>
      <c r="E28" s="161"/>
      <c r="F28" s="65">
        <v>171006339</v>
      </c>
      <c r="G28" s="65">
        <v>4209362</v>
      </c>
      <c r="H28" s="65">
        <v>3630484</v>
      </c>
      <c r="I28" s="65">
        <v>13701104</v>
      </c>
      <c r="J28" s="65">
        <v>21540950</v>
      </c>
      <c r="K28" s="65">
        <v>14969723</v>
      </c>
      <c r="L28" s="65">
        <v>10017688</v>
      </c>
      <c r="M28" s="65">
        <v>15471234</v>
      </c>
      <c r="N28" s="65">
        <v>40458645</v>
      </c>
      <c r="O28" s="65">
        <v>4117619</v>
      </c>
      <c r="P28" s="65">
        <v>15186906</v>
      </c>
      <c r="Q28" s="65">
        <v>12582541</v>
      </c>
      <c r="R28" s="65">
        <v>31887066</v>
      </c>
      <c r="S28" s="65">
        <v>7100788</v>
      </c>
      <c r="T28" s="65">
        <v>39001335</v>
      </c>
      <c r="U28" s="65">
        <v>44987665</v>
      </c>
      <c r="V28" s="65">
        <v>91089788</v>
      </c>
      <c r="W28" s="65">
        <v>184976449</v>
      </c>
      <c r="X28" s="65">
        <v>171006339</v>
      </c>
      <c r="Y28" s="65">
        <v>13970110</v>
      </c>
      <c r="Z28" s="145">
        <v>8.17</v>
      </c>
      <c r="AA28" s="160">
        <v>171006339</v>
      </c>
    </row>
    <row r="29" spans="1:27" ht="13.5">
      <c r="A29" s="249" t="s">
        <v>138</v>
      </c>
      <c r="B29" s="141"/>
      <c r="C29" s="160"/>
      <c r="D29" s="160"/>
      <c r="E29" s="161">
        <v>254825200</v>
      </c>
      <c r="F29" s="65">
        <v>6146000</v>
      </c>
      <c r="G29" s="65"/>
      <c r="H29" s="65"/>
      <c r="I29" s="65"/>
      <c r="J29" s="65"/>
      <c r="K29" s="65"/>
      <c r="L29" s="65"/>
      <c r="M29" s="65">
        <v>2978699</v>
      </c>
      <c r="N29" s="65">
        <v>2978699</v>
      </c>
      <c r="O29" s="65"/>
      <c r="P29" s="65"/>
      <c r="Q29" s="65"/>
      <c r="R29" s="65"/>
      <c r="S29" s="65"/>
      <c r="T29" s="65">
        <v>1199170</v>
      </c>
      <c r="U29" s="65"/>
      <c r="V29" s="65">
        <v>1199170</v>
      </c>
      <c r="W29" s="65">
        <v>4177869</v>
      </c>
      <c r="X29" s="65">
        <v>6146000</v>
      </c>
      <c r="Y29" s="65">
        <v>-1968131</v>
      </c>
      <c r="Z29" s="145">
        <v>-32.02</v>
      </c>
      <c r="AA29" s="67">
        <v>6146000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>
        <v>5210000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>
        <v>427996</v>
      </c>
      <c r="U31" s="65"/>
      <c r="V31" s="65">
        <v>427996</v>
      </c>
      <c r="W31" s="65">
        <v>427996</v>
      </c>
      <c r="X31" s="65">
        <v>5210000</v>
      </c>
      <c r="Y31" s="65">
        <v>-4782004</v>
      </c>
      <c r="Z31" s="145">
        <v>-91.79</v>
      </c>
      <c r="AA31" s="67">
        <v>5210000</v>
      </c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119477028</v>
      </c>
      <c r="D32" s="225">
        <f>SUM(D28:D31)</f>
        <v>0</v>
      </c>
      <c r="E32" s="226">
        <f t="shared" si="5"/>
        <v>254825200</v>
      </c>
      <c r="F32" s="82">
        <f t="shared" si="5"/>
        <v>182362339</v>
      </c>
      <c r="G32" s="82">
        <f t="shared" si="5"/>
        <v>4209362</v>
      </c>
      <c r="H32" s="82">
        <f t="shared" si="5"/>
        <v>3630484</v>
      </c>
      <c r="I32" s="82">
        <f t="shared" si="5"/>
        <v>13701104</v>
      </c>
      <c r="J32" s="82">
        <f t="shared" si="5"/>
        <v>21540950</v>
      </c>
      <c r="K32" s="82">
        <f t="shared" si="5"/>
        <v>14969723</v>
      </c>
      <c r="L32" s="82">
        <f t="shared" si="5"/>
        <v>10017688</v>
      </c>
      <c r="M32" s="82">
        <f t="shared" si="5"/>
        <v>18449933</v>
      </c>
      <c r="N32" s="82">
        <f t="shared" si="5"/>
        <v>43437344</v>
      </c>
      <c r="O32" s="82">
        <f t="shared" si="5"/>
        <v>4117619</v>
      </c>
      <c r="P32" s="82">
        <f t="shared" si="5"/>
        <v>15186906</v>
      </c>
      <c r="Q32" s="82">
        <f t="shared" si="5"/>
        <v>12582541</v>
      </c>
      <c r="R32" s="82">
        <f t="shared" si="5"/>
        <v>31887066</v>
      </c>
      <c r="S32" s="82">
        <f t="shared" si="5"/>
        <v>7100788</v>
      </c>
      <c r="T32" s="82">
        <f t="shared" si="5"/>
        <v>40628501</v>
      </c>
      <c r="U32" s="82">
        <f t="shared" si="5"/>
        <v>44987665</v>
      </c>
      <c r="V32" s="82">
        <f t="shared" si="5"/>
        <v>92716954</v>
      </c>
      <c r="W32" s="82">
        <f t="shared" si="5"/>
        <v>189582314</v>
      </c>
      <c r="X32" s="82">
        <f t="shared" si="5"/>
        <v>182362339</v>
      </c>
      <c r="Y32" s="82">
        <f t="shared" si="5"/>
        <v>7219975</v>
      </c>
      <c r="Z32" s="227">
        <f>+IF(X32&lt;&gt;0,+(Y32/X32)*100,0)</f>
        <v>3.959137089155234</v>
      </c>
      <c r="AA32" s="84">
        <f>SUM(AA28:AA31)</f>
        <v>182362339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763628</v>
      </c>
      <c r="D35" s="160"/>
      <c r="E35" s="161"/>
      <c r="F35" s="65">
        <v>36284885</v>
      </c>
      <c r="G35" s="65">
        <v>547004</v>
      </c>
      <c r="H35" s="65">
        <v>1676942</v>
      </c>
      <c r="I35" s="65">
        <v>4678675</v>
      </c>
      <c r="J35" s="65">
        <v>6902621</v>
      </c>
      <c r="K35" s="65">
        <v>1538601</v>
      </c>
      <c r="L35" s="65">
        <v>2971836</v>
      </c>
      <c r="M35" s="65">
        <v>3914596</v>
      </c>
      <c r="N35" s="65">
        <v>8425033</v>
      </c>
      <c r="O35" s="65">
        <v>1055299</v>
      </c>
      <c r="P35" s="65">
        <v>2129882</v>
      </c>
      <c r="Q35" s="65">
        <v>1948167</v>
      </c>
      <c r="R35" s="65">
        <v>5133348</v>
      </c>
      <c r="S35" s="65">
        <v>-3678718</v>
      </c>
      <c r="T35" s="65">
        <v>507885</v>
      </c>
      <c r="U35" s="65">
        <v>6898627</v>
      </c>
      <c r="V35" s="65">
        <v>3727794</v>
      </c>
      <c r="W35" s="65">
        <v>24188796</v>
      </c>
      <c r="X35" s="65">
        <v>36284885</v>
      </c>
      <c r="Y35" s="65">
        <v>-12096089</v>
      </c>
      <c r="Z35" s="145">
        <v>-33.34</v>
      </c>
      <c r="AA35" s="67">
        <v>36284885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120240656</v>
      </c>
      <c r="D36" s="237">
        <f>SUM(D32:D35)</f>
        <v>0</v>
      </c>
      <c r="E36" s="233">
        <f t="shared" si="6"/>
        <v>254825200</v>
      </c>
      <c r="F36" s="235">
        <f t="shared" si="6"/>
        <v>218647224</v>
      </c>
      <c r="G36" s="235">
        <f t="shared" si="6"/>
        <v>4756366</v>
      </c>
      <c r="H36" s="235">
        <f t="shared" si="6"/>
        <v>5307426</v>
      </c>
      <c r="I36" s="235">
        <f t="shared" si="6"/>
        <v>18379779</v>
      </c>
      <c r="J36" s="235">
        <f t="shared" si="6"/>
        <v>28443571</v>
      </c>
      <c r="K36" s="235">
        <f t="shared" si="6"/>
        <v>16508324</v>
      </c>
      <c r="L36" s="235">
        <f t="shared" si="6"/>
        <v>12989524</v>
      </c>
      <c r="M36" s="235">
        <f t="shared" si="6"/>
        <v>22364529</v>
      </c>
      <c r="N36" s="235">
        <f t="shared" si="6"/>
        <v>51862377</v>
      </c>
      <c r="O36" s="235">
        <f t="shared" si="6"/>
        <v>5172918</v>
      </c>
      <c r="P36" s="235">
        <f t="shared" si="6"/>
        <v>17316788</v>
      </c>
      <c r="Q36" s="235">
        <f t="shared" si="6"/>
        <v>14530708</v>
      </c>
      <c r="R36" s="235">
        <f t="shared" si="6"/>
        <v>37020414</v>
      </c>
      <c r="S36" s="235">
        <f t="shared" si="6"/>
        <v>3422070</v>
      </c>
      <c r="T36" s="235">
        <f t="shared" si="6"/>
        <v>41136386</v>
      </c>
      <c r="U36" s="235">
        <f t="shared" si="6"/>
        <v>51886292</v>
      </c>
      <c r="V36" s="235">
        <f t="shared" si="6"/>
        <v>96444748</v>
      </c>
      <c r="W36" s="235">
        <f t="shared" si="6"/>
        <v>213771110</v>
      </c>
      <c r="X36" s="235">
        <f t="shared" si="6"/>
        <v>218647224</v>
      </c>
      <c r="Y36" s="235">
        <f t="shared" si="6"/>
        <v>-4876114</v>
      </c>
      <c r="Z36" s="236">
        <f>+IF(X36&lt;&gt;0,+(Y36/X36)*100,0)</f>
        <v>-2.230128473984193</v>
      </c>
      <c r="AA36" s="254">
        <f>SUM(AA32:AA35)</f>
        <v>218647224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8930778</v>
      </c>
      <c r="D6" s="160"/>
      <c r="E6" s="64">
        <v>3743000</v>
      </c>
      <c r="F6" s="65">
        <v>9000000</v>
      </c>
      <c r="G6" s="65">
        <v>22649140</v>
      </c>
      <c r="H6" s="65">
        <v>8930778</v>
      </c>
      <c r="I6" s="65">
        <v>8930778</v>
      </c>
      <c r="J6" s="65">
        <v>40510696</v>
      </c>
      <c r="K6" s="65">
        <v>8930778</v>
      </c>
      <c r="L6" s="65">
        <v>8930778</v>
      </c>
      <c r="M6" s="65">
        <v>8930778</v>
      </c>
      <c r="N6" s="65">
        <v>26792334</v>
      </c>
      <c r="O6" s="65">
        <v>8930778</v>
      </c>
      <c r="P6" s="65">
        <v>8930778</v>
      </c>
      <c r="Q6" s="65">
        <v>8930778</v>
      </c>
      <c r="R6" s="65">
        <v>26792334</v>
      </c>
      <c r="S6" s="65">
        <v>8274916</v>
      </c>
      <c r="T6" s="65">
        <v>22306874</v>
      </c>
      <c r="U6" s="65">
        <v>8930778</v>
      </c>
      <c r="V6" s="65">
        <v>39512568</v>
      </c>
      <c r="W6" s="65">
        <v>133607932</v>
      </c>
      <c r="X6" s="65">
        <v>9000000</v>
      </c>
      <c r="Y6" s="65">
        <v>124607932</v>
      </c>
      <c r="Z6" s="145">
        <v>1384.53</v>
      </c>
      <c r="AA6" s="67">
        <v>9000000</v>
      </c>
    </row>
    <row r="7" spans="1:27" ht="13.5">
      <c r="A7" s="264" t="s">
        <v>147</v>
      </c>
      <c r="B7" s="197" t="s">
        <v>72</v>
      </c>
      <c r="C7" s="160">
        <v>53691293</v>
      </c>
      <c r="D7" s="160"/>
      <c r="E7" s="64">
        <v>63498000</v>
      </c>
      <c r="F7" s="65">
        <v>48000000</v>
      </c>
      <c r="G7" s="65">
        <v>52567412</v>
      </c>
      <c r="H7" s="65">
        <v>53691293</v>
      </c>
      <c r="I7" s="65">
        <v>53691293</v>
      </c>
      <c r="J7" s="65">
        <v>159949998</v>
      </c>
      <c r="K7" s="65">
        <v>53691293</v>
      </c>
      <c r="L7" s="65">
        <v>53691293</v>
      </c>
      <c r="M7" s="65">
        <v>53691293</v>
      </c>
      <c r="N7" s="65">
        <v>161073879</v>
      </c>
      <c r="O7" s="65">
        <v>53691293</v>
      </c>
      <c r="P7" s="65">
        <v>53691293</v>
      </c>
      <c r="Q7" s="65">
        <v>53691293</v>
      </c>
      <c r="R7" s="65">
        <v>161073879</v>
      </c>
      <c r="S7" s="65">
        <v>150311005</v>
      </c>
      <c r="T7" s="65">
        <v>82331219</v>
      </c>
      <c r="U7" s="65">
        <v>53691293</v>
      </c>
      <c r="V7" s="65">
        <v>286333517</v>
      </c>
      <c r="W7" s="65">
        <v>768431273</v>
      </c>
      <c r="X7" s="65">
        <v>48000000</v>
      </c>
      <c r="Y7" s="65">
        <v>720431273</v>
      </c>
      <c r="Z7" s="145">
        <v>1500.9</v>
      </c>
      <c r="AA7" s="67">
        <v>48000000</v>
      </c>
    </row>
    <row r="8" spans="1:27" ht="13.5">
      <c r="A8" s="264" t="s">
        <v>148</v>
      </c>
      <c r="B8" s="197" t="s">
        <v>72</v>
      </c>
      <c r="C8" s="160">
        <v>43332044</v>
      </c>
      <c r="D8" s="160"/>
      <c r="E8" s="64">
        <v>3024000</v>
      </c>
      <c r="F8" s="65">
        <v>53000000</v>
      </c>
      <c r="G8" s="65">
        <v>44135391</v>
      </c>
      <c r="H8" s="65">
        <v>65154333</v>
      </c>
      <c r="I8" s="65">
        <v>65154333</v>
      </c>
      <c r="J8" s="65">
        <v>174444057</v>
      </c>
      <c r="K8" s="65">
        <v>65154333</v>
      </c>
      <c r="L8" s="65">
        <v>65154333</v>
      </c>
      <c r="M8" s="65">
        <v>65154333</v>
      </c>
      <c r="N8" s="65">
        <v>195462999</v>
      </c>
      <c r="O8" s="65">
        <v>65154333</v>
      </c>
      <c r="P8" s="65">
        <v>65154333</v>
      </c>
      <c r="Q8" s="65">
        <v>65154333</v>
      </c>
      <c r="R8" s="65">
        <v>195462999</v>
      </c>
      <c r="S8" s="65">
        <v>54364767</v>
      </c>
      <c r="T8" s="65">
        <v>54976648</v>
      </c>
      <c r="U8" s="65">
        <v>65154333</v>
      </c>
      <c r="V8" s="65">
        <v>174495748</v>
      </c>
      <c r="W8" s="65">
        <v>739865803</v>
      </c>
      <c r="X8" s="65">
        <v>53000000</v>
      </c>
      <c r="Y8" s="65">
        <v>686865803</v>
      </c>
      <c r="Z8" s="145">
        <v>1295.97</v>
      </c>
      <c r="AA8" s="67">
        <v>53000000</v>
      </c>
    </row>
    <row r="9" spans="1:27" ht="13.5">
      <c r="A9" s="264" t="s">
        <v>149</v>
      </c>
      <c r="B9" s="197"/>
      <c r="C9" s="160">
        <v>9388299</v>
      </c>
      <c r="D9" s="160"/>
      <c r="E9" s="64">
        <v>271447000</v>
      </c>
      <c r="F9" s="65">
        <v>8000000</v>
      </c>
      <c r="G9" s="65">
        <v>10668483</v>
      </c>
      <c r="H9" s="65">
        <v>9388299</v>
      </c>
      <c r="I9" s="65">
        <v>9388299</v>
      </c>
      <c r="J9" s="65">
        <v>29445081</v>
      </c>
      <c r="K9" s="65">
        <v>9388299</v>
      </c>
      <c r="L9" s="65">
        <v>9388299</v>
      </c>
      <c r="M9" s="65">
        <v>9388299</v>
      </c>
      <c r="N9" s="65">
        <v>28164897</v>
      </c>
      <c r="O9" s="65">
        <v>9388299</v>
      </c>
      <c r="P9" s="65">
        <v>9388299</v>
      </c>
      <c r="Q9" s="65">
        <v>9388299</v>
      </c>
      <c r="R9" s="65">
        <v>28164897</v>
      </c>
      <c r="S9" s="65">
        <v>5770095</v>
      </c>
      <c r="T9" s="65">
        <v>5358828</v>
      </c>
      <c r="U9" s="65">
        <v>9388299</v>
      </c>
      <c r="V9" s="65">
        <v>20517222</v>
      </c>
      <c r="W9" s="65">
        <v>106292097</v>
      </c>
      <c r="X9" s="65">
        <v>8000000</v>
      </c>
      <c r="Y9" s="65">
        <v>98292097</v>
      </c>
      <c r="Z9" s="145">
        <v>1228.65</v>
      </c>
      <c r="AA9" s="67">
        <v>8000000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6140523</v>
      </c>
      <c r="D11" s="160"/>
      <c r="E11" s="64">
        <v>6914000</v>
      </c>
      <c r="F11" s="65">
        <v>5800000</v>
      </c>
      <c r="G11" s="65">
        <v>5317295</v>
      </c>
      <c r="H11" s="65">
        <v>6140523</v>
      </c>
      <c r="I11" s="65">
        <v>6140523</v>
      </c>
      <c r="J11" s="65">
        <v>17598341</v>
      </c>
      <c r="K11" s="65">
        <v>6140523</v>
      </c>
      <c r="L11" s="65">
        <v>6140523</v>
      </c>
      <c r="M11" s="65">
        <v>6140523</v>
      </c>
      <c r="N11" s="65">
        <v>18421569</v>
      </c>
      <c r="O11" s="65">
        <v>6140523</v>
      </c>
      <c r="P11" s="65">
        <v>6140523</v>
      </c>
      <c r="Q11" s="65">
        <v>6140523</v>
      </c>
      <c r="R11" s="65">
        <v>18421569</v>
      </c>
      <c r="S11" s="65">
        <v>4257827</v>
      </c>
      <c r="T11" s="65">
        <v>4405748</v>
      </c>
      <c r="U11" s="65">
        <v>6140523</v>
      </c>
      <c r="V11" s="65">
        <v>14804098</v>
      </c>
      <c r="W11" s="65">
        <v>69245577</v>
      </c>
      <c r="X11" s="65">
        <v>5800000</v>
      </c>
      <c r="Y11" s="65">
        <v>63445577</v>
      </c>
      <c r="Z11" s="145">
        <v>1093.89</v>
      </c>
      <c r="AA11" s="67">
        <v>5800000</v>
      </c>
    </row>
    <row r="12" spans="1:27" ht="13.5">
      <c r="A12" s="265" t="s">
        <v>56</v>
      </c>
      <c r="B12" s="266"/>
      <c r="C12" s="177">
        <f aca="true" t="shared" si="0" ref="C12:Y12">SUM(C6:C11)</f>
        <v>121482937</v>
      </c>
      <c r="D12" s="177">
        <f>SUM(D6:D11)</f>
        <v>0</v>
      </c>
      <c r="E12" s="77">
        <f t="shared" si="0"/>
        <v>348626000</v>
      </c>
      <c r="F12" s="78">
        <f t="shared" si="0"/>
        <v>123800000</v>
      </c>
      <c r="G12" s="78">
        <f t="shared" si="0"/>
        <v>135337721</v>
      </c>
      <c r="H12" s="78">
        <f t="shared" si="0"/>
        <v>143305226</v>
      </c>
      <c r="I12" s="78">
        <f t="shared" si="0"/>
        <v>143305226</v>
      </c>
      <c r="J12" s="78">
        <f t="shared" si="0"/>
        <v>421948173</v>
      </c>
      <c r="K12" s="78">
        <f t="shared" si="0"/>
        <v>143305226</v>
      </c>
      <c r="L12" s="78">
        <f t="shared" si="0"/>
        <v>143305226</v>
      </c>
      <c r="M12" s="78">
        <f t="shared" si="0"/>
        <v>143305226</v>
      </c>
      <c r="N12" s="78">
        <f t="shared" si="0"/>
        <v>429915678</v>
      </c>
      <c r="O12" s="78">
        <f t="shared" si="0"/>
        <v>143305226</v>
      </c>
      <c r="P12" s="78">
        <f t="shared" si="0"/>
        <v>143305226</v>
      </c>
      <c r="Q12" s="78">
        <f t="shared" si="0"/>
        <v>143305226</v>
      </c>
      <c r="R12" s="78">
        <f t="shared" si="0"/>
        <v>429915678</v>
      </c>
      <c r="S12" s="78">
        <f t="shared" si="0"/>
        <v>222978610</v>
      </c>
      <c r="T12" s="78">
        <f t="shared" si="0"/>
        <v>169379317</v>
      </c>
      <c r="U12" s="78">
        <f t="shared" si="0"/>
        <v>143305226</v>
      </c>
      <c r="V12" s="78">
        <f t="shared" si="0"/>
        <v>535663153</v>
      </c>
      <c r="W12" s="78">
        <f t="shared" si="0"/>
        <v>1817442682</v>
      </c>
      <c r="X12" s="78">
        <f t="shared" si="0"/>
        <v>123800000</v>
      </c>
      <c r="Y12" s="78">
        <f t="shared" si="0"/>
        <v>1693642682</v>
      </c>
      <c r="Z12" s="179">
        <f>+IF(X12&lt;&gt;0,+(Y12/X12)*100,0)</f>
        <v>1368.0474006462034</v>
      </c>
      <c r="AA12" s="79">
        <f>SUM(AA6:AA11)</f>
        <v>123800000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287168</v>
      </c>
      <c r="D15" s="160"/>
      <c r="E15" s="64">
        <v>360891000</v>
      </c>
      <c r="F15" s="65">
        <v>100000</v>
      </c>
      <c r="G15" s="65">
        <v>298605</v>
      </c>
      <c r="H15" s="65">
        <v>287168</v>
      </c>
      <c r="I15" s="65">
        <v>287168</v>
      </c>
      <c r="J15" s="65">
        <v>872941</v>
      </c>
      <c r="K15" s="65">
        <v>287168</v>
      </c>
      <c r="L15" s="65">
        <v>287168</v>
      </c>
      <c r="M15" s="65">
        <v>287168</v>
      </c>
      <c r="N15" s="65">
        <v>861504</v>
      </c>
      <c r="O15" s="65">
        <v>287168</v>
      </c>
      <c r="P15" s="65">
        <v>287168</v>
      </c>
      <c r="Q15" s="65">
        <v>287168</v>
      </c>
      <c r="R15" s="65">
        <v>861504</v>
      </c>
      <c r="S15" s="65">
        <v>287168</v>
      </c>
      <c r="T15" s="65">
        <v>287168</v>
      </c>
      <c r="U15" s="65">
        <v>287168</v>
      </c>
      <c r="V15" s="65">
        <v>861504</v>
      </c>
      <c r="W15" s="65">
        <v>3457453</v>
      </c>
      <c r="X15" s="65">
        <v>100000</v>
      </c>
      <c r="Y15" s="65">
        <v>3357453</v>
      </c>
      <c r="Z15" s="145">
        <v>3357.45</v>
      </c>
      <c r="AA15" s="67">
        <v>100000</v>
      </c>
    </row>
    <row r="16" spans="1:27" ht="13.5">
      <c r="A16" s="264" t="s">
        <v>154</v>
      </c>
      <c r="B16" s="197"/>
      <c r="C16" s="160">
        <v>17245157</v>
      </c>
      <c r="D16" s="160"/>
      <c r="E16" s="64"/>
      <c r="F16" s="65">
        <v>19400000</v>
      </c>
      <c r="G16" s="164">
        <v>15811697</v>
      </c>
      <c r="H16" s="164">
        <v>17245057</v>
      </c>
      <c r="I16" s="164">
        <v>17245057</v>
      </c>
      <c r="J16" s="65">
        <v>50301811</v>
      </c>
      <c r="K16" s="164">
        <v>17245057</v>
      </c>
      <c r="L16" s="164">
        <v>17245057</v>
      </c>
      <c r="M16" s="65">
        <v>17245057</v>
      </c>
      <c r="N16" s="164">
        <v>51735171</v>
      </c>
      <c r="O16" s="164">
        <v>17245057</v>
      </c>
      <c r="P16" s="164">
        <v>17245057</v>
      </c>
      <c r="Q16" s="65">
        <v>17245057</v>
      </c>
      <c r="R16" s="164">
        <v>51735171</v>
      </c>
      <c r="S16" s="164">
        <v>18324986</v>
      </c>
      <c r="T16" s="65">
        <v>18564533</v>
      </c>
      <c r="U16" s="164">
        <v>17245057</v>
      </c>
      <c r="V16" s="164">
        <v>54134576</v>
      </c>
      <c r="W16" s="164">
        <v>207906729</v>
      </c>
      <c r="X16" s="65">
        <v>19400000</v>
      </c>
      <c r="Y16" s="164">
        <v>188506729</v>
      </c>
      <c r="Z16" s="146">
        <v>971.68</v>
      </c>
      <c r="AA16" s="239">
        <v>19400000</v>
      </c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>
        <v>69617000</v>
      </c>
      <c r="F18" s="65"/>
      <c r="G18" s="65"/>
      <c r="H18" s="65">
        <v>100</v>
      </c>
      <c r="I18" s="65">
        <v>100</v>
      </c>
      <c r="J18" s="65">
        <v>200</v>
      </c>
      <c r="K18" s="65">
        <v>100</v>
      </c>
      <c r="L18" s="65">
        <v>100</v>
      </c>
      <c r="M18" s="65">
        <v>100</v>
      </c>
      <c r="N18" s="65">
        <v>300</v>
      </c>
      <c r="O18" s="65">
        <v>100</v>
      </c>
      <c r="P18" s="65">
        <v>100</v>
      </c>
      <c r="Q18" s="65">
        <v>100</v>
      </c>
      <c r="R18" s="65">
        <v>300</v>
      </c>
      <c r="S18" s="65">
        <v>100</v>
      </c>
      <c r="T18" s="65">
        <v>100</v>
      </c>
      <c r="U18" s="65">
        <v>100</v>
      </c>
      <c r="V18" s="65">
        <v>300</v>
      </c>
      <c r="W18" s="65">
        <v>1100</v>
      </c>
      <c r="X18" s="65"/>
      <c r="Y18" s="65">
        <v>1100</v>
      </c>
      <c r="Z18" s="145"/>
      <c r="AA18" s="67"/>
    </row>
    <row r="19" spans="1:27" ht="13.5">
      <c r="A19" s="264" t="s">
        <v>157</v>
      </c>
      <c r="B19" s="197" t="s">
        <v>99</v>
      </c>
      <c r="C19" s="160">
        <v>707482671</v>
      </c>
      <c r="D19" s="160"/>
      <c r="E19" s="64">
        <v>236825000</v>
      </c>
      <c r="F19" s="65">
        <v>800000000</v>
      </c>
      <c r="G19" s="65">
        <v>613780595</v>
      </c>
      <c r="H19" s="65">
        <v>707415301</v>
      </c>
      <c r="I19" s="65">
        <v>707415301</v>
      </c>
      <c r="J19" s="65">
        <v>2028611197</v>
      </c>
      <c r="K19" s="65">
        <v>707415301</v>
      </c>
      <c r="L19" s="65">
        <v>707415301</v>
      </c>
      <c r="M19" s="65">
        <v>707415301</v>
      </c>
      <c r="N19" s="65">
        <v>2122245903</v>
      </c>
      <c r="O19" s="65">
        <v>707415301</v>
      </c>
      <c r="P19" s="65">
        <v>707415301</v>
      </c>
      <c r="Q19" s="65">
        <v>707415301</v>
      </c>
      <c r="R19" s="65">
        <v>2122245903</v>
      </c>
      <c r="S19" s="65">
        <v>795553009</v>
      </c>
      <c r="T19" s="65">
        <v>834106063</v>
      </c>
      <c r="U19" s="65">
        <v>707415301</v>
      </c>
      <c r="V19" s="65">
        <v>2337074373</v>
      </c>
      <c r="W19" s="65">
        <v>8610177376</v>
      </c>
      <c r="X19" s="65">
        <v>800000000</v>
      </c>
      <c r="Y19" s="65">
        <v>7810177376</v>
      </c>
      <c r="Z19" s="145">
        <v>976.27</v>
      </c>
      <c r="AA19" s="67">
        <v>800000000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>
        <v>200000</v>
      </c>
      <c r="G22" s="65">
        <v>571221</v>
      </c>
      <c r="H22" s="65">
        <v>589597</v>
      </c>
      <c r="I22" s="65">
        <v>589597</v>
      </c>
      <c r="J22" s="65">
        <v>1750415</v>
      </c>
      <c r="K22" s="65">
        <v>589597</v>
      </c>
      <c r="L22" s="65">
        <v>589597</v>
      </c>
      <c r="M22" s="65">
        <v>589597</v>
      </c>
      <c r="N22" s="65">
        <v>1768791</v>
      </c>
      <c r="O22" s="65">
        <v>589597</v>
      </c>
      <c r="P22" s="65">
        <v>589597</v>
      </c>
      <c r="Q22" s="65">
        <v>589597</v>
      </c>
      <c r="R22" s="65">
        <v>1768791</v>
      </c>
      <c r="S22" s="65">
        <v>172930</v>
      </c>
      <c r="T22" s="65">
        <v>131264</v>
      </c>
      <c r="U22" s="65">
        <v>589597</v>
      </c>
      <c r="V22" s="65">
        <v>893791</v>
      </c>
      <c r="W22" s="65">
        <v>6181788</v>
      </c>
      <c r="X22" s="65">
        <v>200000</v>
      </c>
      <c r="Y22" s="65">
        <v>5981788</v>
      </c>
      <c r="Z22" s="145">
        <v>2990.89</v>
      </c>
      <c r="AA22" s="67">
        <v>200000</v>
      </c>
    </row>
    <row r="23" spans="1:27" ht="13.5">
      <c r="A23" s="264" t="s">
        <v>161</v>
      </c>
      <c r="B23" s="197"/>
      <c r="C23" s="160"/>
      <c r="D23" s="160"/>
      <c r="E23" s="64">
        <v>34245000</v>
      </c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725014996</v>
      </c>
      <c r="D24" s="177">
        <f>SUM(D15:D23)</f>
        <v>0</v>
      </c>
      <c r="E24" s="81">
        <f t="shared" si="1"/>
        <v>701578000</v>
      </c>
      <c r="F24" s="82">
        <f t="shared" si="1"/>
        <v>819700000</v>
      </c>
      <c r="G24" s="82">
        <f t="shared" si="1"/>
        <v>630462118</v>
      </c>
      <c r="H24" s="82">
        <f t="shared" si="1"/>
        <v>725537223</v>
      </c>
      <c r="I24" s="82">
        <f t="shared" si="1"/>
        <v>725537223</v>
      </c>
      <c r="J24" s="82">
        <f t="shared" si="1"/>
        <v>2081536564</v>
      </c>
      <c r="K24" s="82">
        <f t="shared" si="1"/>
        <v>725537223</v>
      </c>
      <c r="L24" s="82">
        <f t="shared" si="1"/>
        <v>725537223</v>
      </c>
      <c r="M24" s="82">
        <f t="shared" si="1"/>
        <v>725537223</v>
      </c>
      <c r="N24" s="82">
        <f t="shared" si="1"/>
        <v>2176611669</v>
      </c>
      <c r="O24" s="82">
        <f t="shared" si="1"/>
        <v>725537223</v>
      </c>
      <c r="P24" s="82">
        <f t="shared" si="1"/>
        <v>725537223</v>
      </c>
      <c r="Q24" s="82">
        <f t="shared" si="1"/>
        <v>725537223</v>
      </c>
      <c r="R24" s="82">
        <f t="shared" si="1"/>
        <v>2176611669</v>
      </c>
      <c r="S24" s="82">
        <f t="shared" si="1"/>
        <v>814338193</v>
      </c>
      <c r="T24" s="82">
        <f t="shared" si="1"/>
        <v>853089128</v>
      </c>
      <c r="U24" s="82">
        <f t="shared" si="1"/>
        <v>725537223</v>
      </c>
      <c r="V24" s="82">
        <f t="shared" si="1"/>
        <v>2392964544</v>
      </c>
      <c r="W24" s="82">
        <f t="shared" si="1"/>
        <v>8827724446</v>
      </c>
      <c r="X24" s="82">
        <f t="shared" si="1"/>
        <v>819700000</v>
      </c>
      <c r="Y24" s="82">
        <f t="shared" si="1"/>
        <v>8008024446</v>
      </c>
      <c r="Z24" s="227">
        <f>+IF(X24&lt;&gt;0,+(Y24/X24)*100,0)</f>
        <v>976.9457662559473</v>
      </c>
      <c r="AA24" s="84">
        <f>SUM(AA15:AA23)</f>
        <v>819700000</v>
      </c>
    </row>
    <row r="25" spans="1:27" ht="13.5">
      <c r="A25" s="265" t="s">
        <v>162</v>
      </c>
      <c r="B25" s="266"/>
      <c r="C25" s="177">
        <f aca="true" t="shared" si="2" ref="C25:Y25">+C12+C24</f>
        <v>846497933</v>
      </c>
      <c r="D25" s="177">
        <f>+D12+D24</f>
        <v>0</v>
      </c>
      <c r="E25" s="77">
        <f t="shared" si="2"/>
        <v>1050204000</v>
      </c>
      <c r="F25" s="78">
        <f t="shared" si="2"/>
        <v>943500000</v>
      </c>
      <c r="G25" s="78">
        <f t="shared" si="2"/>
        <v>765799839</v>
      </c>
      <c r="H25" s="78">
        <f t="shared" si="2"/>
        <v>868842449</v>
      </c>
      <c r="I25" s="78">
        <f t="shared" si="2"/>
        <v>868842449</v>
      </c>
      <c r="J25" s="78">
        <f t="shared" si="2"/>
        <v>2503484737</v>
      </c>
      <c r="K25" s="78">
        <f t="shared" si="2"/>
        <v>868842449</v>
      </c>
      <c r="L25" s="78">
        <f t="shared" si="2"/>
        <v>868842449</v>
      </c>
      <c r="M25" s="78">
        <f t="shared" si="2"/>
        <v>868842449</v>
      </c>
      <c r="N25" s="78">
        <f t="shared" si="2"/>
        <v>2606527347</v>
      </c>
      <c r="O25" s="78">
        <f t="shared" si="2"/>
        <v>868842449</v>
      </c>
      <c r="P25" s="78">
        <f t="shared" si="2"/>
        <v>868842449</v>
      </c>
      <c r="Q25" s="78">
        <f t="shared" si="2"/>
        <v>868842449</v>
      </c>
      <c r="R25" s="78">
        <f t="shared" si="2"/>
        <v>2606527347</v>
      </c>
      <c r="S25" s="78">
        <f t="shared" si="2"/>
        <v>1037316803</v>
      </c>
      <c r="T25" s="78">
        <f t="shared" si="2"/>
        <v>1022468445</v>
      </c>
      <c r="U25" s="78">
        <f t="shared" si="2"/>
        <v>868842449</v>
      </c>
      <c r="V25" s="78">
        <f t="shared" si="2"/>
        <v>2928627697</v>
      </c>
      <c r="W25" s="78">
        <f t="shared" si="2"/>
        <v>10645167128</v>
      </c>
      <c r="X25" s="78">
        <f t="shared" si="2"/>
        <v>943500000</v>
      </c>
      <c r="Y25" s="78">
        <f t="shared" si="2"/>
        <v>9701667128</v>
      </c>
      <c r="Z25" s="179">
        <f>+IF(X25&lt;&gt;0,+(Y25/X25)*100,0)</f>
        <v>1028.2636065712773</v>
      </c>
      <c r="AA25" s="79">
        <f>+AA12+AA24</f>
        <v>943500000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>
        <v>86363581</v>
      </c>
      <c r="I29" s="65">
        <v>86363581</v>
      </c>
      <c r="J29" s="65">
        <v>172727162</v>
      </c>
      <c r="K29" s="65">
        <v>86363581</v>
      </c>
      <c r="L29" s="65">
        <v>86363581</v>
      </c>
      <c r="M29" s="65">
        <v>86363581</v>
      </c>
      <c r="N29" s="65">
        <v>259090743</v>
      </c>
      <c r="O29" s="65">
        <v>86363581</v>
      </c>
      <c r="P29" s="65">
        <v>86363581</v>
      </c>
      <c r="Q29" s="65">
        <v>86363581</v>
      </c>
      <c r="R29" s="65">
        <v>259090743</v>
      </c>
      <c r="S29" s="65"/>
      <c r="T29" s="65"/>
      <c r="U29" s="65">
        <v>86363581</v>
      </c>
      <c r="V29" s="65">
        <v>86363581</v>
      </c>
      <c r="W29" s="65">
        <v>777272229</v>
      </c>
      <c r="X29" s="65"/>
      <c r="Y29" s="65">
        <v>777272229</v>
      </c>
      <c r="Z29" s="145"/>
      <c r="AA29" s="67"/>
    </row>
    <row r="30" spans="1:27" ht="13.5">
      <c r="A30" s="264" t="s">
        <v>52</v>
      </c>
      <c r="B30" s="197" t="s">
        <v>94</v>
      </c>
      <c r="C30" s="160">
        <v>6224748</v>
      </c>
      <c r="D30" s="160"/>
      <c r="E30" s="64">
        <v>3250000</v>
      </c>
      <c r="F30" s="65">
        <v>5600000</v>
      </c>
      <c r="G30" s="65">
        <v>7280866</v>
      </c>
      <c r="H30" s="65">
        <v>6224748</v>
      </c>
      <c r="I30" s="65">
        <v>6224748</v>
      </c>
      <c r="J30" s="65">
        <v>19730362</v>
      </c>
      <c r="K30" s="65">
        <v>6224748</v>
      </c>
      <c r="L30" s="65">
        <v>6224748</v>
      </c>
      <c r="M30" s="65">
        <v>6224748</v>
      </c>
      <c r="N30" s="65">
        <v>18674244</v>
      </c>
      <c r="O30" s="65">
        <v>6224748</v>
      </c>
      <c r="P30" s="65">
        <v>6224748</v>
      </c>
      <c r="Q30" s="65">
        <v>6224748</v>
      </c>
      <c r="R30" s="65">
        <v>18674244</v>
      </c>
      <c r="S30" s="65"/>
      <c r="T30" s="65"/>
      <c r="U30" s="65">
        <v>6224748</v>
      </c>
      <c r="V30" s="65">
        <v>6224748</v>
      </c>
      <c r="W30" s="65">
        <v>63303598</v>
      </c>
      <c r="X30" s="65">
        <v>5600000</v>
      </c>
      <c r="Y30" s="65">
        <v>57703598</v>
      </c>
      <c r="Z30" s="145">
        <v>1030.42</v>
      </c>
      <c r="AA30" s="67">
        <v>5600000</v>
      </c>
    </row>
    <row r="31" spans="1:27" ht="13.5">
      <c r="A31" s="264" t="s">
        <v>166</v>
      </c>
      <c r="B31" s="197"/>
      <c r="C31" s="160">
        <v>2784512</v>
      </c>
      <c r="D31" s="160"/>
      <c r="E31" s="64">
        <v>50059000</v>
      </c>
      <c r="F31" s="65">
        <v>2900000</v>
      </c>
      <c r="G31" s="65">
        <v>2502987</v>
      </c>
      <c r="H31" s="65">
        <v>2784512</v>
      </c>
      <c r="I31" s="65">
        <v>2784512</v>
      </c>
      <c r="J31" s="65">
        <v>8072011</v>
      </c>
      <c r="K31" s="65">
        <v>2784512</v>
      </c>
      <c r="L31" s="65">
        <v>2784512</v>
      </c>
      <c r="M31" s="65">
        <v>2784512</v>
      </c>
      <c r="N31" s="65">
        <v>8353536</v>
      </c>
      <c r="O31" s="65">
        <v>2784512</v>
      </c>
      <c r="P31" s="65">
        <v>2784512</v>
      </c>
      <c r="Q31" s="65">
        <v>2784512</v>
      </c>
      <c r="R31" s="65">
        <v>8353536</v>
      </c>
      <c r="S31" s="65">
        <v>2944859</v>
      </c>
      <c r="T31" s="65">
        <v>2979184</v>
      </c>
      <c r="U31" s="65">
        <v>2784512</v>
      </c>
      <c r="V31" s="65">
        <v>8708555</v>
      </c>
      <c r="W31" s="65">
        <v>33487638</v>
      </c>
      <c r="X31" s="65">
        <v>2900000</v>
      </c>
      <c r="Y31" s="65">
        <v>30587638</v>
      </c>
      <c r="Z31" s="145">
        <v>1054.75</v>
      </c>
      <c r="AA31" s="67">
        <v>2900000</v>
      </c>
    </row>
    <row r="32" spans="1:27" ht="13.5">
      <c r="A32" s="264" t="s">
        <v>167</v>
      </c>
      <c r="B32" s="197" t="s">
        <v>94</v>
      </c>
      <c r="C32" s="160">
        <v>111854939</v>
      </c>
      <c r="D32" s="160"/>
      <c r="E32" s="64">
        <v>334383000</v>
      </c>
      <c r="F32" s="65">
        <v>65000000</v>
      </c>
      <c r="G32" s="65">
        <v>137865960</v>
      </c>
      <c r="H32" s="65">
        <v>25537925</v>
      </c>
      <c r="I32" s="65">
        <v>25537925</v>
      </c>
      <c r="J32" s="65">
        <v>188941810</v>
      </c>
      <c r="K32" s="65">
        <v>25537925</v>
      </c>
      <c r="L32" s="65">
        <v>25537925</v>
      </c>
      <c r="M32" s="65">
        <v>25537925</v>
      </c>
      <c r="N32" s="65">
        <v>76613775</v>
      </c>
      <c r="O32" s="65">
        <v>25537925</v>
      </c>
      <c r="P32" s="65">
        <v>25537925</v>
      </c>
      <c r="Q32" s="65">
        <v>25537925</v>
      </c>
      <c r="R32" s="65">
        <v>76613775</v>
      </c>
      <c r="S32" s="65">
        <v>190590004</v>
      </c>
      <c r="T32" s="65">
        <v>138878992</v>
      </c>
      <c r="U32" s="65">
        <v>25537925</v>
      </c>
      <c r="V32" s="65">
        <v>355006921</v>
      </c>
      <c r="W32" s="65">
        <v>697176281</v>
      </c>
      <c r="X32" s="65">
        <v>65000000</v>
      </c>
      <c r="Y32" s="65">
        <v>632176281</v>
      </c>
      <c r="Z32" s="145">
        <v>972.58</v>
      </c>
      <c r="AA32" s="67">
        <v>65000000</v>
      </c>
    </row>
    <row r="33" spans="1:27" ht="13.5">
      <c r="A33" s="264" t="s">
        <v>168</v>
      </c>
      <c r="B33" s="197"/>
      <c r="C33" s="160"/>
      <c r="D33" s="160"/>
      <c r="E33" s="64">
        <v>29266000</v>
      </c>
      <c r="F33" s="65">
        <v>32000000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32000000</v>
      </c>
      <c r="Y33" s="65">
        <v>-32000000</v>
      </c>
      <c r="Z33" s="145">
        <v>-100</v>
      </c>
      <c r="AA33" s="67">
        <v>32000000</v>
      </c>
    </row>
    <row r="34" spans="1:27" ht="13.5">
      <c r="A34" s="265" t="s">
        <v>58</v>
      </c>
      <c r="B34" s="266"/>
      <c r="C34" s="177">
        <f aca="true" t="shared" si="3" ref="C34:Y34">SUM(C29:C33)</f>
        <v>120864199</v>
      </c>
      <c r="D34" s="177">
        <f>SUM(D29:D33)</f>
        <v>0</v>
      </c>
      <c r="E34" s="77">
        <f t="shared" si="3"/>
        <v>416958000</v>
      </c>
      <c r="F34" s="78">
        <f t="shared" si="3"/>
        <v>105500000</v>
      </c>
      <c r="G34" s="78">
        <f t="shared" si="3"/>
        <v>147649813</v>
      </c>
      <c r="H34" s="78">
        <f t="shared" si="3"/>
        <v>120910766</v>
      </c>
      <c r="I34" s="78">
        <f t="shared" si="3"/>
        <v>120910766</v>
      </c>
      <c r="J34" s="78">
        <f t="shared" si="3"/>
        <v>389471345</v>
      </c>
      <c r="K34" s="78">
        <f t="shared" si="3"/>
        <v>120910766</v>
      </c>
      <c r="L34" s="78">
        <f t="shared" si="3"/>
        <v>120910766</v>
      </c>
      <c r="M34" s="78">
        <f t="shared" si="3"/>
        <v>120910766</v>
      </c>
      <c r="N34" s="78">
        <f t="shared" si="3"/>
        <v>362732298</v>
      </c>
      <c r="O34" s="78">
        <f t="shared" si="3"/>
        <v>120910766</v>
      </c>
      <c r="P34" s="78">
        <f t="shared" si="3"/>
        <v>120910766</v>
      </c>
      <c r="Q34" s="78">
        <f t="shared" si="3"/>
        <v>120910766</v>
      </c>
      <c r="R34" s="78">
        <f t="shared" si="3"/>
        <v>362732298</v>
      </c>
      <c r="S34" s="78">
        <f t="shared" si="3"/>
        <v>193534863</v>
      </c>
      <c r="T34" s="78">
        <f t="shared" si="3"/>
        <v>141858176</v>
      </c>
      <c r="U34" s="78">
        <f t="shared" si="3"/>
        <v>120910766</v>
      </c>
      <c r="V34" s="78">
        <f t="shared" si="3"/>
        <v>456303805</v>
      </c>
      <c r="W34" s="78">
        <f t="shared" si="3"/>
        <v>1571239746</v>
      </c>
      <c r="X34" s="78">
        <f t="shared" si="3"/>
        <v>105500000</v>
      </c>
      <c r="Y34" s="78">
        <f t="shared" si="3"/>
        <v>1465739746</v>
      </c>
      <c r="Z34" s="179">
        <f>+IF(X34&lt;&gt;0,+(Y34/X34)*100,0)</f>
        <v>1389.3267734597157</v>
      </c>
      <c r="AA34" s="79">
        <f>SUM(AA29:AA33)</f>
        <v>105500000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105624163</v>
      </c>
      <c r="D37" s="160"/>
      <c r="E37" s="64">
        <v>99259000</v>
      </c>
      <c r="F37" s="65">
        <v>97200000</v>
      </c>
      <c r="G37" s="65">
        <v>112060073</v>
      </c>
      <c r="H37" s="65">
        <v>105624163</v>
      </c>
      <c r="I37" s="65">
        <v>105624163</v>
      </c>
      <c r="J37" s="65">
        <v>323308399</v>
      </c>
      <c r="K37" s="65">
        <v>105624163</v>
      </c>
      <c r="L37" s="65">
        <v>105624163</v>
      </c>
      <c r="M37" s="65">
        <v>105624163</v>
      </c>
      <c r="N37" s="65">
        <v>316872489</v>
      </c>
      <c r="O37" s="65">
        <v>105624163</v>
      </c>
      <c r="P37" s="65">
        <v>105624163</v>
      </c>
      <c r="Q37" s="65">
        <v>105624163</v>
      </c>
      <c r="R37" s="65">
        <v>316872489</v>
      </c>
      <c r="S37" s="65">
        <v>109474135</v>
      </c>
      <c r="T37" s="65">
        <v>109474135</v>
      </c>
      <c r="U37" s="65">
        <v>105624163</v>
      </c>
      <c r="V37" s="65">
        <v>324572433</v>
      </c>
      <c r="W37" s="65">
        <v>1281625810</v>
      </c>
      <c r="X37" s="65">
        <v>97200000</v>
      </c>
      <c r="Y37" s="65">
        <v>1184425810</v>
      </c>
      <c r="Z37" s="145">
        <v>1218.55</v>
      </c>
      <c r="AA37" s="67">
        <v>97200000</v>
      </c>
    </row>
    <row r="38" spans="1:27" ht="13.5">
      <c r="A38" s="264" t="s">
        <v>168</v>
      </c>
      <c r="B38" s="197"/>
      <c r="C38" s="160">
        <v>3200623</v>
      </c>
      <c r="D38" s="160"/>
      <c r="E38" s="64">
        <v>7875000</v>
      </c>
      <c r="F38" s="65">
        <v>10600000</v>
      </c>
      <c r="G38" s="65">
        <v>2549551</v>
      </c>
      <c r="H38" s="65">
        <v>3200623</v>
      </c>
      <c r="I38" s="65">
        <v>3200623</v>
      </c>
      <c r="J38" s="65">
        <v>8950797</v>
      </c>
      <c r="K38" s="65">
        <v>3200623</v>
      </c>
      <c r="L38" s="65">
        <v>3200623</v>
      </c>
      <c r="M38" s="65">
        <v>3200623</v>
      </c>
      <c r="N38" s="65">
        <v>9601869</v>
      </c>
      <c r="O38" s="65">
        <v>3200623</v>
      </c>
      <c r="P38" s="65">
        <v>3200623</v>
      </c>
      <c r="Q38" s="65">
        <v>3200623</v>
      </c>
      <c r="R38" s="65">
        <v>9601869</v>
      </c>
      <c r="S38" s="65">
        <v>4033956</v>
      </c>
      <c r="T38" s="65">
        <v>4117290</v>
      </c>
      <c r="U38" s="65">
        <v>3200623</v>
      </c>
      <c r="V38" s="65">
        <v>11351869</v>
      </c>
      <c r="W38" s="65">
        <v>39506404</v>
      </c>
      <c r="X38" s="65">
        <v>10600000</v>
      </c>
      <c r="Y38" s="65">
        <v>28906404</v>
      </c>
      <c r="Z38" s="145">
        <v>272.7</v>
      </c>
      <c r="AA38" s="67">
        <v>10600000</v>
      </c>
    </row>
    <row r="39" spans="1:27" ht="13.5">
      <c r="A39" s="265" t="s">
        <v>59</v>
      </c>
      <c r="B39" s="268"/>
      <c r="C39" s="177">
        <f aca="true" t="shared" si="4" ref="C39:Y39">SUM(C37:C38)</f>
        <v>108824786</v>
      </c>
      <c r="D39" s="177">
        <f>SUM(D37:D38)</f>
        <v>0</v>
      </c>
      <c r="E39" s="81">
        <f t="shared" si="4"/>
        <v>107134000</v>
      </c>
      <c r="F39" s="82">
        <f t="shared" si="4"/>
        <v>107800000</v>
      </c>
      <c r="G39" s="82">
        <f t="shared" si="4"/>
        <v>114609624</v>
      </c>
      <c r="H39" s="82">
        <f t="shared" si="4"/>
        <v>108824786</v>
      </c>
      <c r="I39" s="82">
        <f t="shared" si="4"/>
        <v>108824786</v>
      </c>
      <c r="J39" s="82">
        <f t="shared" si="4"/>
        <v>332259196</v>
      </c>
      <c r="K39" s="82">
        <f t="shared" si="4"/>
        <v>108824786</v>
      </c>
      <c r="L39" s="82">
        <f t="shared" si="4"/>
        <v>108824786</v>
      </c>
      <c r="M39" s="82">
        <f t="shared" si="4"/>
        <v>108824786</v>
      </c>
      <c r="N39" s="82">
        <f t="shared" si="4"/>
        <v>326474358</v>
      </c>
      <c r="O39" s="82">
        <f t="shared" si="4"/>
        <v>108824786</v>
      </c>
      <c r="P39" s="82">
        <f t="shared" si="4"/>
        <v>108824786</v>
      </c>
      <c r="Q39" s="82">
        <f t="shared" si="4"/>
        <v>108824786</v>
      </c>
      <c r="R39" s="82">
        <f t="shared" si="4"/>
        <v>326474358</v>
      </c>
      <c r="S39" s="82">
        <f t="shared" si="4"/>
        <v>113508091</v>
      </c>
      <c r="T39" s="82">
        <f t="shared" si="4"/>
        <v>113591425</v>
      </c>
      <c r="U39" s="82">
        <f t="shared" si="4"/>
        <v>108824786</v>
      </c>
      <c r="V39" s="82">
        <f t="shared" si="4"/>
        <v>335924302</v>
      </c>
      <c r="W39" s="82">
        <f t="shared" si="4"/>
        <v>1321132214</v>
      </c>
      <c r="X39" s="82">
        <f t="shared" si="4"/>
        <v>107800000</v>
      </c>
      <c r="Y39" s="82">
        <f t="shared" si="4"/>
        <v>1213332214</v>
      </c>
      <c r="Z39" s="227">
        <f>+IF(X39&lt;&gt;0,+(Y39/X39)*100,0)</f>
        <v>1125.5400871985157</v>
      </c>
      <c r="AA39" s="84">
        <f>SUM(AA37:AA38)</f>
        <v>107800000</v>
      </c>
    </row>
    <row r="40" spans="1:27" ht="13.5">
      <c r="A40" s="265" t="s">
        <v>170</v>
      </c>
      <c r="B40" s="266"/>
      <c r="C40" s="177">
        <f aca="true" t="shared" si="5" ref="C40:Y40">+C34+C39</f>
        <v>229688985</v>
      </c>
      <c r="D40" s="177">
        <f>+D34+D39</f>
        <v>0</v>
      </c>
      <c r="E40" s="77">
        <f t="shared" si="5"/>
        <v>524092000</v>
      </c>
      <c r="F40" s="78">
        <f t="shared" si="5"/>
        <v>213300000</v>
      </c>
      <c r="G40" s="78">
        <f t="shared" si="5"/>
        <v>262259437</v>
      </c>
      <c r="H40" s="78">
        <f t="shared" si="5"/>
        <v>229735552</v>
      </c>
      <c r="I40" s="78">
        <f t="shared" si="5"/>
        <v>229735552</v>
      </c>
      <c r="J40" s="78">
        <f t="shared" si="5"/>
        <v>721730541</v>
      </c>
      <c r="K40" s="78">
        <f t="shared" si="5"/>
        <v>229735552</v>
      </c>
      <c r="L40" s="78">
        <f t="shared" si="5"/>
        <v>229735552</v>
      </c>
      <c r="M40" s="78">
        <f t="shared" si="5"/>
        <v>229735552</v>
      </c>
      <c r="N40" s="78">
        <f t="shared" si="5"/>
        <v>689206656</v>
      </c>
      <c r="O40" s="78">
        <f t="shared" si="5"/>
        <v>229735552</v>
      </c>
      <c r="P40" s="78">
        <f t="shared" si="5"/>
        <v>229735552</v>
      </c>
      <c r="Q40" s="78">
        <f t="shared" si="5"/>
        <v>229735552</v>
      </c>
      <c r="R40" s="78">
        <f t="shared" si="5"/>
        <v>689206656</v>
      </c>
      <c r="S40" s="78">
        <f t="shared" si="5"/>
        <v>307042954</v>
      </c>
      <c r="T40" s="78">
        <f t="shared" si="5"/>
        <v>255449601</v>
      </c>
      <c r="U40" s="78">
        <f t="shared" si="5"/>
        <v>229735552</v>
      </c>
      <c r="V40" s="78">
        <f t="shared" si="5"/>
        <v>792228107</v>
      </c>
      <c r="W40" s="78">
        <f t="shared" si="5"/>
        <v>2892371960</v>
      </c>
      <c r="X40" s="78">
        <f t="shared" si="5"/>
        <v>213300000</v>
      </c>
      <c r="Y40" s="78">
        <f t="shared" si="5"/>
        <v>2679071960</v>
      </c>
      <c r="Z40" s="179">
        <f>+IF(X40&lt;&gt;0,+(Y40/X40)*100,0)</f>
        <v>1256.011233005157</v>
      </c>
      <c r="AA40" s="79">
        <f>+AA34+AA39</f>
        <v>213300000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616808948</v>
      </c>
      <c r="D42" s="272">
        <f>+D25-D40</f>
        <v>0</v>
      </c>
      <c r="E42" s="273">
        <f t="shared" si="6"/>
        <v>526112000</v>
      </c>
      <c r="F42" s="274">
        <f t="shared" si="6"/>
        <v>730200000</v>
      </c>
      <c r="G42" s="274">
        <f t="shared" si="6"/>
        <v>503540402</v>
      </c>
      <c r="H42" s="274">
        <f t="shared" si="6"/>
        <v>639106897</v>
      </c>
      <c r="I42" s="274">
        <f t="shared" si="6"/>
        <v>639106897</v>
      </c>
      <c r="J42" s="274">
        <f t="shared" si="6"/>
        <v>1781754196</v>
      </c>
      <c r="K42" s="274">
        <f t="shared" si="6"/>
        <v>639106897</v>
      </c>
      <c r="L42" s="274">
        <f t="shared" si="6"/>
        <v>639106897</v>
      </c>
      <c r="M42" s="274">
        <f t="shared" si="6"/>
        <v>639106897</v>
      </c>
      <c r="N42" s="274">
        <f t="shared" si="6"/>
        <v>1917320691</v>
      </c>
      <c r="O42" s="274">
        <f t="shared" si="6"/>
        <v>639106897</v>
      </c>
      <c r="P42" s="274">
        <f t="shared" si="6"/>
        <v>639106897</v>
      </c>
      <c r="Q42" s="274">
        <f t="shared" si="6"/>
        <v>639106897</v>
      </c>
      <c r="R42" s="274">
        <f t="shared" si="6"/>
        <v>1917320691</v>
      </c>
      <c r="S42" s="274">
        <f t="shared" si="6"/>
        <v>730273849</v>
      </c>
      <c r="T42" s="274">
        <f t="shared" si="6"/>
        <v>767018844</v>
      </c>
      <c r="U42" s="274">
        <f t="shared" si="6"/>
        <v>639106897</v>
      </c>
      <c r="V42" s="274">
        <f t="shared" si="6"/>
        <v>2136399590</v>
      </c>
      <c r="W42" s="274">
        <f t="shared" si="6"/>
        <v>7752795168</v>
      </c>
      <c r="X42" s="274">
        <f t="shared" si="6"/>
        <v>730200000</v>
      </c>
      <c r="Y42" s="274">
        <f t="shared" si="6"/>
        <v>7022595168</v>
      </c>
      <c r="Z42" s="275">
        <f>+IF(X42&lt;&gt;0,+(Y42/X42)*100,0)</f>
        <v>961.7358488085456</v>
      </c>
      <c r="AA42" s="276">
        <f>+AA25-AA40</f>
        <v>730200000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617398545</v>
      </c>
      <c r="D45" s="160"/>
      <c r="E45" s="64">
        <v>350000000</v>
      </c>
      <c r="F45" s="65">
        <v>730200000</v>
      </c>
      <c r="G45" s="65">
        <v>503540402</v>
      </c>
      <c r="H45" s="65">
        <v>639106897</v>
      </c>
      <c r="I45" s="65">
        <v>639106897</v>
      </c>
      <c r="J45" s="65">
        <v>1781754196</v>
      </c>
      <c r="K45" s="65">
        <v>639106897</v>
      </c>
      <c r="L45" s="65">
        <v>639106897</v>
      </c>
      <c r="M45" s="65">
        <v>639106897</v>
      </c>
      <c r="N45" s="65">
        <v>1917320691</v>
      </c>
      <c r="O45" s="65">
        <v>639106897</v>
      </c>
      <c r="P45" s="65">
        <v>639106897</v>
      </c>
      <c r="Q45" s="65">
        <v>639106897</v>
      </c>
      <c r="R45" s="65">
        <v>1917320691</v>
      </c>
      <c r="S45" s="65">
        <v>730273849</v>
      </c>
      <c r="T45" s="65">
        <v>767018844</v>
      </c>
      <c r="U45" s="65">
        <v>639106897</v>
      </c>
      <c r="V45" s="65">
        <v>2136399590</v>
      </c>
      <c r="W45" s="65">
        <v>7752795168</v>
      </c>
      <c r="X45" s="65">
        <v>730200000</v>
      </c>
      <c r="Y45" s="65">
        <v>7022595168</v>
      </c>
      <c r="Z45" s="144">
        <v>961.74</v>
      </c>
      <c r="AA45" s="67">
        <v>730200000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617398545</v>
      </c>
      <c r="D48" s="232">
        <f>SUM(D45:D47)</f>
        <v>0</v>
      </c>
      <c r="E48" s="279">
        <f t="shared" si="7"/>
        <v>350000000</v>
      </c>
      <c r="F48" s="234">
        <f t="shared" si="7"/>
        <v>730200000</v>
      </c>
      <c r="G48" s="234">
        <f t="shared" si="7"/>
        <v>503540402</v>
      </c>
      <c r="H48" s="234">
        <f t="shared" si="7"/>
        <v>639106897</v>
      </c>
      <c r="I48" s="234">
        <f t="shared" si="7"/>
        <v>639106897</v>
      </c>
      <c r="J48" s="234">
        <f t="shared" si="7"/>
        <v>1781754196</v>
      </c>
      <c r="K48" s="234">
        <f t="shared" si="7"/>
        <v>639106897</v>
      </c>
      <c r="L48" s="234">
        <f t="shared" si="7"/>
        <v>639106897</v>
      </c>
      <c r="M48" s="234">
        <f t="shared" si="7"/>
        <v>639106897</v>
      </c>
      <c r="N48" s="234">
        <f t="shared" si="7"/>
        <v>1917320691</v>
      </c>
      <c r="O48" s="234">
        <f t="shared" si="7"/>
        <v>639106897</v>
      </c>
      <c r="P48" s="234">
        <f t="shared" si="7"/>
        <v>639106897</v>
      </c>
      <c r="Q48" s="234">
        <f t="shared" si="7"/>
        <v>639106897</v>
      </c>
      <c r="R48" s="234">
        <f t="shared" si="7"/>
        <v>1917320691</v>
      </c>
      <c r="S48" s="234">
        <f t="shared" si="7"/>
        <v>730273849</v>
      </c>
      <c r="T48" s="234">
        <f t="shared" si="7"/>
        <v>767018844</v>
      </c>
      <c r="U48" s="234">
        <f t="shared" si="7"/>
        <v>639106897</v>
      </c>
      <c r="V48" s="234">
        <f t="shared" si="7"/>
        <v>2136399590</v>
      </c>
      <c r="W48" s="234">
        <f t="shared" si="7"/>
        <v>7752795168</v>
      </c>
      <c r="X48" s="234">
        <f t="shared" si="7"/>
        <v>730200000</v>
      </c>
      <c r="Y48" s="234">
        <f t="shared" si="7"/>
        <v>7022595168</v>
      </c>
      <c r="Z48" s="280">
        <f>+IF(X48&lt;&gt;0,+(Y48/X48)*100,0)</f>
        <v>961.7358488085456</v>
      </c>
      <c r="AA48" s="247">
        <f>SUM(AA45:AA47)</f>
        <v>730200000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77283199</v>
      </c>
      <c r="D6" s="160">
        <v>116406477</v>
      </c>
      <c r="E6" s="64">
        <v>144635000</v>
      </c>
      <c r="F6" s="65">
        <v>171563329</v>
      </c>
      <c r="G6" s="65">
        <v>5404277</v>
      </c>
      <c r="H6" s="65">
        <v>5855025</v>
      </c>
      <c r="I6" s="65">
        <v>5824149</v>
      </c>
      <c r="J6" s="65">
        <v>17083451</v>
      </c>
      <c r="K6" s="65">
        <v>14426861</v>
      </c>
      <c r="L6" s="65">
        <v>16049853</v>
      </c>
      <c r="M6" s="65">
        <v>13827627</v>
      </c>
      <c r="N6" s="65">
        <v>44304341</v>
      </c>
      <c r="O6" s="65">
        <v>9642117</v>
      </c>
      <c r="P6" s="65">
        <v>7081297</v>
      </c>
      <c r="Q6" s="65">
        <v>12109595</v>
      </c>
      <c r="R6" s="65">
        <v>28833009</v>
      </c>
      <c r="S6" s="65">
        <v>10894714</v>
      </c>
      <c r="T6" s="65">
        <v>8136622</v>
      </c>
      <c r="U6" s="65">
        <v>7154340</v>
      </c>
      <c r="V6" s="65">
        <v>26185676</v>
      </c>
      <c r="W6" s="65">
        <v>116406477</v>
      </c>
      <c r="X6" s="65">
        <v>171563329</v>
      </c>
      <c r="Y6" s="65">
        <v>-55156852</v>
      </c>
      <c r="Z6" s="145">
        <v>-32.15</v>
      </c>
      <c r="AA6" s="67">
        <v>171563329</v>
      </c>
    </row>
    <row r="7" spans="1:27" ht="13.5">
      <c r="A7" s="264" t="s">
        <v>181</v>
      </c>
      <c r="B7" s="197" t="s">
        <v>72</v>
      </c>
      <c r="C7" s="160">
        <v>224600292</v>
      </c>
      <c r="D7" s="160">
        <v>158935402</v>
      </c>
      <c r="E7" s="64">
        <v>213600000</v>
      </c>
      <c r="F7" s="65">
        <v>226613475</v>
      </c>
      <c r="G7" s="65">
        <v>86231475</v>
      </c>
      <c r="H7" s="65">
        <v>1250000</v>
      </c>
      <c r="I7" s="65">
        <v>855709</v>
      </c>
      <c r="J7" s="65">
        <v>88337184</v>
      </c>
      <c r="K7" s="65"/>
      <c r="L7" s="65"/>
      <c r="M7" s="65">
        <v>68794000</v>
      </c>
      <c r="N7" s="65">
        <v>68794000</v>
      </c>
      <c r="O7" s="65">
        <v>1286905</v>
      </c>
      <c r="P7" s="65"/>
      <c r="Q7" s="65"/>
      <c r="R7" s="65">
        <v>1286905</v>
      </c>
      <c r="S7" s="65"/>
      <c r="T7" s="65">
        <v>34264</v>
      </c>
      <c r="U7" s="65">
        <v>483049</v>
      </c>
      <c r="V7" s="65">
        <v>517313</v>
      </c>
      <c r="W7" s="65">
        <v>158935402</v>
      </c>
      <c r="X7" s="65">
        <v>226613475</v>
      </c>
      <c r="Y7" s="65">
        <v>-67678073</v>
      </c>
      <c r="Z7" s="145">
        <v>-29.86</v>
      </c>
      <c r="AA7" s="67">
        <v>226613475</v>
      </c>
    </row>
    <row r="8" spans="1:27" ht="13.5">
      <c r="A8" s="264" t="s">
        <v>182</v>
      </c>
      <c r="B8" s="197" t="s">
        <v>72</v>
      </c>
      <c r="C8" s="160">
        <v>126077753</v>
      </c>
      <c r="D8" s="160">
        <v>208230284</v>
      </c>
      <c r="E8" s="64">
        <v>204805000</v>
      </c>
      <c r="F8" s="65">
        <v>134646600</v>
      </c>
      <c r="G8" s="65">
        <v>51728600</v>
      </c>
      <c r="H8" s="65"/>
      <c r="I8" s="65"/>
      <c r="J8" s="65">
        <v>51728600</v>
      </c>
      <c r="K8" s="65">
        <v>1688000</v>
      </c>
      <c r="L8" s="65">
        <v>349000</v>
      </c>
      <c r="M8" s="65">
        <v>44630000</v>
      </c>
      <c r="N8" s="65">
        <v>46667000</v>
      </c>
      <c r="O8" s="65">
        <v>16723742</v>
      </c>
      <c r="P8" s="65">
        <v>9178100</v>
      </c>
      <c r="Q8" s="65">
        <v>78301442</v>
      </c>
      <c r="R8" s="65">
        <v>104203284</v>
      </c>
      <c r="S8" s="65"/>
      <c r="T8" s="65">
        <v>5631400</v>
      </c>
      <c r="U8" s="65"/>
      <c r="V8" s="65">
        <v>5631400</v>
      </c>
      <c r="W8" s="65">
        <v>208230284</v>
      </c>
      <c r="X8" s="65">
        <v>134646600</v>
      </c>
      <c r="Y8" s="65">
        <v>73583684</v>
      </c>
      <c r="Z8" s="145">
        <v>54.65</v>
      </c>
      <c r="AA8" s="67">
        <v>134646600</v>
      </c>
    </row>
    <row r="9" spans="1:27" ht="13.5">
      <c r="A9" s="264" t="s">
        <v>183</v>
      </c>
      <c r="B9" s="197"/>
      <c r="C9" s="160">
        <v>5598682</v>
      </c>
      <c r="D9" s="160">
        <v>13961747</v>
      </c>
      <c r="E9" s="64">
        <v>6120000</v>
      </c>
      <c r="F9" s="65">
        <v>21638173</v>
      </c>
      <c r="G9" s="65">
        <v>2086173</v>
      </c>
      <c r="H9" s="65">
        <v>2329464</v>
      </c>
      <c r="I9" s="65">
        <v>2157807</v>
      </c>
      <c r="J9" s="65">
        <v>6573444</v>
      </c>
      <c r="K9" s="65">
        <v>678801</v>
      </c>
      <c r="L9" s="65">
        <v>516101</v>
      </c>
      <c r="M9" s="65">
        <v>360447</v>
      </c>
      <c r="N9" s="65">
        <v>1555349</v>
      </c>
      <c r="O9" s="65">
        <v>694648</v>
      </c>
      <c r="P9" s="65">
        <v>775047</v>
      </c>
      <c r="Q9" s="65">
        <v>151491</v>
      </c>
      <c r="R9" s="65">
        <v>1621186</v>
      </c>
      <c r="S9" s="65">
        <v>1229420</v>
      </c>
      <c r="T9" s="65">
        <v>966117</v>
      </c>
      <c r="U9" s="65">
        <v>2016231</v>
      </c>
      <c r="V9" s="65">
        <v>4211768</v>
      </c>
      <c r="W9" s="65">
        <v>13961747</v>
      </c>
      <c r="X9" s="65">
        <v>21638173</v>
      </c>
      <c r="Y9" s="65">
        <v>-7676426</v>
      </c>
      <c r="Z9" s="145">
        <v>-35.48</v>
      </c>
      <c r="AA9" s="67">
        <v>21638173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-252698259</v>
      </c>
      <c r="D12" s="160">
        <v>-289330626</v>
      </c>
      <c r="E12" s="64">
        <v>-311439500</v>
      </c>
      <c r="F12" s="65">
        <v>-342896000</v>
      </c>
      <c r="G12" s="65">
        <v>-14715470</v>
      </c>
      <c r="H12" s="65">
        <v>-20550569</v>
      </c>
      <c r="I12" s="65">
        <v>-23813833</v>
      </c>
      <c r="J12" s="65">
        <v>-59079872</v>
      </c>
      <c r="K12" s="65">
        <v>-44899351</v>
      </c>
      <c r="L12" s="65">
        <v>-48121031</v>
      </c>
      <c r="M12" s="65">
        <v>-44050127</v>
      </c>
      <c r="N12" s="65">
        <v>-137070509</v>
      </c>
      <c r="O12" s="65">
        <v>-4035703</v>
      </c>
      <c r="P12" s="65">
        <v>-9906286</v>
      </c>
      <c r="Q12" s="65">
        <v>-4735422</v>
      </c>
      <c r="R12" s="65">
        <v>-18677411</v>
      </c>
      <c r="S12" s="65">
        <v>-21643016</v>
      </c>
      <c r="T12" s="65">
        <v>-27345561</v>
      </c>
      <c r="U12" s="65">
        <v>-25514257</v>
      </c>
      <c r="V12" s="65">
        <v>-74502834</v>
      </c>
      <c r="W12" s="65">
        <v>-289330626</v>
      </c>
      <c r="X12" s="65">
        <v>-342896000</v>
      </c>
      <c r="Y12" s="65">
        <v>53565374</v>
      </c>
      <c r="Z12" s="145">
        <v>-15.62</v>
      </c>
      <c r="AA12" s="67">
        <v>-342896000</v>
      </c>
    </row>
    <row r="13" spans="1:27" ht="13.5">
      <c r="A13" s="264" t="s">
        <v>40</v>
      </c>
      <c r="B13" s="197"/>
      <c r="C13" s="160">
        <v>-12363098</v>
      </c>
      <c r="D13" s="160">
        <v>-10050178</v>
      </c>
      <c r="E13" s="64">
        <v>-5654500</v>
      </c>
      <c r="F13" s="65">
        <v>-9436000</v>
      </c>
      <c r="G13" s="65"/>
      <c r="H13" s="65"/>
      <c r="I13" s="65"/>
      <c r="J13" s="65"/>
      <c r="K13" s="65">
        <v>-3895486</v>
      </c>
      <c r="L13" s="65"/>
      <c r="M13" s="65">
        <v>-823167</v>
      </c>
      <c r="N13" s="65">
        <v>-4718653</v>
      </c>
      <c r="O13" s="65"/>
      <c r="P13" s="65"/>
      <c r="Q13" s="65">
        <v>-4534668</v>
      </c>
      <c r="R13" s="65">
        <v>-4534668</v>
      </c>
      <c r="S13" s="65"/>
      <c r="T13" s="65"/>
      <c r="U13" s="65">
        <v>-796857</v>
      </c>
      <c r="V13" s="65">
        <v>-796857</v>
      </c>
      <c r="W13" s="65">
        <v>-10050178</v>
      </c>
      <c r="X13" s="65">
        <v>-9436000</v>
      </c>
      <c r="Y13" s="65">
        <v>-614178</v>
      </c>
      <c r="Z13" s="145">
        <v>6.51</v>
      </c>
      <c r="AA13" s="67">
        <v>-9436000</v>
      </c>
    </row>
    <row r="14" spans="1:27" ht="13.5">
      <c r="A14" s="264" t="s">
        <v>42</v>
      </c>
      <c r="B14" s="197" t="s">
        <v>72</v>
      </c>
      <c r="C14" s="160">
        <v>-58153324</v>
      </c>
      <c r="D14" s="160"/>
      <c r="E14" s="64"/>
      <c r="F14" s="65">
        <v>-41550280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-41550280</v>
      </c>
      <c r="Y14" s="65">
        <v>41550280</v>
      </c>
      <c r="Z14" s="145">
        <v>-100</v>
      </c>
      <c r="AA14" s="67">
        <v>-41550280</v>
      </c>
    </row>
    <row r="15" spans="1:27" ht="13.5">
      <c r="A15" s="265" t="s">
        <v>187</v>
      </c>
      <c r="B15" s="266"/>
      <c r="C15" s="177">
        <f aca="true" t="shared" si="0" ref="C15:Y15">SUM(C6:C14)</f>
        <v>110345245</v>
      </c>
      <c r="D15" s="177">
        <f>SUM(D6:D14)</f>
        <v>198153106</v>
      </c>
      <c r="E15" s="77">
        <f t="shared" si="0"/>
        <v>252066000</v>
      </c>
      <c r="F15" s="78">
        <f t="shared" si="0"/>
        <v>160579297</v>
      </c>
      <c r="G15" s="78">
        <f t="shared" si="0"/>
        <v>130735055</v>
      </c>
      <c r="H15" s="78">
        <f t="shared" si="0"/>
        <v>-11116080</v>
      </c>
      <c r="I15" s="78">
        <f t="shared" si="0"/>
        <v>-14976168</v>
      </c>
      <c r="J15" s="78">
        <f t="shared" si="0"/>
        <v>104642807</v>
      </c>
      <c r="K15" s="78">
        <f t="shared" si="0"/>
        <v>-32001175</v>
      </c>
      <c r="L15" s="78">
        <f t="shared" si="0"/>
        <v>-31206077</v>
      </c>
      <c r="M15" s="78">
        <f t="shared" si="0"/>
        <v>82738780</v>
      </c>
      <c r="N15" s="78">
        <f t="shared" si="0"/>
        <v>19531528</v>
      </c>
      <c r="O15" s="78">
        <f t="shared" si="0"/>
        <v>24311709</v>
      </c>
      <c r="P15" s="78">
        <f t="shared" si="0"/>
        <v>7128158</v>
      </c>
      <c r="Q15" s="78">
        <f t="shared" si="0"/>
        <v>81292438</v>
      </c>
      <c r="R15" s="78">
        <f t="shared" si="0"/>
        <v>112732305</v>
      </c>
      <c r="S15" s="78">
        <f t="shared" si="0"/>
        <v>-9518882</v>
      </c>
      <c r="T15" s="78">
        <f t="shared" si="0"/>
        <v>-12577158</v>
      </c>
      <c r="U15" s="78">
        <f t="shared" si="0"/>
        <v>-16657494</v>
      </c>
      <c r="V15" s="78">
        <f t="shared" si="0"/>
        <v>-38753534</v>
      </c>
      <c r="W15" s="78">
        <f t="shared" si="0"/>
        <v>198153106</v>
      </c>
      <c r="X15" s="78">
        <f t="shared" si="0"/>
        <v>160579297</v>
      </c>
      <c r="Y15" s="78">
        <f t="shared" si="0"/>
        <v>37573809</v>
      </c>
      <c r="Z15" s="179">
        <f>+IF(X15&lt;&gt;0,+(Y15/X15)*100,0)</f>
        <v>23.398912376606056</v>
      </c>
      <c r="AA15" s="79">
        <f>SUM(AA6:AA14)</f>
        <v>160579297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>
        <v>700000</v>
      </c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9729</v>
      </c>
      <c r="D20" s="160"/>
      <c r="E20" s="281">
        <v>15000</v>
      </c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-1433360</v>
      </c>
      <c r="D22" s="160">
        <v>-1319476</v>
      </c>
      <c r="E22" s="64">
        <v>1532000</v>
      </c>
      <c r="F22" s="65">
        <v>-1446000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v>-958191</v>
      </c>
      <c r="R22" s="65">
        <v>-958191</v>
      </c>
      <c r="S22" s="65"/>
      <c r="T22" s="65">
        <v>-361285</v>
      </c>
      <c r="U22" s="65"/>
      <c r="V22" s="65">
        <v>-361285</v>
      </c>
      <c r="W22" s="65">
        <v>-1319476</v>
      </c>
      <c r="X22" s="65">
        <v>-1446000</v>
      </c>
      <c r="Y22" s="65">
        <v>126524</v>
      </c>
      <c r="Z22" s="145">
        <v>-8.75</v>
      </c>
      <c r="AA22" s="67">
        <v>-1446000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-120437308</v>
      </c>
      <c r="D24" s="160">
        <v>-155040677</v>
      </c>
      <c r="E24" s="64">
        <v>-254824000</v>
      </c>
      <c r="F24" s="65">
        <v>-161906000</v>
      </c>
      <c r="G24" s="65">
        <v>-4756365</v>
      </c>
      <c r="H24" s="65">
        <v>-5307426</v>
      </c>
      <c r="I24" s="65">
        <v>-18379779</v>
      </c>
      <c r="J24" s="65">
        <v>-28443570</v>
      </c>
      <c r="K24" s="65">
        <v>-16508324</v>
      </c>
      <c r="L24" s="65">
        <v>-12989524</v>
      </c>
      <c r="M24" s="65">
        <v>-22364529</v>
      </c>
      <c r="N24" s="65">
        <v>-51862377</v>
      </c>
      <c r="O24" s="65">
        <v>-5172918</v>
      </c>
      <c r="P24" s="65">
        <v>-17316788</v>
      </c>
      <c r="Q24" s="65">
        <v>-14530708</v>
      </c>
      <c r="R24" s="65">
        <v>-37020414</v>
      </c>
      <c r="S24" s="65">
        <v>3422070</v>
      </c>
      <c r="T24" s="65">
        <v>-41136386</v>
      </c>
      <c r="U24" s="65"/>
      <c r="V24" s="65">
        <v>-37714316</v>
      </c>
      <c r="W24" s="65">
        <v>-155040677</v>
      </c>
      <c r="X24" s="65">
        <v>-161906000</v>
      </c>
      <c r="Y24" s="65">
        <v>6865323</v>
      </c>
      <c r="Z24" s="145">
        <v>-4.24</v>
      </c>
      <c r="AA24" s="67">
        <v>-161906000</v>
      </c>
    </row>
    <row r="25" spans="1:27" ht="13.5">
      <c r="A25" s="265" t="s">
        <v>194</v>
      </c>
      <c r="B25" s="266"/>
      <c r="C25" s="177">
        <f aca="true" t="shared" si="1" ref="C25:Y25">SUM(C19:C24)</f>
        <v>-121860939</v>
      </c>
      <c r="D25" s="177">
        <f>SUM(D19:D24)</f>
        <v>-156360153</v>
      </c>
      <c r="E25" s="77">
        <f t="shared" si="1"/>
        <v>-252577000</v>
      </c>
      <c r="F25" s="78">
        <f t="shared" si="1"/>
        <v>-163352000</v>
      </c>
      <c r="G25" s="78">
        <f t="shared" si="1"/>
        <v>-4756365</v>
      </c>
      <c r="H25" s="78">
        <f t="shared" si="1"/>
        <v>-5307426</v>
      </c>
      <c r="I25" s="78">
        <f t="shared" si="1"/>
        <v>-18379779</v>
      </c>
      <c r="J25" s="78">
        <f t="shared" si="1"/>
        <v>-28443570</v>
      </c>
      <c r="K25" s="78">
        <f t="shared" si="1"/>
        <v>-16508324</v>
      </c>
      <c r="L25" s="78">
        <f t="shared" si="1"/>
        <v>-12989524</v>
      </c>
      <c r="M25" s="78">
        <f t="shared" si="1"/>
        <v>-22364529</v>
      </c>
      <c r="N25" s="78">
        <f t="shared" si="1"/>
        <v>-51862377</v>
      </c>
      <c r="O25" s="78">
        <f t="shared" si="1"/>
        <v>-5172918</v>
      </c>
      <c r="P25" s="78">
        <f t="shared" si="1"/>
        <v>-17316788</v>
      </c>
      <c r="Q25" s="78">
        <f t="shared" si="1"/>
        <v>-15488899</v>
      </c>
      <c r="R25" s="78">
        <f t="shared" si="1"/>
        <v>-37978605</v>
      </c>
      <c r="S25" s="78">
        <f t="shared" si="1"/>
        <v>3422070</v>
      </c>
      <c r="T25" s="78">
        <f t="shared" si="1"/>
        <v>-41497671</v>
      </c>
      <c r="U25" s="78">
        <f t="shared" si="1"/>
        <v>0</v>
      </c>
      <c r="V25" s="78">
        <f t="shared" si="1"/>
        <v>-38075601</v>
      </c>
      <c r="W25" s="78">
        <f t="shared" si="1"/>
        <v>-156360153</v>
      </c>
      <c r="X25" s="78">
        <f t="shared" si="1"/>
        <v>-163352000</v>
      </c>
      <c r="Y25" s="78">
        <f t="shared" si="1"/>
        <v>6991847</v>
      </c>
      <c r="Z25" s="179">
        <f>+IF(X25&lt;&gt;0,+(Y25/X25)*100,0)</f>
        <v>-4.2802334835202505</v>
      </c>
      <c r="AA25" s="79">
        <f>SUM(AA19:AA24)</f>
        <v>-163352000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2839162</v>
      </c>
      <c r="D30" s="160"/>
      <c r="E30" s="64"/>
      <c r="F30" s="65">
        <v>350000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350000</v>
      </c>
      <c r="Y30" s="65">
        <v>-350000</v>
      </c>
      <c r="Z30" s="145">
        <v>-100</v>
      </c>
      <c r="AA30" s="67">
        <v>350000</v>
      </c>
    </row>
    <row r="31" spans="1:27" ht="13.5">
      <c r="A31" s="264" t="s">
        <v>198</v>
      </c>
      <c r="B31" s="197"/>
      <c r="C31" s="160">
        <v>281525</v>
      </c>
      <c r="D31" s="160">
        <v>194672</v>
      </c>
      <c r="E31" s="64">
        <v>350000</v>
      </c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>
        <v>136305</v>
      </c>
      <c r="R31" s="65">
        <v>136305</v>
      </c>
      <c r="S31" s="65"/>
      <c r="T31" s="65">
        <v>58367</v>
      </c>
      <c r="U31" s="65"/>
      <c r="V31" s="164">
        <v>58367</v>
      </c>
      <c r="W31" s="164">
        <v>194672</v>
      </c>
      <c r="X31" s="164"/>
      <c r="Y31" s="65">
        <v>194672</v>
      </c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-4199474</v>
      </c>
      <c r="D33" s="160">
        <v>-3748555</v>
      </c>
      <c r="E33" s="64">
        <v>-5654000</v>
      </c>
      <c r="F33" s="65">
        <v>-3199368</v>
      </c>
      <c r="G33" s="65"/>
      <c r="H33" s="65"/>
      <c r="I33" s="65"/>
      <c r="J33" s="65"/>
      <c r="K33" s="65">
        <v>-1202219</v>
      </c>
      <c r="L33" s="65"/>
      <c r="M33" s="65"/>
      <c r="N33" s="65">
        <v>-1202219</v>
      </c>
      <c r="O33" s="65"/>
      <c r="P33" s="65"/>
      <c r="Q33" s="65">
        <v>-2614700</v>
      </c>
      <c r="R33" s="65">
        <v>-2614700</v>
      </c>
      <c r="S33" s="65"/>
      <c r="T33" s="65">
        <v>68364</v>
      </c>
      <c r="U33" s="65"/>
      <c r="V33" s="65">
        <v>68364</v>
      </c>
      <c r="W33" s="65">
        <v>-3748555</v>
      </c>
      <c r="X33" s="65">
        <v>-3199368</v>
      </c>
      <c r="Y33" s="65">
        <v>-549187</v>
      </c>
      <c r="Z33" s="145">
        <v>17.17</v>
      </c>
      <c r="AA33" s="67">
        <v>-3199368</v>
      </c>
    </row>
    <row r="34" spans="1:27" ht="13.5">
      <c r="A34" s="265" t="s">
        <v>200</v>
      </c>
      <c r="B34" s="266"/>
      <c r="C34" s="177">
        <f aca="true" t="shared" si="2" ref="C34:Y34">SUM(C29:C33)</f>
        <v>-1078787</v>
      </c>
      <c r="D34" s="177">
        <f>SUM(D29:D33)</f>
        <v>-3553883</v>
      </c>
      <c r="E34" s="77">
        <f t="shared" si="2"/>
        <v>-5304000</v>
      </c>
      <c r="F34" s="78">
        <f t="shared" si="2"/>
        <v>-2849368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-1202219</v>
      </c>
      <c r="L34" s="78">
        <f t="shared" si="2"/>
        <v>0</v>
      </c>
      <c r="M34" s="78">
        <f t="shared" si="2"/>
        <v>0</v>
      </c>
      <c r="N34" s="78">
        <f t="shared" si="2"/>
        <v>-1202219</v>
      </c>
      <c r="O34" s="78">
        <f t="shared" si="2"/>
        <v>0</v>
      </c>
      <c r="P34" s="78">
        <f t="shared" si="2"/>
        <v>0</v>
      </c>
      <c r="Q34" s="78">
        <f t="shared" si="2"/>
        <v>-2478395</v>
      </c>
      <c r="R34" s="78">
        <f t="shared" si="2"/>
        <v>-2478395</v>
      </c>
      <c r="S34" s="78">
        <f t="shared" si="2"/>
        <v>0</v>
      </c>
      <c r="T34" s="78">
        <f t="shared" si="2"/>
        <v>126731</v>
      </c>
      <c r="U34" s="78">
        <f t="shared" si="2"/>
        <v>0</v>
      </c>
      <c r="V34" s="78">
        <f t="shared" si="2"/>
        <v>126731</v>
      </c>
      <c r="W34" s="78">
        <f t="shared" si="2"/>
        <v>-3553883</v>
      </c>
      <c r="X34" s="78">
        <f t="shared" si="2"/>
        <v>-2849368</v>
      </c>
      <c r="Y34" s="78">
        <f t="shared" si="2"/>
        <v>-704515</v>
      </c>
      <c r="Z34" s="179">
        <f>+IF(X34&lt;&gt;0,+(Y34/X34)*100,0)</f>
        <v>24.72530750678747</v>
      </c>
      <c r="AA34" s="79">
        <f>SUM(AA29:AA33)</f>
        <v>-2849368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-12594481</v>
      </c>
      <c r="D36" s="158">
        <f>+D15+D25+D34</f>
        <v>38239070</v>
      </c>
      <c r="E36" s="104">
        <f t="shared" si="3"/>
        <v>-5815000</v>
      </c>
      <c r="F36" s="105">
        <f t="shared" si="3"/>
        <v>-5622071</v>
      </c>
      <c r="G36" s="105">
        <f t="shared" si="3"/>
        <v>125978690</v>
      </c>
      <c r="H36" s="105">
        <f t="shared" si="3"/>
        <v>-16423506</v>
      </c>
      <c r="I36" s="105">
        <f t="shared" si="3"/>
        <v>-33355947</v>
      </c>
      <c r="J36" s="105">
        <f t="shared" si="3"/>
        <v>76199237</v>
      </c>
      <c r="K36" s="105">
        <f t="shared" si="3"/>
        <v>-49711718</v>
      </c>
      <c r="L36" s="105">
        <f t="shared" si="3"/>
        <v>-44195601</v>
      </c>
      <c r="M36" s="105">
        <f t="shared" si="3"/>
        <v>60374251</v>
      </c>
      <c r="N36" s="105">
        <f t="shared" si="3"/>
        <v>-33533068</v>
      </c>
      <c r="O36" s="105">
        <f t="shared" si="3"/>
        <v>19138791</v>
      </c>
      <c r="P36" s="105">
        <f t="shared" si="3"/>
        <v>-10188630</v>
      </c>
      <c r="Q36" s="105">
        <f t="shared" si="3"/>
        <v>63325144</v>
      </c>
      <c r="R36" s="105">
        <f t="shared" si="3"/>
        <v>72275305</v>
      </c>
      <c r="S36" s="105">
        <f t="shared" si="3"/>
        <v>-6096812</v>
      </c>
      <c r="T36" s="105">
        <f t="shared" si="3"/>
        <v>-53948098</v>
      </c>
      <c r="U36" s="105">
        <f t="shared" si="3"/>
        <v>-16657494</v>
      </c>
      <c r="V36" s="105">
        <f t="shared" si="3"/>
        <v>-76702404</v>
      </c>
      <c r="W36" s="105">
        <f t="shared" si="3"/>
        <v>38239070</v>
      </c>
      <c r="X36" s="105">
        <f t="shared" si="3"/>
        <v>-5622071</v>
      </c>
      <c r="Y36" s="105">
        <f t="shared" si="3"/>
        <v>43861141</v>
      </c>
      <c r="Z36" s="142">
        <f>+IF(X36&lt;&gt;0,+(Y36/X36)*100,0)</f>
        <v>-780.1598556830749</v>
      </c>
      <c r="AA36" s="107">
        <f>+AA15+AA25+AA34</f>
        <v>-5622071</v>
      </c>
    </row>
    <row r="37" spans="1:27" ht="13.5">
      <c r="A37" s="264" t="s">
        <v>202</v>
      </c>
      <c r="B37" s="197" t="s">
        <v>96</v>
      </c>
      <c r="C37" s="158">
        <v>75216552</v>
      </c>
      <c r="D37" s="158">
        <v>62622071</v>
      </c>
      <c r="E37" s="104">
        <v>96285000</v>
      </c>
      <c r="F37" s="105">
        <v>62622071</v>
      </c>
      <c r="G37" s="105">
        <v>62622071</v>
      </c>
      <c r="H37" s="105">
        <v>188600761</v>
      </c>
      <c r="I37" s="105">
        <v>172177255</v>
      </c>
      <c r="J37" s="105">
        <v>62622071</v>
      </c>
      <c r="K37" s="105">
        <v>138821308</v>
      </c>
      <c r="L37" s="105">
        <v>89109590</v>
      </c>
      <c r="M37" s="105">
        <v>44913989</v>
      </c>
      <c r="N37" s="105">
        <v>138821308</v>
      </c>
      <c r="O37" s="105">
        <v>105288240</v>
      </c>
      <c r="P37" s="105">
        <v>124427031</v>
      </c>
      <c r="Q37" s="105">
        <v>114238401</v>
      </c>
      <c r="R37" s="105">
        <v>105288240</v>
      </c>
      <c r="S37" s="105">
        <v>177563545</v>
      </c>
      <c r="T37" s="105">
        <v>171466733</v>
      </c>
      <c r="U37" s="105">
        <v>117518635</v>
      </c>
      <c r="V37" s="105">
        <v>177563545</v>
      </c>
      <c r="W37" s="105">
        <v>62622071</v>
      </c>
      <c r="X37" s="105">
        <v>62622071</v>
      </c>
      <c r="Y37" s="105"/>
      <c r="Z37" s="142"/>
      <c r="AA37" s="107">
        <v>62622071</v>
      </c>
    </row>
    <row r="38" spans="1:27" ht="13.5">
      <c r="A38" s="282" t="s">
        <v>203</v>
      </c>
      <c r="B38" s="271" t="s">
        <v>96</v>
      </c>
      <c r="C38" s="272">
        <v>62622071</v>
      </c>
      <c r="D38" s="272">
        <v>100861141</v>
      </c>
      <c r="E38" s="273">
        <v>90470000</v>
      </c>
      <c r="F38" s="274">
        <v>57000000</v>
      </c>
      <c r="G38" s="274">
        <v>188600761</v>
      </c>
      <c r="H38" s="274">
        <v>172177255</v>
      </c>
      <c r="I38" s="274">
        <v>138821308</v>
      </c>
      <c r="J38" s="274">
        <v>138821308</v>
      </c>
      <c r="K38" s="274">
        <v>89109590</v>
      </c>
      <c r="L38" s="274">
        <v>44913989</v>
      </c>
      <c r="M38" s="274">
        <v>105288240</v>
      </c>
      <c r="N38" s="274">
        <v>105288240</v>
      </c>
      <c r="O38" s="274">
        <v>124427031</v>
      </c>
      <c r="P38" s="274">
        <v>114238401</v>
      </c>
      <c r="Q38" s="274">
        <v>177563545</v>
      </c>
      <c r="R38" s="274">
        <v>177563545</v>
      </c>
      <c r="S38" s="274">
        <v>171466733</v>
      </c>
      <c r="T38" s="274">
        <v>117518635</v>
      </c>
      <c r="U38" s="274">
        <v>100861141</v>
      </c>
      <c r="V38" s="274">
        <v>100861141</v>
      </c>
      <c r="W38" s="274">
        <v>100861141</v>
      </c>
      <c r="X38" s="274">
        <v>57000000</v>
      </c>
      <c r="Y38" s="274">
        <v>43861141</v>
      </c>
      <c r="Z38" s="275">
        <v>76.95</v>
      </c>
      <c r="AA38" s="276">
        <v>57000000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2012-08-01T08:36:47Z</dcterms:created>
  <dcterms:modified xsi:type="dcterms:W3CDTF">2012-08-01T08:36:47Z</dcterms:modified>
  <cp:category/>
  <cp:version/>
  <cp:contentType/>
  <cp:contentStatus/>
</cp:coreProperties>
</file>