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<sst xmlns="http://schemas.openxmlformats.org/spreadsheetml/2006/main" count="536" uniqueCount="252">
  <si>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Gert Sibande(DC30)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</si>
  <si>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</si>
  <si>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</si>
  <si>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</si>
  <si>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</si>
  <si>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</si>
  <si>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</si>
  <si>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</si>
  <si>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</si>
  <si>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</si>
  <si>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</si>
  <si>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</si>
  <si>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</si>
  <si>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</si>
  <si>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</si>
  <si>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</si>
  <si>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</si>
  <si>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</si>
  <si>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</si>
  <si>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</si>
  <si>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</si>
  <si>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</si>
  <si>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</si>
  <si>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</si>
  <si>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</si>
  <si>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</si>
  <si>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</si>
  <si>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</si>
  <si>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</si>
  <si>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</si>
  <si>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</si>
  <si>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</si>
  <si>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</si>
  <si>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</si>
  <si>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</si>
  <si>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</si>
  <si>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</si>
  <si>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</si>
  <si>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</si>
  <si>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</si>
  <si>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</si>
  <si>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</si>
  <si>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</si>
  <si>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</si>
  <si>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</si>
  <si>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</si>
  <si>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</si>
  <si>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</si>
  <si>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</si>
  <si>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</si>
  <si>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</si>
  <si>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</si>
  <si>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</si>
  <si>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</si>
  <si>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</si>
  <si>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</si>
  <si>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</si>
  <si>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</si>
  <si>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</si>
  <si>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</si>
  <si>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</si>
  <si>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</si>
  <si>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</si>
  <si>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</si>
  <si>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</si>
  <si>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</si>
  <si>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</si>
  <si>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</si>
  <si>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</si>
  <si>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</si>
  <si>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Gert Sibande(DC30)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</si>
  <si>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</si>
  <si>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</si>
  <si>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</si>
  <si>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</si>
  <si>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</si>
  <si>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</si>
  <si>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</si>
  <si>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</si>
  <si>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</si>
  <si>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</si>
  <si>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</si>
  <si>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</si>
  <si>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</si>
  <si>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</si>
  <si>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</si>
  <si>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</si>
  <si>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</si>
  <si>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</si>
  <si>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</si>
  <si>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</si>
  <si>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</si>
  <si>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</si>
  <si>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</si>
  <si>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</si>
  <si>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</si>
  <si>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</si>
  <si>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</si>
  <si>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</si>
  <si>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</si>
  <si>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Gert Sibande(DC30)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</si>
  <si>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</si>
  <si>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</si>
  <si>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</si>
  <si>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</si>
  <si>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</si>
  <si>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</si>
  <si>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</si>
  <si>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</si>
  <si>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</si>
  <si>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</si>
  <si>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</si>
  <si>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</si>
  <si>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</si>
  <si>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</si>
  <si>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</si>
  <si>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</si>
  <si>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</si>
  <si>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</si>
  <si>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</si>
  <si>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</si>
  <si>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</si>
  <si>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</si>
  <si>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</si>
  <si>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</si>
  <si>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</si>
  <si>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</si>
  <si>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</si>
  <si>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</si>
  <si>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</si>
  <si>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</si>
  <si>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</si>
  <si>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</si>
  <si>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Gert Sibande(DC30)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</si>
  <si>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</si>
  <si>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</si>
  <si>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</si>
  <si>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</si>
  <si>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</si>
  <si>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</si>
  <si>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</si>
  <si>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</si>
  <si>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</si>
  <si>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Gert Sibande(DC30)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</si>
  <si>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</si>
  <si>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</si>
  <si>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</si>
  <si>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</si>
  <si>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</si>
  <si>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</si>
  <si>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</si>
  <si>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</si>
  <si>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</si>
  <si>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</si>
  <si>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</si>
  <si>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</si>
  <si>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</si>
  <si>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</si>
  <si>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</si>
  <si>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</si>
  <si>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</si>
  <si>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</si>
  <si>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</si>
  <si>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</si>
  <si>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</si>
  <si>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</si>
  <si>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</si>
  <si>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</si>
  <si>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</si>
  <si>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</si>
  <si>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</si>
  <si>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</si>
  <si>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</si>
  <si>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</si>
  <si>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</si>
  <si>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</si>
  <si>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</si>
  <si>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Gert Sibande(DC30)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</si>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</sst>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8000000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3299897</v>
      </c>
      <c r="C7" s="19"/>
      <c r="D7" s="64">
        <v>3407810</v>
      </c>
      <c r="E7" s="65">
        <v>2600000</v>
      </c>
      <c r="F7" s="65">
        <v>121261</v>
      </c>
      <c r="G7" s="65">
        <v>207048</v>
      </c>
      <c r="H7" s="65">
        <v>92988</v>
      </c>
      <c r="I7" s="65">
        <v>421297</v>
      </c>
      <c r="J7" s="65">
        <v>579537</v>
      </c>
      <c r="K7" s="65">
        <v>112243</v>
      </c>
      <c r="L7" s="65">
        <v>85486</v>
      </c>
      <c r="M7" s="65">
        <v>777266</v>
      </c>
      <c r="N7" s="65">
        <v>268470</v>
      </c>
      <c r="O7" s="65">
        <v>346527</v>
      </c>
      <c r="P7" s="65">
        <v>551139</v>
      </c>
      <c r="Q7" s="65">
        <v>1166136</v>
      </c>
      <c r="R7" s="65">
        <v>216303</v>
      </c>
      <c r="S7" s="65">
        <v>319401</v>
      </c>
      <c r="T7" s="65">
        <v>571775</v>
      </c>
      <c r="U7" s="65">
        <v>1107479</v>
      </c>
      <c r="V7" s="65">
        <v>3472178</v>
      </c>
      <c r="W7" s="65">
        <v>2600000</v>
      </c>
      <c r="X7" s="65">
        <v>872178</v>
      </c>
      <c r="Y7" s="66">
        <v>33.55</v>
      </c>
      <c r="Z7" s="67">
        <v>2600000</v>
      </c>
    </row>
    <row r="8" spans="1:26" ht="13.5">
      <c r="A8" s="63" t="s">
        <v>34</v>
      </c>
      <c r="B8" s="19">
        <v>246890476</v>
      </c>
      <c r="C8" s="19"/>
      <c r="D8" s="64">
        <v>258092000</v>
      </c>
      <c r="E8" s="65">
        <v>300536000</v>
      </c>
      <c r="F8" s="65">
        <v>103868000</v>
      </c>
      <c r="G8" s="65">
        <v>0</v>
      </c>
      <c r="H8" s="65">
        <v>0</v>
      </c>
      <c r="I8" s="65">
        <v>103868000</v>
      </c>
      <c r="J8" s="65">
        <v>0</v>
      </c>
      <c r="K8" s="65">
        <v>1000000</v>
      </c>
      <c r="L8" s="65">
        <v>90298000</v>
      </c>
      <c r="M8" s="65">
        <v>91298000</v>
      </c>
      <c r="N8" s="65">
        <v>9084792</v>
      </c>
      <c r="O8" s="65">
        <v>0</v>
      </c>
      <c r="P8" s="65">
        <v>75690198</v>
      </c>
      <c r="Q8" s="65">
        <v>84774990</v>
      </c>
      <c r="R8" s="65">
        <v>0</v>
      </c>
      <c r="S8" s="65">
        <v>0</v>
      </c>
      <c r="T8" s="65">
        <v>0</v>
      </c>
      <c r="U8" s="65">
        <v>0</v>
      </c>
      <c r="V8" s="65">
        <v>279940990</v>
      </c>
      <c r="W8" s="65">
        <v>300536000</v>
      </c>
      <c r="X8" s="65">
        <v>-20595010</v>
      </c>
      <c r="Y8" s="66">
        <v>-6.85</v>
      </c>
      <c r="Z8" s="67">
        <v>300536000</v>
      </c>
    </row>
    <row r="9" spans="1:26" ht="13.5">
      <c r="A9" s="63" t="s">
        <v>35</v>
      </c>
      <c r="B9" s="19">
        <v>11847668</v>
      </c>
      <c r="C9" s="19"/>
      <c r="D9" s="64">
        <v>30726309</v>
      </c>
      <c r="E9" s="65">
        <v>1849710</v>
      </c>
      <c r="F9" s="65">
        <v>106278</v>
      </c>
      <c r="G9" s="65">
        <v>103397</v>
      </c>
      <c r="H9" s="65">
        <v>95295</v>
      </c>
      <c r="I9" s="65">
        <v>304970</v>
      </c>
      <c r="J9" s="65">
        <v>155789</v>
      </c>
      <c r="K9" s="65">
        <v>313535</v>
      </c>
      <c r="L9" s="65">
        <v>207375</v>
      </c>
      <c r="M9" s="65">
        <v>676699</v>
      </c>
      <c r="N9" s="65">
        <v>117550</v>
      </c>
      <c r="O9" s="65">
        <v>29494</v>
      </c>
      <c r="P9" s="65">
        <v>59796</v>
      </c>
      <c r="Q9" s="65">
        <v>206840</v>
      </c>
      <c r="R9" s="65">
        <v>32509</v>
      </c>
      <c r="S9" s="65">
        <v>148220</v>
      </c>
      <c r="T9" s="65">
        <v>791665</v>
      </c>
      <c r="U9" s="65">
        <v>972394</v>
      </c>
      <c r="V9" s="65">
        <v>2160903</v>
      </c>
      <c r="W9" s="65">
        <v>1849710</v>
      </c>
      <c r="X9" s="65">
        <v>311193</v>
      </c>
      <c r="Y9" s="66">
        <v>16.82</v>
      </c>
      <c r="Z9" s="67">
        <v>1849710</v>
      </c>
    </row>
    <row r="10" spans="1:26" ht="25.5">
      <c r="A10" s="68" t="s">
        <v>213</v>
      </c>
      <c r="B10" s="69">
        <f>SUM(B5:B9)</f>
        <v>262038041</v>
      </c>
      <c r="C10" s="69">
        <f>SUM(C5:C9)</f>
        <v>0</v>
      </c>
      <c r="D10" s="70">
        <f aca="true" t="shared" si="0" ref="D10:Z10">SUM(D5:D9)</f>
        <v>300226119</v>
      </c>
      <c r="E10" s="71">
        <f t="shared" si="0"/>
        <v>304985710</v>
      </c>
      <c r="F10" s="71">
        <f t="shared" si="0"/>
        <v>104095539</v>
      </c>
      <c r="G10" s="71">
        <f t="shared" si="0"/>
        <v>310445</v>
      </c>
      <c r="H10" s="71">
        <f t="shared" si="0"/>
        <v>188283</v>
      </c>
      <c r="I10" s="71">
        <f t="shared" si="0"/>
        <v>104594267</v>
      </c>
      <c r="J10" s="71">
        <f t="shared" si="0"/>
        <v>735326</v>
      </c>
      <c r="K10" s="71">
        <f t="shared" si="0"/>
        <v>1425778</v>
      </c>
      <c r="L10" s="71">
        <f t="shared" si="0"/>
        <v>90590861</v>
      </c>
      <c r="M10" s="71">
        <f t="shared" si="0"/>
        <v>92751965</v>
      </c>
      <c r="N10" s="71">
        <f t="shared" si="0"/>
        <v>9470812</v>
      </c>
      <c r="O10" s="71">
        <f t="shared" si="0"/>
        <v>376021</v>
      </c>
      <c r="P10" s="71">
        <f t="shared" si="0"/>
        <v>76301133</v>
      </c>
      <c r="Q10" s="71">
        <f t="shared" si="0"/>
        <v>86147966</v>
      </c>
      <c r="R10" s="71">
        <f t="shared" si="0"/>
        <v>248812</v>
      </c>
      <c r="S10" s="71">
        <f t="shared" si="0"/>
        <v>467621</v>
      </c>
      <c r="T10" s="71">
        <f t="shared" si="0"/>
        <v>1363440</v>
      </c>
      <c r="U10" s="71">
        <f t="shared" si="0"/>
        <v>2079873</v>
      </c>
      <c r="V10" s="71">
        <f t="shared" si="0"/>
        <v>285574071</v>
      </c>
      <c r="W10" s="71">
        <f t="shared" si="0"/>
        <v>304985710</v>
      </c>
      <c r="X10" s="71">
        <f t="shared" si="0"/>
        <v>-19411639</v>
      </c>
      <c r="Y10" s="72">
        <f>+IF(W10&lt;&gt;0,(X10/W10)*100,0)</f>
        <v>-6.364770008404657</v>
      </c>
      <c r="Z10" s="73">
        <f t="shared" si="0"/>
        <v>304985710</v>
      </c>
    </row>
    <row r="11" spans="1:26" ht="13.5">
      <c r="A11" s="63" t="s">
        <v>37</v>
      </c>
      <c r="B11" s="19">
        <v>46517493</v>
      </c>
      <c r="C11" s="19"/>
      <c r="D11" s="64">
        <v>63818140</v>
      </c>
      <c r="E11" s="65">
        <v>63818140</v>
      </c>
      <c r="F11" s="65">
        <v>4277087</v>
      </c>
      <c r="G11" s="65">
        <v>4408484</v>
      </c>
      <c r="H11" s="65">
        <v>4426735</v>
      </c>
      <c r="I11" s="65">
        <v>13112306</v>
      </c>
      <c r="J11" s="65">
        <v>4345373</v>
      </c>
      <c r="K11" s="65">
        <v>4312829</v>
      </c>
      <c r="L11" s="65">
        <v>4955579</v>
      </c>
      <c r="M11" s="65">
        <v>13613781</v>
      </c>
      <c r="N11" s="65">
        <v>4200835</v>
      </c>
      <c r="O11" s="65">
        <v>4970739</v>
      </c>
      <c r="P11" s="65">
        <v>4466724</v>
      </c>
      <c r="Q11" s="65">
        <v>13638298</v>
      </c>
      <c r="R11" s="65">
        <v>4393816</v>
      </c>
      <c r="S11" s="65">
        <v>4481719</v>
      </c>
      <c r="T11" s="65">
        <v>4644342</v>
      </c>
      <c r="U11" s="65">
        <v>13519877</v>
      </c>
      <c r="V11" s="65">
        <v>53884262</v>
      </c>
      <c r="W11" s="65">
        <v>63818140</v>
      </c>
      <c r="X11" s="65">
        <v>-9933878</v>
      </c>
      <c r="Y11" s="66">
        <v>-15.57</v>
      </c>
      <c r="Z11" s="67">
        <v>63818140</v>
      </c>
    </row>
    <row r="12" spans="1:26" ht="13.5">
      <c r="A12" s="63" t="s">
        <v>38</v>
      </c>
      <c r="B12" s="19">
        <v>8164618</v>
      </c>
      <c r="C12" s="19"/>
      <c r="D12" s="64">
        <v>9151950</v>
      </c>
      <c r="E12" s="65">
        <v>9151980</v>
      </c>
      <c r="F12" s="65">
        <v>698974</v>
      </c>
      <c r="G12" s="65">
        <v>684886</v>
      </c>
      <c r="H12" s="65">
        <v>664474</v>
      </c>
      <c r="I12" s="65">
        <v>2048334</v>
      </c>
      <c r="J12" s="65">
        <v>726746</v>
      </c>
      <c r="K12" s="65">
        <v>685545</v>
      </c>
      <c r="L12" s="65">
        <v>686724</v>
      </c>
      <c r="M12" s="65">
        <v>2099015</v>
      </c>
      <c r="N12" s="65">
        <v>692835</v>
      </c>
      <c r="O12" s="65">
        <v>1043304</v>
      </c>
      <c r="P12" s="65">
        <v>731867</v>
      </c>
      <c r="Q12" s="65">
        <v>2468006</v>
      </c>
      <c r="R12" s="65">
        <v>795304</v>
      </c>
      <c r="S12" s="65">
        <v>727575</v>
      </c>
      <c r="T12" s="65">
        <v>764642</v>
      </c>
      <c r="U12" s="65">
        <v>2287521</v>
      </c>
      <c r="V12" s="65">
        <v>8902876</v>
      </c>
      <c r="W12" s="65">
        <v>9151980</v>
      </c>
      <c r="X12" s="65">
        <v>-249104</v>
      </c>
      <c r="Y12" s="66">
        <v>-2.72</v>
      </c>
      <c r="Z12" s="67">
        <v>9151980</v>
      </c>
    </row>
    <row r="13" spans="1:26" ht="13.5">
      <c r="A13" s="63" t="s">
        <v>214</v>
      </c>
      <c r="B13" s="19">
        <v>6980267</v>
      </c>
      <c r="C13" s="19"/>
      <c r="D13" s="64">
        <v>11932735</v>
      </c>
      <c r="E13" s="65">
        <v>11947730</v>
      </c>
      <c r="F13" s="65">
        <v>357651</v>
      </c>
      <c r="G13" s="65">
        <v>1003070</v>
      </c>
      <c r="H13" s="65">
        <v>680361</v>
      </c>
      <c r="I13" s="65">
        <v>2041082</v>
      </c>
      <c r="J13" s="65">
        <v>680361</v>
      </c>
      <c r="K13" s="65">
        <v>680361</v>
      </c>
      <c r="L13" s="65">
        <v>680361</v>
      </c>
      <c r="M13" s="65">
        <v>2041083</v>
      </c>
      <c r="N13" s="65">
        <v>-1022471</v>
      </c>
      <c r="O13" s="65">
        <v>446297</v>
      </c>
      <c r="P13" s="65">
        <v>446297</v>
      </c>
      <c r="Q13" s="65">
        <v>-129877</v>
      </c>
      <c r="R13" s="65">
        <v>6030743</v>
      </c>
      <c r="S13" s="65">
        <v>1004741</v>
      </c>
      <c r="T13" s="65">
        <v>1004741</v>
      </c>
      <c r="U13" s="65">
        <v>8040225</v>
      </c>
      <c r="V13" s="65">
        <v>11992513</v>
      </c>
      <c r="W13" s="65">
        <v>11947730</v>
      </c>
      <c r="X13" s="65">
        <v>44783</v>
      </c>
      <c r="Y13" s="66">
        <v>0.37</v>
      </c>
      <c r="Z13" s="67">
        <v>11947730</v>
      </c>
    </row>
    <row r="14" spans="1:26" ht="13.5">
      <c r="A14" s="63" t="s">
        <v>40</v>
      </c>
      <c r="B14" s="19">
        <v>5078253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128218831</v>
      </c>
      <c r="C16" s="19"/>
      <c r="D16" s="64">
        <v>169064415</v>
      </c>
      <c r="E16" s="65">
        <v>210476528</v>
      </c>
      <c r="F16" s="65">
        <v>620501</v>
      </c>
      <c r="G16" s="65">
        <v>12965586</v>
      </c>
      <c r="H16" s="65">
        <v>12578266</v>
      </c>
      <c r="I16" s="65">
        <v>26164353</v>
      </c>
      <c r="J16" s="65">
        <v>8417585</v>
      </c>
      <c r="K16" s="65">
        <v>10560526</v>
      </c>
      <c r="L16" s="65">
        <v>8521342</v>
      </c>
      <c r="M16" s="65">
        <v>27499453</v>
      </c>
      <c r="N16" s="65">
        <v>3488307</v>
      </c>
      <c r="O16" s="65">
        <v>13598902</v>
      </c>
      <c r="P16" s="65">
        <v>11509652</v>
      </c>
      <c r="Q16" s="65">
        <v>28596861</v>
      </c>
      <c r="R16" s="65">
        <v>20924598</v>
      </c>
      <c r="S16" s="65">
        <v>13336595</v>
      </c>
      <c r="T16" s="65">
        <v>37693312</v>
      </c>
      <c r="U16" s="65">
        <v>71954505</v>
      </c>
      <c r="V16" s="65">
        <v>154215172</v>
      </c>
      <c r="W16" s="65">
        <v>210476528</v>
      </c>
      <c r="X16" s="65">
        <v>-56261356</v>
      </c>
      <c r="Y16" s="66">
        <v>-26.73</v>
      </c>
      <c r="Z16" s="67">
        <v>210476528</v>
      </c>
    </row>
    <row r="17" spans="1:26" ht="13.5">
      <c r="A17" s="63" t="s">
        <v>43</v>
      </c>
      <c r="B17" s="19">
        <v>20218770</v>
      </c>
      <c r="C17" s="19"/>
      <c r="D17" s="64">
        <v>31393465</v>
      </c>
      <c r="E17" s="65">
        <v>31100835</v>
      </c>
      <c r="F17" s="65">
        <v>893315</v>
      </c>
      <c r="G17" s="65">
        <v>1570191</v>
      </c>
      <c r="H17" s="65">
        <v>2544105</v>
      </c>
      <c r="I17" s="65">
        <v>5007611</v>
      </c>
      <c r="J17" s="65">
        <v>1935715</v>
      </c>
      <c r="K17" s="65">
        <v>2169201</v>
      </c>
      <c r="L17" s="65">
        <v>1474880</v>
      </c>
      <c r="M17" s="65">
        <v>5579796</v>
      </c>
      <c r="N17" s="65">
        <v>1738489</v>
      </c>
      <c r="O17" s="65">
        <v>1195529</v>
      </c>
      <c r="P17" s="65">
        <v>2577399</v>
      </c>
      <c r="Q17" s="65">
        <v>5511417</v>
      </c>
      <c r="R17" s="65">
        <v>1332213</v>
      </c>
      <c r="S17" s="65">
        <v>1836154</v>
      </c>
      <c r="T17" s="65">
        <v>4895337</v>
      </c>
      <c r="U17" s="65">
        <v>8063704</v>
      </c>
      <c r="V17" s="65">
        <v>24162528</v>
      </c>
      <c r="W17" s="65">
        <v>31100835</v>
      </c>
      <c r="X17" s="65">
        <v>-6938307</v>
      </c>
      <c r="Y17" s="66">
        <v>-22.31</v>
      </c>
      <c r="Z17" s="67">
        <v>31100835</v>
      </c>
    </row>
    <row r="18" spans="1:26" ht="13.5">
      <c r="A18" s="75" t="s">
        <v>44</v>
      </c>
      <c r="B18" s="76">
        <f>SUM(B11:B17)</f>
        <v>215178232</v>
      </c>
      <c r="C18" s="76">
        <f>SUM(C11:C17)</f>
        <v>0</v>
      </c>
      <c r="D18" s="77">
        <f aca="true" t="shared" si="1" ref="D18:Z18">SUM(D11:D17)</f>
        <v>285360705</v>
      </c>
      <c r="E18" s="78">
        <f t="shared" si="1"/>
        <v>326495213</v>
      </c>
      <c r="F18" s="78">
        <f t="shared" si="1"/>
        <v>6847528</v>
      </c>
      <c r="G18" s="78">
        <f t="shared" si="1"/>
        <v>20632217</v>
      </c>
      <c r="H18" s="78">
        <f t="shared" si="1"/>
        <v>20893941</v>
      </c>
      <c r="I18" s="78">
        <f t="shared" si="1"/>
        <v>48373686</v>
      </c>
      <c r="J18" s="78">
        <f t="shared" si="1"/>
        <v>16105780</v>
      </c>
      <c r="K18" s="78">
        <f t="shared" si="1"/>
        <v>18408462</v>
      </c>
      <c r="L18" s="78">
        <f t="shared" si="1"/>
        <v>16318886</v>
      </c>
      <c r="M18" s="78">
        <f t="shared" si="1"/>
        <v>50833128</v>
      </c>
      <c r="N18" s="78">
        <f t="shared" si="1"/>
        <v>9097995</v>
      </c>
      <c r="O18" s="78">
        <f t="shared" si="1"/>
        <v>21254771</v>
      </c>
      <c r="P18" s="78">
        <f t="shared" si="1"/>
        <v>19731939</v>
      </c>
      <c r="Q18" s="78">
        <f t="shared" si="1"/>
        <v>50084705</v>
      </c>
      <c r="R18" s="78">
        <f t="shared" si="1"/>
        <v>33476674</v>
      </c>
      <c r="S18" s="78">
        <f t="shared" si="1"/>
        <v>21386784</v>
      </c>
      <c r="T18" s="78">
        <f t="shared" si="1"/>
        <v>49002374</v>
      </c>
      <c r="U18" s="78">
        <f t="shared" si="1"/>
        <v>103865832</v>
      </c>
      <c r="V18" s="78">
        <f t="shared" si="1"/>
        <v>253157351</v>
      </c>
      <c r="W18" s="78">
        <f t="shared" si="1"/>
        <v>326495213</v>
      </c>
      <c r="X18" s="78">
        <f t="shared" si="1"/>
        <v>-73337862</v>
      </c>
      <c r="Y18" s="72">
        <f>+IF(W18&lt;&gt;0,(X18/W18)*100,0)</f>
        <v>-22.462155363974663</v>
      </c>
      <c r="Z18" s="79">
        <f t="shared" si="1"/>
        <v>326495213</v>
      </c>
    </row>
    <row r="19" spans="1:26" ht="13.5">
      <c r="A19" s="75" t="s">
        <v>45</v>
      </c>
      <c r="B19" s="80">
        <f>+B10-B18</f>
        <v>46859809</v>
      </c>
      <c r="C19" s="80">
        <f>+C10-C18</f>
        <v>0</v>
      </c>
      <c r="D19" s="81">
        <f aca="true" t="shared" si="2" ref="D19:Z19">+D10-D18</f>
        <v>14865414</v>
      </c>
      <c r="E19" s="82">
        <f t="shared" si="2"/>
        <v>-21509503</v>
      </c>
      <c r="F19" s="82">
        <f t="shared" si="2"/>
        <v>97248011</v>
      </c>
      <c r="G19" s="82">
        <f t="shared" si="2"/>
        <v>-20321772</v>
      </c>
      <c r="H19" s="82">
        <f t="shared" si="2"/>
        <v>-20705658</v>
      </c>
      <c r="I19" s="82">
        <f t="shared" si="2"/>
        <v>56220581</v>
      </c>
      <c r="J19" s="82">
        <f t="shared" si="2"/>
        <v>-15370454</v>
      </c>
      <c r="K19" s="82">
        <f t="shared" si="2"/>
        <v>-16982684</v>
      </c>
      <c r="L19" s="82">
        <f t="shared" si="2"/>
        <v>74271975</v>
      </c>
      <c r="M19" s="82">
        <f t="shared" si="2"/>
        <v>41918837</v>
      </c>
      <c r="N19" s="82">
        <f t="shared" si="2"/>
        <v>372817</v>
      </c>
      <c r="O19" s="82">
        <f t="shared" si="2"/>
        <v>-20878750</v>
      </c>
      <c r="P19" s="82">
        <f t="shared" si="2"/>
        <v>56569194</v>
      </c>
      <c r="Q19" s="82">
        <f t="shared" si="2"/>
        <v>36063261</v>
      </c>
      <c r="R19" s="82">
        <f t="shared" si="2"/>
        <v>-33227862</v>
      </c>
      <c r="S19" s="82">
        <f t="shared" si="2"/>
        <v>-20919163</v>
      </c>
      <c r="T19" s="82">
        <f t="shared" si="2"/>
        <v>-47638934</v>
      </c>
      <c r="U19" s="82">
        <f t="shared" si="2"/>
        <v>-101785959</v>
      </c>
      <c r="V19" s="82">
        <f t="shared" si="2"/>
        <v>32416720</v>
      </c>
      <c r="W19" s="82">
        <f>IF(E10=E18,0,W10-W18)</f>
        <v>-21509503</v>
      </c>
      <c r="X19" s="82">
        <f t="shared" si="2"/>
        <v>53926223</v>
      </c>
      <c r="Y19" s="83">
        <f>+IF(W19&lt;&gt;0,(X19/W19)*100,0)</f>
        <v>-250.7088285582424</v>
      </c>
      <c r="Z19" s="84">
        <f t="shared" si="2"/>
        <v>-21509503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37000000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46859809</v>
      </c>
      <c r="C22" s="91">
        <f>SUM(C19:C21)</f>
        <v>0</v>
      </c>
      <c r="D22" s="92">
        <f aca="true" t="shared" si="3" ref="D22:Z22">SUM(D19:D21)</f>
        <v>51865414</v>
      </c>
      <c r="E22" s="93">
        <f t="shared" si="3"/>
        <v>-21509503</v>
      </c>
      <c r="F22" s="93">
        <f t="shared" si="3"/>
        <v>97248011</v>
      </c>
      <c r="G22" s="93">
        <f t="shared" si="3"/>
        <v>-20321772</v>
      </c>
      <c r="H22" s="93">
        <f t="shared" si="3"/>
        <v>-20705658</v>
      </c>
      <c r="I22" s="93">
        <f t="shared" si="3"/>
        <v>56220581</v>
      </c>
      <c r="J22" s="93">
        <f t="shared" si="3"/>
        <v>-15370454</v>
      </c>
      <c r="K22" s="93">
        <f t="shared" si="3"/>
        <v>-16982684</v>
      </c>
      <c r="L22" s="93">
        <f t="shared" si="3"/>
        <v>74271975</v>
      </c>
      <c r="M22" s="93">
        <f t="shared" si="3"/>
        <v>41918837</v>
      </c>
      <c r="N22" s="93">
        <f t="shared" si="3"/>
        <v>372817</v>
      </c>
      <c r="O22" s="93">
        <f t="shared" si="3"/>
        <v>-20878750</v>
      </c>
      <c r="P22" s="93">
        <f t="shared" si="3"/>
        <v>56569194</v>
      </c>
      <c r="Q22" s="93">
        <f t="shared" si="3"/>
        <v>36063261</v>
      </c>
      <c r="R22" s="93">
        <f t="shared" si="3"/>
        <v>-33227862</v>
      </c>
      <c r="S22" s="93">
        <f t="shared" si="3"/>
        <v>-20919163</v>
      </c>
      <c r="T22" s="93">
        <f t="shared" si="3"/>
        <v>-47638934</v>
      </c>
      <c r="U22" s="93">
        <f t="shared" si="3"/>
        <v>-101785959</v>
      </c>
      <c r="V22" s="93">
        <f t="shared" si="3"/>
        <v>32416720</v>
      </c>
      <c r="W22" s="93">
        <f t="shared" si="3"/>
        <v>-21509503</v>
      </c>
      <c r="X22" s="93">
        <f t="shared" si="3"/>
        <v>53926223</v>
      </c>
      <c r="Y22" s="94">
        <f>+IF(W22&lt;&gt;0,(X22/W22)*100,0)</f>
        <v>-250.7088285582424</v>
      </c>
      <c r="Z22" s="95">
        <f t="shared" si="3"/>
        <v>-21509503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46859809</v>
      </c>
      <c r="C24" s="80">
        <f>SUM(C22:C23)</f>
        <v>0</v>
      </c>
      <c r="D24" s="81">
        <f aca="true" t="shared" si="4" ref="D24:Z24">SUM(D22:D23)</f>
        <v>51865414</v>
      </c>
      <c r="E24" s="82">
        <f t="shared" si="4"/>
        <v>-21509503</v>
      </c>
      <c r="F24" s="82">
        <f t="shared" si="4"/>
        <v>97248011</v>
      </c>
      <c r="G24" s="82">
        <f t="shared" si="4"/>
        <v>-20321772</v>
      </c>
      <c r="H24" s="82">
        <f t="shared" si="4"/>
        <v>-20705658</v>
      </c>
      <c r="I24" s="82">
        <f t="shared" si="4"/>
        <v>56220581</v>
      </c>
      <c r="J24" s="82">
        <f t="shared" si="4"/>
        <v>-15370454</v>
      </c>
      <c r="K24" s="82">
        <f t="shared" si="4"/>
        <v>-16982684</v>
      </c>
      <c r="L24" s="82">
        <f t="shared" si="4"/>
        <v>74271975</v>
      </c>
      <c r="M24" s="82">
        <f t="shared" si="4"/>
        <v>41918837</v>
      </c>
      <c r="N24" s="82">
        <f t="shared" si="4"/>
        <v>372817</v>
      </c>
      <c r="O24" s="82">
        <f t="shared" si="4"/>
        <v>-20878750</v>
      </c>
      <c r="P24" s="82">
        <f t="shared" si="4"/>
        <v>56569194</v>
      </c>
      <c r="Q24" s="82">
        <f t="shared" si="4"/>
        <v>36063261</v>
      </c>
      <c r="R24" s="82">
        <f t="shared" si="4"/>
        <v>-33227862</v>
      </c>
      <c r="S24" s="82">
        <f t="shared" si="4"/>
        <v>-20919163</v>
      </c>
      <c r="T24" s="82">
        <f t="shared" si="4"/>
        <v>-47638934</v>
      </c>
      <c r="U24" s="82">
        <f t="shared" si="4"/>
        <v>-101785959</v>
      </c>
      <c r="V24" s="82">
        <f t="shared" si="4"/>
        <v>32416720</v>
      </c>
      <c r="W24" s="82">
        <f t="shared" si="4"/>
        <v>-21509503</v>
      </c>
      <c r="X24" s="82">
        <f t="shared" si="4"/>
        <v>53926223</v>
      </c>
      <c r="Y24" s="83">
        <f>+IF(W24&lt;&gt;0,(X24/W24)*100,0)</f>
        <v>-250.7088285582424</v>
      </c>
      <c r="Z24" s="84">
        <f t="shared" si="4"/>
        <v>-21509503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104153849</v>
      </c>
      <c r="C27" s="22"/>
      <c r="D27" s="104">
        <v>37000000</v>
      </c>
      <c r="E27" s="105">
        <v>41350136</v>
      </c>
      <c r="F27" s="105">
        <v>14999</v>
      </c>
      <c r="G27" s="105">
        <v>5681710</v>
      </c>
      <c r="H27" s="105">
        <v>2700492</v>
      </c>
      <c r="I27" s="105">
        <v>8397201</v>
      </c>
      <c r="J27" s="105">
        <v>2550239</v>
      </c>
      <c r="K27" s="105">
        <v>433360</v>
      </c>
      <c r="L27" s="105">
        <v>1716264</v>
      </c>
      <c r="M27" s="105">
        <v>4699863</v>
      </c>
      <c r="N27" s="105">
        <v>912091</v>
      </c>
      <c r="O27" s="105">
        <v>361883</v>
      </c>
      <c r="P27" s="105">
        <v>2160972</v>
      </c>
      <c r="Q27" s="105">
        <v>3434946</v>
      </c>
      <c r="R27" s="105">
        <v>4318063</v>
      </c>
      <c r="S27" s="105">
        <v>2179292</v>
      </c>
      <c r="T27" s="105">
        <v>12698145</v>
      </c>
      <c r="U27" s="105">
        <v>19195500</v>
      </c>
      <c r="V27" s="105">
        <v>35727510</v>
      </c>
      <c r="W27" s="105">
        <v>41350136</v>
      </c>
      <c r="X27" s="105">
        <v>-5622626</v>
      </c>
      <c r="Y27" s="106">
        <v>-13.6</v>
      </c>
      <c r="Z27" s="107">
        <v>41350136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104153849</v>
      </c>
      <c r="C31" s="19"/>
      <c r="D31" s="64">
        <v>37000000</v>
      </c>
      <c r="E31" s="65">
        <v>41350136</v>
      </c>
      <c r="F31" s="65">
        <v>14999</v>
      </c>
      <c r="G31" s="65">
        <v>5681710</v>
      </c>
      <c r="H31" s="65">
        <v>2700492</v>
      </c>
      <c r="I31" s="65">
        <v>8397201</v>
      </c>
      <c r="J31" s="65">
        <v>2550239</v>
      </c>
      <c r="K31" s="65">
        <v>433360</v>
      </c>
      <c r="L31" s="65">
        <v>1716264</v>
      </c>
      <c r="M31" s="65">
        <v>4699863</v>
      </c>
      <c r="N31" s="65">
        <v>912091</v>
      </c>
      <c r="O31" s="65">
        <v>361883</v>
      </c>
      <c r="P31" s="65">
        <v>2160972</v>
      </c>
      <c r="Q31" s="65">
        <v>3434946</v>
      </c>
      <c r="R31" s="65">
        <v>4318063</v>
      </c>
      <c r="S31" s="65">
        <v>2179292</v>
      </c>
      <c r="T31" s="65">
        <v>12698145</v>
      </c>
      <c r="U31" s="65">
        <v>19195500</v>
      </c>
      <c r="V31" s="65">
        <v>35727510</v>
      </c>
      <c r="W31" s="65">
        <v>41350136</v>
      </c>
      <c r="X31" s="65">
        <v>-5622626</v>
      </c>
      <c r="Y31" s="66">
        <v>-13.6</v>
      </c>
      <c r="Z31" s="67">
        <v>41350136</v>
      </c>
    </row>
    <row r="32" spans="1:26" ht="13.5">
      <c r="A32" s="75" t="s">
        <v>54</v>
      </c>
      <c r="B32" s="22">
        <f>SUM(B28:B31)</f>
        <v>104153849</v>
      </c>
      <c r="C32" s="22">
        <f>SUM(C28:C31)</f>
        <v>0</v>
      </c>
      <c r="D32" s="104">
        <f aca="true" t="shared" si="5" ref="D32:Z32">SUM(D28:D31)</f>
        <v>37000000</v>
      </c>
      <c r="E32" s="105">
        <f t="shared" si="5"/>
        <v>41350136</v>
      </c>
      <c r="F32" s="105">
        <f t="shared" si="5"/>
        <v>14999</v>
      </c>
      <c r="G32" s="105">
        <f t="shared" si="5"/>
        <v>5681710</v>
      </c>
      <c r="H32" s="105">
        <f t="shared" si="5"/>
        <v>2700492</v>
      </c>
      <c r="I32" s="105">
        <f t="shared" si="5"/>
        <v>8397201</v>
      </c>
      <c r="J32" s="105">
        <f t="shared" si="5"/>
        <v>2550239</v>
      </c>
      <c r="K32" s="105">
        <f t="shared" si="5"/>
        <v>433360</v>
      </c>
      <c r="L32" s="105">
        <f t="shared" si="5"/>
        <v>1716264</v>
      </c>
      <c r="M32" s="105">
        <f t="shared" si="5"/>
        <v>4699863</v>
      </c>
      <c r="N32" s="105">
        <f t="shared" si="5"/>
        <v>912091</v>
      </c>
      <c r="O32" s="105">
        <f t="shared" si="5"/>
        <v>361883</v>
      </c>
      <c r="P32" s="105">
        <f t="shared" si="5"/>
        <v>2160972</v>
      </c>
      <c r="Q32" s="105">
        <f t="shared" si="5"/>
        <v>3434946</v>
      </c>
      <c r="R32" s="105">
        <f t="shared" si="5"/>
        <v>4318063</v>
      </c>
      <c r="S32" s="105">
        <f t="shared" si="5"/>
        <v>2179292</v>
      </c>
      <c r="T32" s="105">
        <f t="shared" si="5"/>
        <v>12698145</v>
      </c>
      <c r="U32" s="105">
        <f t="shared" si="5"/>
        <v>19195500</v>
      </c>
      <c r="V32" s="105">
        <f t="shared" si="5"/>
        <v>35727510</v>
      </c>
      <c r="W32" s="105">
        <f t="shared" si="5"/>
        <v>41350136</v>
      </c>
      <c r="X32" s="105">
        <f t="shared" si="5"/>
        <v>-5622626</v>
      </c>
      <c r="Y32" s="106">
        <f>+IF(W32&lt;&gt;0,(X32/W32)*100,0)</f>
        <v>-13.59759977572988</v>
      </c>
      <c r="Z32" s="107">
        <f t="shared" si="5"/>
        <v>41350136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43168763</v>
      </c>
      <c r="C35" s="19"/>
      <c r="D35" s="64">
        <v>48022000</v>
      </c>
      <c r="E35" s="65">
        <v>48000000</v>
      </c>
      <c r="F35" s="65">
        <v>52317738</v>
      </c>
      <c r="G35" s="65">
        <v>64946626</v>
      </c>
      <c r="H35" s="65">
        <v>62122564</v>
      </c>
      <c r="I35" s="65">
        <v>179386928</v>
      </c>
      <c r="J35" s="65">
        <v>63575038</v>
      </c>
      <c r="K35" s="65">
        <v>45306699</v>
      </c>
      <c r="L35" s="65">
        <v>56809517</v>
      </c>
      <c r="M35" s="65">
        <v>165691254</v>
      </c>
      <c r="N35" s="65">
        <v>74751620</v>
      </c>
      <c r="O35" s="65">
        <v>64199936</v>
      </c>
      <c r="P35" s="65">
        <v>82499899</v>
      </c>
      <c r="Q35" s="65">
        <v>221451455</v>
      </c>
      <c r="R35" s="65">
        <v>78198330</v>
      </c>
      <c r="S35" s="65">
        <v>74553955</v>
      </c>
      <c r="T35" s="65">
        <v>61072772</v>
      </c>
      <c r="U35" s="65">
        <v>213825057</v>
      </c>
      <c r="V35" s="65">
        <v>780354694</v>
      </c>
      <c r="W35" s="65">
        <v>48000000</v>
      </c>
      <c r="X35" s="65">
        <v>732354694</v>
      </c>
      <c r="Y35" s="66">
        <v>1525.74</v>
      </c>
      <c r="Z35" s="67">
        <v>48000000</v>
      </c>
    </row>
    <row r="36" spans="1:26" ht="13.5">
      <c r="A36" s="63" t="s">
        <v>57</v>
      </c>
      <c r="B36" s="19">
        <v>363960512</v>
      </c>
      <c r="C36" s="19"/>
      <c r="D36" s="64">
        <v>362067000</v>
      </c>
      <c r="E36" s="65">
        <v>364067000</v>
      </c>
      <c r="F36" s="65">
        <v>442115958</v>
      </c>
      <c r="G36" s="65">
        <v>407887127</v>
      </c>
      <c r="H36" s="65">
        <v>389580527</v>
      </c>
      <c r="I36" s="65">
        <v>1239583612</v>
      </c>
      <c r="J36" s="65">
        <v>371123354</v>
      </c>
      <c r="K36" s="65">
        <v>370783288</v>
      </c>
      <c r="L36" s="65">
        <v>431695706</v>
      </c>
      <c r="M36" s="65">
        <v>1173602348</v>
      </c>
      <c r="N36" s="65">
        <v>414198624</v>
      </c>
      <c r="O36" s="65">
        <v>403966372</v>
      </c>
      <c r="P36" s="65">
        <v>440128804</v>
      </c>
      <c r="Q36" s="65">
        <v>1258293800</v>
      </c>
      <c r="R36" s="65">
        <v>413655450</v>
      </c>
      <c r="S36" s="65">
        <v>394708960</v>
      </c>
      <c r="T36" s="65">
        <v>386236275</v>
      </c>
      <c r="U36" s="65">
        <v>1194600685</v>
      </c>
      <c r="V36" s="65">
        <v>4866080445</v>
      </c>
      <c r="W36" s="65">
        <v>364067000</v>
      </c>
      <c r="X36" s="65">
        <v>4502013445</v>
      </c>
      <c r="Y36" s="66">
        <v>1236.59</v>
      </c>
      <c r="Z36" s="67">
        <v>364067000</v>
      </c>
    </row>
    <row r="37" spans="1:26" ht="13.5">
      <c r="A37" s="63" t="s">
        <v>58</v>
      </c>
      <c r="B37" s="19">
        <v>48384317</v>
      </c>
      <c r="C37" s="19"/>
      <c r="D37" s="64">
        <v>40000000</v>
      </c>
      <c r="E37" s="65">
        <v>51351000</v>
      </c>
      <c r="F37" s="65">
        <v>37063924</v>
      </c>
      <c r="G37" s="65">
        <v>30740311</v>
      </c>
      <c r="H37" s="65">
        <v>30173256</v>
      </c>
      <c r="I37" s="65">
        <v>97977491</v>
      </c>
      <c r="J37" s="65">
        <v>28952452</v>
      </c>
      <c r="K37" s="65">
        <v>27326729</v>
      </c>
      <c r="L37" s="65">
        <v>25392776</v>
      </c>
      <c r="M37" s="65">
        <v>81671957</v>
      </c>
      <c r="N37" s="65">
        <v>24999535</v>
      </c>
      <c r="O37" s="65">
        <v>25250712</v>
      </c>
      <c r="P37" s="65">
        <v>23501538</v>
      </c>
      <c r="Q37" s="65">
        <v>73751785</v>
      </c>
      <c r="R37" s="65">
        <v>25783870</v>
      </c>
      <c r="S37" s="65">
        <v>24120148</v>
      </c>
      <c r="T37" s="65">
        <v>49996505</v>
      </c>
      <c r="U37" s="65">
        <v>99900523</v>
      </c>
      <c r="V37" s="65">
        <v>353301756</v>
      </c>
      <c r="W37" s="65">
        <v>51351000</v>
      </c>
      <c r="X37" s="65">
        <v>301950756</v>
      </c>
      <c r="Y37" s="66">
        <v>588.01</v>
      </c>
      <c r="Z37" s="67">
        <v>51351000</v>
      </c>
    </row>
    <row r="38" spans="1:26" ht="13.5">
      <c r="A38" s="63" t="s">
        <v>59</v>
      </c>
      <c r="B38" s="19">
        <v>52213733</v>
      </c>
      <c r="C38" s="19"/>
      <c r="D38" s="64">
        <v>23206000</v>
      </c>
      <c r="E38" s="65">
        <v>26159202</v>
      </c>
      <c r="F38" s="65">
        <v>60877642</v>
      </c>
      <c r="G38" s="65">
        <v>58364587</v>
      </c>
      <c r="H38" s="65">
        <v>58364587</v>
      </c>
      <c r="I38" s="65">
        <v>177606816</v>
      </c>
      <c r="J38" s="65">
        <v>58364587</v>
      </c>
      <c r="K38" s="65">
        <v>58364587</v>
      </c>
      <c r="L38" s="65">
        <v>58364587</v>
      </c>
      <c r="M38" s="65">
        <v>175093761</v>
      </c>
      <c r="N38" s="65">
        <v>58364587</v>
      </c>
      <c r="O38" s="65">
        <v>58364587</v>
      </c>
      <c r="P38" s="65">
        <v>58364587</v>
      </c>
      <c r="Q38" s="65">
        <v>175093761</v>
      </c>
      <c r="R38" s="65">
        <v>58364587</v>
      </c>
      <c r="S38" s="65">
        <v>58364587</v>
      </c>
      <c r="T38" s="65">
        <v>58364587</v>
      </c>
      <c r="U38" s="65">
        <v>175093761</v>
      </c>
      <c r="V38" s="65">
        <v>702888099</v>
      </c>
      <c r="W38" s="65">
        <v>26159202</v>
      </c>
      <c r="X38" s="65">
        <v>676728897</v>
      </c>
      <c r="Y38" s="66">
        <v>2586.96</v>
      </c>
      <c r="Z38" s="67">
        <v>26159202</v>
      </c>
    </row>
    <row r="39" spans="1:26" ht="13.5">
      <c r="A39" s="63" t="s">
        <v>60</v>
      </c>
      <c r="B39" s="19">
        <v>306531225</v>
      </c>
      <c r="C39" s="19"/>
      <c r="D39" s="64">
        <v>346883000</v>
      </c>
      <c r="E39" s="65">
        <v>334556798</v>
      </c>
      <c r="F39" s="65">
        <v>396492130</v>
      </c>
      <c r="G39" s="65">
        <v>383728855</v>
      </c>
      <c r="H39" s="65">
        <v>363165248</v>
      </c>
      <c r="I39" s="65">
        <v>1143386233</v>
      </c>
      <c r="J39" s="65">
        <v>347381353</v>
      </c>
      <c r="K39" s="65">
        <v>330398671</v>
      </c>
      <c r="L39" s="65">
        <v>404747860</v>
      </c>
      <c r="M39" s="65">
        <v>1082527884</v>
      </c>
      <c r="N39" s="65">
        <v>405586122</v>
      </c>
      <c r="O39" s="65">
        <v>384551009</v>
      </c>
      <c r="P39" s="65">
        <v>440762578</v>
      </c>
      <c r="Q39" s="65">
        <v>1230899709</v>
      </c>
      <c r="R39" s="65">
        <v>407705323</v>
      </c>
      <c r="S39" s="65">
        <v>386778180</v>
      </c>
      <c r="T39" s="65">
        <v>338947955</v>
      </c>
      <c r="U39" s="65">
        <v>1133431458</v>
      </c>
      <c r="V39" s="65">
        <v>4590245284</v>
      </c>
      <c r="W39" s="65">
        <v>334556798</v>
      </c>
      <c r="X39" s="65">
        <v>4255688486</v>
      </c>
      <c r="Y39" s="66">
        <v>1272.04</v>
      </c>
      <c r="Z39" s="67">
        <v>334556798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79286157</v>
      </c>
      <c r="C42" s="19">
        <v>65158998</v>
      </c>
      <c r="D42" s="64">
        <v>35475841</v>
      </c>
      <c r="E42" s="65">
        <v>47237755</v>
      </c>
      <c r="F42" s="65">
        <v>96180322</v>
      </c>
      <c r="G42" s="65">
        <v>-19709180</v>
      </c>
      <c r="H42" s="65">
        <v>-21225931</v>
      </c>
      <c r="I42" s="65">
        <v>55245211</v>
      </c>
      <c r="J42" s="65">
        <v>-14618726</v>
      </c>
      <c r="K42" s="65">
        <v>-17008392</v>
      </c>
      <c r="L42" s="65">
        <v>71155545</v>
      </c>
      <c r="M42" s="65">
        <v>39528427</v>
      </c>
      <c r="N42" s="65">
        <v>743186</v>
      </c>
      <c r="O42" s="65">
        <v>-17096096</v>
      </c>
      <c r="P42" s="65">
        <v>53645232</v>
      </c>
      <c r="Q42" s="65">
        <v>37292322</v>
      </c>
      <c r="R42" s="65">
        <v>-25330675</v>
      </c>
      <c r="S42" s="65">
        <v>-21442381</v>
      </c>
      <c r="T42" s="65">
        <v>-20133906</v>
      </c>
      <c r="U42" s="65">
        <v>-66906962</v>
      </c>
      <c r="V42" s="65">
        <v>65158998</v>
      </c>
      <c r="W42" s="65">
        <v>47237755</v>
      </c>
      <c r="X42" s="65">
        <v>17921243</v>
      </c>
      <c r="Y42" s="66">
        <v>37.94</v>
      </c>
      <c r="Z42" s="67">
        <v>47237755</v>
      </c>
    </row>
    <row r="43" spans="1:26" ht="13.5">
      <c r="A43" s="63" t="s">
        <v>63</v>
      </c>
      <c r="B43" s="19">
        <v>-119230043</v>
      </c>
      <c r="C43" s="19">
        <v>-39627512</v>
      </c>
      <c r="D43" s="64">
        <v>-37000000</v>
      </c>
      <c r="E43" s="65">
        <v>-41350136</v>
      </c>
      <c r="F43" s="65">
        <v>-64014999</v>
      </c>
      <c r="G43" s="65">
        <v>14318290</v>
      </c>
      <c r="H43" s="65">
        <v>17299507</v>
      </c>
      <c r="I43" s="65">
        <v>-32397202</v>
      </c>
      <c r="J43" s="65">
        <v>17449760</v>
      </c>
      <c r="K43" s="65">
        <v>-433360</v>
      </c>
      <c r="L43" s="65">
        <v>-61716264</v>
      </c>
      <c r="M43" s="65">
        <v>-44699864</v>
      </c>
      <c r="N43" s="65">
        <v>19087910</v>
      </c>
      <c r="O43" s="65">
        <v>9638117</v>
      </c>
      <c r="P43" s="65">
        <v>-36160972</v>
      </c>
      <c r="Q43" s="65">
        <v>-7434945</v>
      </c>
      <c r="R43" s="65">
        <v>19781936</v>
      </c>
      <c r="S43" s="65">
        <v>17820708</v>
      </c>
      <c r="T43" s="65">
        <v>7301855</v>
      </c>
      <c r="U43" s="65">
        <v>44904499</v>
      </c>
      <c r="V43" s="65">
        <v>-39627512</v>
      </c>
      <c r="W43" s="65">
        <v>-41350136</v>
      </c>
      <c r="X43" s="65">
        <v>1722624</v>
      </c>
      <c r="Y43" s="66">
        <v>-4.17</v>
      </c>
      <c r="Z43" s="67">
        <v>-41350136</v>
      </c>
    </row>
    <row r="44" spans="1:26" ht="13.5">
      <c r="A44" s="63" t="s">
        <v>64</v>
      </c>
      <c r="B44" s="19">
        <v>-2939942</v>
      </c>
      <c r="C44" s="19"/>
      <c r="D44" s="64">
        <v>-4777690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10281116</v>
      </c>
      <c r="C45" s="22">
        <v>35568863</v>
      </c>
      <c r="D45" s="104">
        <v>30075151</v>
      </c>
      <c r="E45" s="105">
        <v>16168735</v>
      </c>
      <c r="F45" s="105">
        <v>42202700</v>
      </c>
      <c r="G45" s="105">
        <v>36811810</v>
      </c>
      <c r="H45" s="105">
        <v>32885386</v>
      </c>
      <c r="I45" s="105">
        <v>32885386</v>
      </c>
      <c r="J45" s="105">
        <v>35716420</v>
      </c>
      <c r="K45" s="105">
        <v>18274668</v>
      </c>
      <c r="L45" s="105">
        <v>27713949</v>
      </c>
      <c r="M45" s="105">
        <v>27713949</v>
      </c>
      <c r="N45" s="105">
        <v>47545045</v>
      </c>
      <c r="O45" s="105">
        <v>40087066</v>
      </c>
      <c r="P45" s="105">
        <v>57571326</v>
      </c>
      <c r="Q45" s="105">
        <v>57571326</v>
      </c>
      <c r="R45" s="105">
        <v>52022587</v>
      </c>
      <c r="S45" s="105">
        <v>48400914</v>
      </c>
      <c r="T45" s="105">
        <v>35568863</v>
      </c>
      <c r="U45" s="105">
        <v>35568863</v>
      </c>
      <c r="V45" s="105">
        <v>35568863</v>
      </c>
      <c r="W45" s="105">
        <v>16168735</v>
      </c>
      <c r="X45" s="105">
        <v>19400128</v>
      </c>
      <c r="Y45" s="106">
        <v>119.99</v>
      </c>
      <c r="Z45" s="107">
        <v>16168735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769350</v>
      </c>
      <c r="C49" s="57"/>
      <c r="D49" s="134">
        <v>5062510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11141534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49996505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0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2725234</v>
      </c>
      <c r="C67" s="24"/>
      <c r="D67" s="25">
        <v>8000000</v>
      </c>
      <c r="E67" s="26">
        <v>8370</v>
      </c>
      <c r="F67" s="26">
        <v>8366</v>
      </c>
      <c r="G67" s="26"/>
      <c r="H67" s="26"/>
      <c r="I67" s="26">
        <v>8366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8366</v>
      </c>
      <c r="W67" s="26">
        <v>8370</v>
      </c>
      <c r="X67" s="26"/>
      <c r="Y67" s="25"/>
      <c r="Z67" s="27">
        <v>8370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8000000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8000000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2725234</v>
      </c>
      <c r="C75" s="28"/>
      <c r="D75" s="29"/>
      <c r="E75" s="30">
        <v>8370</v>
      </c>
      <c r="F75" s="30">
        <v>8366</v>
      </c>
      <c r="G75" s="30"/>
      <c r="H75" s="30"/>
      <c r="I75" s="30">
        <v>8366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8366</v>
      </c>
      <c r="W75" s="30">
        <v>8370</v>
      </c>
      <c r="X75" s="30"/>
      <c r="Y75" s="29"/>
      <c r="Z75" s="31">
        <v>8370</v>
      </c>
    </row>
    <row r="76" spans="1:26" ht="13.5" hidden="1">
      <c r="A76" s="42" t="s">
        <v>222</v>
      </c>
      <c r="B76" s="32">
        <v>2725234</v>
      </c>
      <c r="C76" s="32">
        <v>8366</v>
      </c>
      <c r="D76" s="33">
        <v>8000000</v>
      </c>
      <c r="E76" s="34"/>
      <c r="F76" s="34">
        <v>8366</v>
      </c>
      <c r="G76" s="34"/>
      <c r="H76" s="34"/>
      <c r="I76" s="34">
        <v>8366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8366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8000000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8000000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2725234</v>
      </c>
      <c r="C84" s="28">
        <v>8366</v>
      </c>
      <c r="D84" s="29"/>
      <c r="E84" s="30"/>
      <c r="F84" s="30">
        <v>8366</v>
      </c>
      <c r="G84" s="30"/>
      <c r="H84" s="30"/>
      <c r="I84" s="30">
        <v>8366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8366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255258551</v>
      </c>
      <c r="D5" s="158">
        <f>SUM(D6:D8)</f>
        <v>0</v>
      </c>
      <c r="E5" s="159">
        <f t="shared" si="0"/>
        <v>321582759</v>
      </c>
      <c r="F5" s="105">
        <f t="shared" si="0"/>
        <v>252922290</v>
      </c>
      <c r="G5" s="105">
        <f t="shared" si="0"/>
        <v>104088158</v>
      </c>
      <c r="H5" s="105">
        <f t="shared" si="0"/>
        <v>302216</v>
      </c>
      <c r="I5" s="105">
        <f t="shared" si="0"/>
        <v>184115</v>
      </c>
      <c r="J5" s="105">
        <f t="shared" si="0"/>
        <v>104574489</v>
      </c>
      <c r="K5" s="105">
        <f t="shared" si="0"/>
        <v>730347</v>
      </c>
      <c r="L5" s="105">
        <f t="shared" si="0"/>
        <v>1425758</v>
      </c>
      <c r="M5" s="105">
        <f t="shared" si="0"/>
        <v>82386674</v>
      </c>
      <c r="N5" s="105">
        <f t="shared" si="0"/>
        <v>84542779</v>
      </c>
      <c r="O5" s="105">
        <f t="shared" si="0"/>
        <v>375208</v>
      </c>
      <c r="P5" s="105">
        <f t="shared" si="0"/>
        <v>361229</v>
      </c>
      <c r="Q5" s="105">
        <f t="shared" si="0"/>
        <v>62176898</v>
      </c>
      <c r="R5" s="105">
        <f t="shared" si="0"/>
        <v>62913335</v>
      </c>
      <c r="S5" s="105">
        <f t="shared" si="0"/>
        <v>245770</v>
      </c>
      <c r="T5" s="105">
        <f t="shared" si="0"/>
        <v>463493</v>
      </c>
      <c r="U5" s="105">
        <f t="shared" si="0"/>
        <v>1359416</v>
      </c>
      <c r="V5" s="105">
        <f t="shared" si="0"/>
        <v>2068679</v>
      </c>
      <c r="W5" s="105">
        <f t="shared" si="0"/>
        <v>254099282</v>
      </c>
      <c r="X5" s="105">
        <f t="shared" si="0"/>
        <v>252922290</v>
      </c>
      <c r="Y5" s="105">
        <f t="shared" si="0"/>
        <v>1176992</v>
      </c>
      <c r="Z5" s="142">
        <f>+IF(X5&lt;&gt;0,+(Y5/X5)*100,0)</f>
        <v>0.46535716563376045</v>
      </c>
      <c r="AA5" s="158">
        <f>SUM(AA6:AA8)</f>
        <v>252922290</v>
      </c>
    </row>
    <row r="6" spans="1:27" ht="13.5">
      <c r="A6" s="143" t="s">
        <v>75</v>
      </c>
      <c r="B6" s="141"/>
      <c r="C6" s="160">
        <v>8770</v>
      </c>
      <c r="D6" s="160"/>
      <c r="E6" s="161">
        <v>37017340</v>
      </c>
      <c r="F6" s="65">
        <v>7480</v>
      </c>
      <c r="G6" s="65">
        <v>896</v>
      </c>
      <c r="H6" s="65">
        <v>934</v>
      </c>
      <c r="I6" s="65">
        <v>536</v>
      </c>
      <c r="J6" s="65">
        <v>2366</v>
      </c>
      <c r="K6" s="65">
        <v>753</v>
      </c>
      <c r="L6" s="65"/>
      <c r="M6" s="65"/>
      <c r="N6" s="65">
        <v>753</v>
      </c>
      <c r="O6" s="65">
        <v>214</v>
      </c>
      <c r="P6" s="65">
        <v>474</v>
      </c>
      <c r="Q6" s="65">
        <v>81</v>
      </c>
      <c r="R6" s="65">
        <v>769</v>
      </c>
      <c r="S6" s="65">
        <v>873</v>
      </c>
      <c r="T6" s="65">
        <v>3184</v>
      </c>
      <c r="U6" s="65">
        <v>1041</v>
      </c>
      <c r="V6" s="65">
        <v>5098</v>
      </c>
      <c r="W6" s="65">
        <v>8986</v>
      </c>
      <c r="X6" s="65">
        <v>7480</v>
      </c>
      <c r="Y6" s="65">
        <v>1506</v>
      </c>
      <c r="Z6" s="145">
        <v>20.13</v>
      </c>
      <c r="AA6" s="160">
        <v>7480</v>
      </c>
    </row>
    <row r="7" spans="1:27" ht="13.5">
      <c r="A7" s="143" t="s">
        <v>76</v>
      </c>
      <c r="B7" s="141"/>
      <c r="C7" s="162">
        <v>255222942</v>
      </c>
      <c r="D7" s="162"/>
      <c r="E7" s="163">
        <v>284538104</v>
      </c>
      <c r="F7" s="164">
        <v>252874930</v>
      </c>
      <c r="G7" s="164">
        <v>104082882</v>
      </c>
      <c r="H7" s="164">
        <v>296076</v>
      </c>
      <c r="I7" s="164">
        <v>179798</v>
      </c>
      <c r="J7" s="164">
        <v>104558756</v>
      </c>
      <c r="K7" s="164">
        <v>726343</v>
      </c>
      <c r="L7" s="164">
        <v>1425674</v>
      </c>
      <c r="M7" s="164">
        <v>82386674</v>
      </c>
      <c r="N7" s="164">
        <v>84538691</v>
      </c>
      <c r="O7" s="164">
        <v>368351</v>
      </c>
      <c r="P7" s="164">
        <v>348086</v>
      </c>
      <c r="Q7" s="164">
        <v>62175376</v>
      </c>
      <c r="R7" s="164">
        <v>62891813</v>
      </c>
      <c r="S7" s="164">
        <v>244012</v>
      </c>
      <c r="T7" s="164">
        <v>455554</v>
      </c>
      <c r="U7" s="164">
        <v>1353998</v>
      </c>
      <c r="V7" s="164">
        <v>2053564</v>
      </c>
      <c r="W7" s="164">
        <v>254042824</v>
      </c>
      <c r="X7" s="164">
        <v>252874930</v>
      </c>
      <c r="Y7" s="164">
        <v>1167894</v>
      </c>
      <c r="Z7" s="146">
        <v>0.46</v>
      </c>
      <c r="AA7" s="162">
        <v>252874930</v>
      </c>
    </row>
    <row r="8" spans="1:27" ht="13.5">
      <c r="A8" s="143" t="s">
        <v>77</v>
      </c>
      <c r="B8" s="141"/>
      <c r="C8" s="160">
        <v>26839</v>
      </c>
      <c r="D8" s="160"/>
      <c r="E8" s="161">
        <v>27315</v>
      </c>
      <c r="F8" s="65">
        <v>39880</v>
      </c>
      <c r="G8" s="65">
        <v>4380</v>
      </c>
      <c r="H8" s="65">
        <v>5206</v>
      </c>
      <c r="I8" s="65">
        <v>3781</v>
      </c>
      <c r="J8" s="65">
        <v>13367</v>
      </c>
      <c r="K8" s="65">
        <v>3251</v>
      </c>
      <c r="L8" s="65">
        <v>84</v>
      </c>
      <c r="M8" s="65"/>
      <c r="N8" s="65">
        <v>3335</v>
      </c>
      <c r="O8" s="65">
        <v>6643</v>
      </c>
      <c r="P8" s="65">
        <v>12669</v>
      </c>
      <c r="Q8" s="65">
        <v>1441</v>
      </c>
      <c r="R8" s="65">
        <v>20753</v>
      </c>
      <c r="S8" s="65">
        <v>885</v>
      </c>
      <c r="T8" s="65">
        <v>4755</v>
      </c>
      <c r="U8" s="65">
        <v>4377</v>
      </c>
      <c r="V8" s="65">
        <v>10017</v>
      </c>
      <c r="W8" s="65">
        <v>47472</v>
      </c>
      <c r="X8" s="65">
        <v>39880</v>
      </c>
      <c r="Y8" s="65">
        <v>7592</v>
      </c>
      <c r="Z8" s="145">
        <v>19.04</v>
      </c>
      <c r="AA8" s="160">
        <v>39880</v>
      </c>
    </row>
    <row r="9" spans="1:27" ht="13.5">
      <c r="A9" s="140" t="s">
        <v>78</v>
      </c>
      <c r="B9" s="141"/>
      <c r="C9" s="158">
        <f aca="true" t="shared" si="1" ref="C9:Y9">SUM(C10:C14)</f>
        <v>13485</v>
      </c>
      <c r="D9" s="158">
        <f>SUM(D10:D14)</f>
        <v>0</v>
      </c>
      <c r="E9" s="159">
        <f t="shared" si="1"/>
        <v>4360</v>
      </c>
      <c r="F9" s="105">
        <f t="shared" si="1"/>
        <v>37930</v>
      </c>
      <c r="G9" s="105">
        <f t="shared" si="1"/>
        <v>5078</v>
      </c>
      <c r="H9" s="105">
        <f t="shared" si="1"/>
        <v>5335</v>
      </c>
      <c r="I9" s="105">
        <f t="shared" si="1"/>
        <v>2632</v>
      </c>
      <c r="J9" s="105">
        <f t="shared" si="1"/>
        <v>13045</v>
      </c>
      <c r="K9" s="105">
        <f t="shared" si="1"/>
        <v>2761</v>
      </c>
      <c r="L9" s="105">
        <f t="shared" si="1"/>
        <v>9</v>
      </c>
      <c r="M9" s="105">
        <f t="shared" si="1"/>
        <v>0</v>
      </c>
      <c r="N9" s="105">
        <f t="shared" si="1"/>
        <v>2770</v>
      </c>
      <c r="O9" s="105">
        <f t="shared" si="1"/>
        <v>7456</v>
      </c>
      <c r="P9" s="105">
        <f t="shared" si="1"/>
        <v>10573</v>
      </c>
      <c r="Q9" s="105">
        <f t="shared" si="1"/>
        <v>1908</v>
      </c>
      <c r="R9" s="105">
        <f t="shared" si="1"/>
        <v>19937</v>
      </c>
      <c r="S9" s="105">
        <f t="shared" si="1"/>
        <v>945</v>
      </c>
      <c r="T9" s="105">
        <f t="shared" si="1"/>
        <v>975</v>
      </c>
      <c r="U9" s="105">
        <f t="shared" si="1"/>
        <v>3</v>
      </c>
      <c r="V9" s="105">
        <f t="shared" si="1"/>
        <v>1923</v>
      </c>
      <c r="W9" s="105">
        <f t="shared" si="1"/>
        <v>37675</v>
      </c>
      <c r="X9" s="105">
        <f t="shared" si="1"/>
        <v>37930</v>
      </c>
      <c r="Y9" s="105">
        <f t="shared" si="1"/>
        <v>-255</v>
      </c>
      <c r="Z9" s="142">
        <f>+IF(X9&lt;&gt;0,+(Y9/X9)*100,0)</f>
        <v>-0.6722910624835223</v>
      </c>
      <c r="AA9" s="158">
        <f>SUM(AA10:AA14)</f>
        <v>37930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13485</v>
      </c>
      <c r="D14" s="162"/>
      <c r="E14" s="163">
        <v>4360</v>
      </c>
      <c r="F14" s="164">
        <v>37930</v>
      </c>
      <c r="G14" s="164">
        <v>5078</v>
      </c>
      <c r="H14" s="164">
        <v>5335</v>
      </c>
      <c r="I14" s="164">
        <v>2632</v>
      </c>
      <c r="J14" s="164">
        <v>13045</v>
      </c>
      <c r="K14" s="164">
        <v>2761</v>
      </c>
      <c r="L14" s="164">
        <v>9</v>
      </c>
      <c r="M14" s="164"/>
      <c r="N14" s="164">
        <v>2770</v>
      </c>
      <c r="O14" s="164">
        <v>7456</v>
      </c>
      <c r="P14" s="164">
        <v>10573</v>
      </c>
      <c r="Q14" s="164">
        <v>1908</v>
      </c>
      <c r="R14" s="164">
        <v>19937</v>
      </c>
      <c r="S14" s="164">
        <v>945</v>
      </c>
      <c r="T14" s="164">
        <v>975</v>
      </c>
      <c r="U14" s="164">
        <v>3</v>
      </c>
      <c r="V14" s="164">
        <v>1923</v>
      </c>
      <c r="W14" s="164">
        <v>37675</v>
      </c>
      <c r="X14" s="164">
        <v>37930</v>
      </c>
      <c r="Y14" s="164">
        <v>-255</v>
      </c>
      <c r="Z14" s="146">
        <v>-0.67</v>
      </c>
      <c r="AA14" s="162">
        <v>37930</v>
      </c>
    </row>
    <row r="15" spans="1:27" ht="13.5">
      <c r="A15" s="140" t="s">
        <v>84</v>
      </c>
      <c r="B15" s="147"/>
      <c r="C15" s="158">
        <f aca="true" t="shared" si="2" ref="C15:Y15">SUM(C16:C18)</f>
        <v>6766005</v>
      </c>
      <c r="D15" s="158">
        <f>SUM(D16:D18)</f>
        <v>0</v>
      </c>
      <c r="E15" s="159">
        <f t="shared" si="2"/>
        <v>15639000</v>
      </c>
      <c r="F15" s="105">
        <f t="shared" si="2"/>
        <v>52025490</v>
      </c>
      <c r="G15" s="105">
        <f t="shared" si="2"/>
        <v>2303</v>
      </c>
      <c r="H15" s="105">
        <f t="shared" si="2"/>
        <v>2894</v>
      </c>
      <c r="I15" s="105">
        <f t="shared" si="2"/>
        <v>1536</v>
      </c>
      <c r="J15" s="105">
        <f t="shared" si="2"/>
        <v>6733</v>
      </c>
      <c r="K15" s="105">
        <f t="shared" si="2"/>
        <v>2218</v>
      </c>
      <c r="L15" s="105">
        <f t="shared" si="2"/>
        <v>11</v>
      </c>
      <c r="M15" s="105">
        <f t="shared" si="2"/>
        <v>8204187</v>
      </c>
      <c r="N15" s="105">
        <f t="shared" si="2"/>
        <v>8206416</v>
      </c>
      <c r="O15" s="105">
        <f t="shared" si="2"/>
        <v>9088148</v>
      </c>
      <c r="P15" s="105">
        <f t="shared" si="2"/>
        <v>4219</v>
      </c>
      <c r="Q15" s="105">
        <f t="shared" si="2"/>
        <v>14122327</v>
      </c>
      <c r="R15" s="105">
        <f t="shared" si="2"/>
        <v>23214694</v>
      </c>
      <c r="S15" s="105">
        <f t="shared" si="2"/>
        <v>2097</v>
      </c>
      <c r="T15" s="105">
        <f t="shared" si="2"/>
        <v>3153</v>
      </c>
      <c r="U15" s="105">
        <f t="shared" si="2"/>
        <v>4021</v>
      </c>
      <c r="V15" s="105">
        <f t="shared" si="2"/>
        <v>9271</v>
      </c>
      <c r="W15" s="105">
        <f t="shared" si="2"/>
        <v>31437114</v>
      </c>
      <c r="X15" s="105">
        <f t="shared" si="2"/>
        <v>52025490</v>
      </c>
      <c r="Y15" s="105">
        <f t="shared" si="2"/>
        <v>-20588376</v>
      </c>
      <c r="Z15" s="142">
        <f>+IF(X15&lt;&gt;0,+(Y15/X15)*100,0)</f>
        <v>-39.5736320791981</v>
      </c>
      <c r="AA15" s="158">
        <f>SUM(AA16:AA18)</f>
        <v>52025490</v>
      </c>
    </row>
    <row r="16" spans="1:27" ht="13.5">
      <c r="A16" s="143" t="s">
        <v>85</v>
      </c>
      <c r="B16" s="141"/>
      <c r="C16" s="160">
        <v>6766005</v>
      </c>
      <c r="D16" s="160"/>
      <c r="E16" s="161">
        <v>15639000</v>
      </c>
      <c r="F16" s="65">
        <v>52025490</v>
      </c>
      <c r="G16" s="65">
        <v>2303</v>
      </c>
      <c r="H16" s="65">
        <v>2894</v>
      </c>
      <c r="I16" s="65">
        <v>1536</v>
      </c>
      <c r="J16" s="65">
        <v>6733</v>
      </c>
      <c r="K16" s="65">
        <v>2218</v>
      </c>
      <c r="L16" s="65">
        <v>11</v>
      </c>
      <c r="M16" s="65">
        <v>8204187</v>
      </c>
      <c r="N16" s="65">
        <v>8206416</v>
      </c>
      <c r="O16" s="65">
        <v>9088148</v>
      </c>
      <c r="P16" s="65">
        <v>4219</v>
      </c>
      <c r="Q16" s="65">
        <v>14122327</v>
      </c>
      <c r="R16" s="65">
        <v>23214694</v>
      </c>
      <c r="S16" s="65">
        <v>2097</v>
      </c>
      <c r="T16" s="65">
        <v>3153</v>
      </c>
      <c r="U16" s="65">
        <v>4021</v>
      </c>
      <c r="V16" s="65">
        <v>9271</v>
      </c>
      <c r="W16" s="65">
        <v>31437114</v>
      </c>
      <c r="X16" s="65">
        <v>52025490</v>
      </c>
      <c r="Y16" s="65">
        <v>-20588376</v>
      </c>
      <c r="Z16" s="145">
        <v>-39.57</v>
      </c>
      <c r="AA16" s="160">
        <v>52025490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262038041</v>
      </c>
      <c r="D25" s="177">
        <f>+D5+D9+D15+D19+D24</f>
        <v>0</v>
      </c>
      <c r="E25" s="178">
        <f t="shared" si="4"/>
        <v>337226119</v>
      </c>
      <c r="F25" s="78">
        <f t="shared" si="4"/>
        <v>304985710</v>
      </c>
      <c r="G25" s="78">
        <f t="shared" si="4"/>
        <v>104095539</v>
      </c>
      <c r="H25" s="78">
        <f t="shared" si="4"/>
        <v>310445</v>
      </c>
      <c r="I25" s="78">
        <f t="shared" si="4"/>
        <v>188283</v>
      </c>
      <c r="J25" s="78">
        <f t="shared" si="4"/>
        <v>104594267</v>
      </c>
      <c r="K25" s="78">
        <f t="shared" si="4"/>
        <v>735326</v>
      </c>
      <c r="L25" s="78">
        <f t="shared" si="4"/>
        <v>1425778</v>
      </c>
      <c r="M25" s="78">
        <f t="shared" si="4"/>
        <v>90590861</v>
      </c>
      <c r="N25" s="78">
        <f t="shared" si="4"/>
        <v>92751965</v>
      </c>
      <c r="O25" s="78">
        <f t="shared" si="4"/>
        <v>9470812</v>
      </c>
      <c r="P25" s="78">
        <f t="shared" si="4"/>
        <v>376021</v>
      </c>
      <c r="Q25" s="78">
        <f t="shared" si="4"/>
        <v>76301133</v>
      </c>
      <c r="R25" s="78">
        <f t="shared" si="4"/>
        <v>86147966</v>
      </c>
      <c r="S25" s="78">
        <f t="shared" si="4"/>
        <v>248812</v>
      </c>
      <c r="T25" s="78">
        <f t="shared" si="4"/>
        <v>467621</v>
      </c>
      <c r="U25" s="78">
        <f t="shared" si="4"/>
        <v>1363440</v>
      </c>
      <c r="V25" s="78">
        <f t="shared" si="4"/>
        <v>2079873</v>
      </c>
      <c r="W25" s="78">
        <f t="shared" si="4"/>
        <v>285574071</v>
      </c>
      <c r="X25" s="78">
        <f t="shared" si="4"/>
        <v>304985710</v>
      </c>
      <c r="Y25" s="78">
        <f t="shared" si="4"/>
        <v>-19411639</v>
      </c>
      <c r="Z25" s="179">
        <f>+IF(X25&lt;&gt;0,+(Y25/X25)*100,0)</f>
        <v>-6.364770008404657</v>
      </c>
      <c r="AA25" s="177">
        <f>+AA5+AA9+AA15+AA19+AA24</f>
        <v>304985710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68405792</v>
      </c>
      <c r="D28" s="158">
        <f>SUM(D29:D31)</f>
        <v>0</v>
      </c>
      <c r="E28" s="159">
        <f t="shared" si="5"/>
        <v>89038770</v>
      </c>
      <c r="F28" s="105">
        <f t="shared" si="5"/>
        <v>86919025</v>
      </c>
      <c r="G28" s="105">
        <f t="shared" si="5"/>
        <v>4631271</v>
      </c>
      <c r="H28" s="105">
        <f t="shared" si="5"/>
        <v>5858876</v>
      </c>
      <c r="I28" s="105">
        <f t="shared" si="5"/>
        <v>6467214</v>
      </c>
      <c r="J28" s="105">
        <f t="shared" si="5"/>
        <v>16957361</v>
      </c>
      <c r="K28" s="105">
        <f t="shared" si="5"/>
        <v>5922628</v>
      </c>
      <c r="L28" s="105">
        <f t="shared" si="5"/>
        <v>6025433</v>
      </c>
      <c r="M28" s="105">
        <f t="shared" si="5"/>
        <v>5795206</v>
      </c>
      <c r="N28" s="105">
        <f t="shared" si="5"/>
        <v>17743267</v>
      </c>
      <c r="O28" s="105">
        <f t="shared" si="5"/>
        <v>3797553</v>
      </c>
      <c r="P28" s="105">
        <f t="shared" si="5"/>
        <v>5657250</v>
      </c>
      <c r="Q28" s="105">
        <f t="shared" si="5"/>
        <v>6277582</v>
      </c>
      <c r="R28" s="105">
        <f t="shared" si="5"/>
        <v>15732385</v>
      </c>
      <c r="S28" s="105">
        <f t="shared" si="5"/>
        <v>10726159</v>
      </c>
      <c r="T28" s="105">
        <f t="shared" si="5"/>
        <v>5999920</v>
      </c>
      <c r="U28" s="105">
        <f t="shared" si="5"/>
        <v>9171901</v>
      </c>
      <c r="V28" s="105">
        <f t="shared" si="5"/>
        <v>25897980</v>
      </c>
      <c r="W28" s="105">
        <f t="shared" si="5"/>
        <v>76330993</v>
      </c>
      <c r="X28" s="105">
        <f t="shared" si="5"/>
        <v>86919025</v>
      </c>
      <c r="Y28" s="105">
        <f t="shared" si="5"/>
        <v>-10588032</v>
      </c>
      <c r="Z28" s="142">
        <f>+IF(X28&lt;&gt;0,+(Y28/X28)*100,0)</f>
        <v>-12.181489610588706</v>
      </c>
      <c r="AA28" s="158">
        <f>SUM(AA29:AA31)</f>
        <v>86919025</v>
      </c>
    </row>
    <row r="29" spans="1:27" ht="13.5">
      <c r="A29" s="143" t="s">
        <v>75</v>
      </c>
      <c r="B29" s="141"/>
      <c r="C29" s="160">
        <v>18769178</v>
      </c>
      <c r="D29" s="160"/>
      <c r="E29" s="161">
        <v>27572860</v>
      </c>
      <c r="F29" s="65">
        <v>22050480</v>
      </c>
      <c r="G29" s="65">
        <v>1695629</v>
      </c>
      <c r="H29" s="65">
        <v>1526875</v>
      </c>
      <c r="I29" s="65">
        <v>1584468</v>
      </c>
      <c r="J29" s="65">
        <v>4806972</v>
      </c>
      <c r="K29" s="65">
        <v>1565904</v>
      </c>
      <c r="L29" s="65">
        <v>1875575</v>
      </c>
      <c r="M29" s="65">
        <v>1622750</v>
      </c>
      <c r="N29" s="65">
        <v>5064229</v>
      </c>
      <c r="O29" s="65">
        <v>1481164</v>
      </c>
      <c r="P29" s="65">
        <v>1882576</v>
      </c>
      <c r="Q29" s="65">
        <v>1435666</v>
      </c>
      <c r="R29" s="65">
        <v>4799406</v>
      </c>
      <c r="S29" s="65">
        <v>1360776</v>
      </c>
      <c r="T29" s="65">
        <v>1421452</v>
      </c>
      <c r="U29" s="65">
        <v>1936053</v>
      </c>
      <c r="V29" s="65">
        <v>4718281</v>
      </c>
      <c r="W29" s="65">
        <v>19388888</v>
      </c>
      <c r="X29" s="65">
        <v>22050480</v>
      </c>
      <c r="Y29" s="65">
        <v>-2661592</v>
      </c>
      <c r="Z29" s="145">
        <v>-12.07</v>
      </c>
      <c r="AA29" s="160">
        <v>22050480</v>
      </c>
    </row>
    <row r="30" spans="1:27" ht="13.5">
      <c r="A30" s="143" t="s">
        <v>76</v>
      </c>
      <c r="B30" s="141"/>
      <c r="C30" s="162">
        <v>24722913</v>
      </c>
      <c r="D30" s="162"/>
      <c r="E30" s="163">
        <v>24948185</v>
      </c>
      <c r="F30" s="164">
        <v>25956675</v>
      </c>
      <c r="G30" s="164">
        <v>1346750</v>
      </c>
      <c r="H30" s="164">
        <v>1833494</v>
      </c>
      <c r="I30" s="164">
        <v>2449857</v>
      </c>
      <c r="J30" s="164">
        <v>5630101</v>
      </c>
      <c r="K30" s="164">
        <v>2027344</v>
      </c>
      <c r="L30" s="164">
        <v>1690379</v>
      </c>
      <c r="M30" s="164">
        <v>1772737</v>
      </c>
      <c r="N30" s="164">
        <v>5490460</v>
      </c>
      <c r="O30" s="164">
        <v>1803316</v>
      </c>
      <c r="P30" s="164">
        <v>1352107</v>
      </c>
      <c r="Q30" s="164">
        <v>1877634</v>
      </c>
      <c r="R30" s="164">
        <v>5033057</v>
      </c>
      <c r="S30" s="164">
        <v>1555648</v>
      </c>
      <c r="T30" s="164">
        <v>1661740</v>
      </c>
      <c r="U30" s="164">
        <v>3129203</v>
      </c>
      <c r="V30" s="164">
        <v>6346591</v>
      </c>
      <c r="W30" s="164">
        <v>22500209</v>
      </c>
      <c r="X30" s="164">
        <v>25956675</v>
      </c>
      <c r="Y30" s="164">
        <v>-3456466</v>
      </c>
      <c r="Z30" s="146">
        <v>-13.32</v>
      </c>
      <c r="AA30" s="162">
        <v>25956675</v>
      </c>
    </row>
    <row r="31" spans="1:27" ht="13.5">
      <c r="A31" s="143" t="s">
        <v>77</v>
      </c>
      <c r="B31" s="141"/>
      <c r="C31" s="160">
        <v>24913701</v>
      </c>
      <c r="D31" s="160"/>
      <c r="E31" s="161">
        <v>36517725</v>
      </c>
      <c r="F31" s="65">
        <v>38911870</v>
      </c>
      <c r="G31" s="65">
        <v>1588892</v>
      </c>
      <c r="H31" s="65">
        <v>2498507</v>
      </c>
      <c r="I31" s="65">
        <v>2432889</v>
      </c>
      <c r="J31" s="65">
        <v>6520288</v>
      </c>
      <c r="K31" s="65">
        <v>2329380</v>
      </c>
      <c r="L31" s="65">
        <v>2459479</v>
      </c>
      <c r="M31" s="65">
        <v>2399719</v>
      </c>
      <c r="N31" s="65">
        <v>7188578</v>
      </c>
      <c r="O31" s="65">
        <v>513073</v>
      </c>
      <c r="P31" s="65">
        <v>2422567</v>
      </c>
      <c r="Q31" s="65">
        <v>2964282</v>
      </c>
      <c r="R31" s="65">
        <v>5899922</v>
      </c>
      <c r="S31" s="65">
        <v>7809735</v>
      </c>
      <c r="T31" s="65">
        <v>2916728</v>
      </c>
      <c r="U31" s="65">
        <v>4106645</v>
      </c>
      <c r="V31" s="65">
        <v>14833108</v>
      </c>
      <c r="W31" s="65">
        <v>34441896</v>
      </c>
      <c r="X31" s="65">
        <v>38911870</v>
      </c>
      <c r="Y31" s="65">
        <v>-4469974</v>
      </c>
      <c r="Z31" s="145">
        <v>-11.49</v>
      </c>
      <c r="AA31" s="160">
        <v>38911870</v>
      </c>
    </row>
    <row r="32" spans="1:27" ht="13.5">
      <c r="A32" s="140" t="s">
        <v>78</v>
      </c>
      <c r="B32" s="141"/>
      <c r="C32" s="158">
        <f aca="true" t="shared" si="6" ref="C32:Y32">SUM(C33:C37)</f>
        <v>4931566</v>
      </c>
      <c r="D32" s="158">
        <f>SUM(D33:D37)</f>
        <v>0</v>
      </c>
      <c r="E32" s="159">
        <f t="shared" si="6"/>
        <v>6028130</v>
      </c>
      <c r="F32" s="105">
        <f t="shared" si="6"/>
        <v>7306290</v>
      </c>
      <c r="G32" s="105">
        <f t="shared" si="6"/>
        <v>365847</v>
      </c>
      <c r="H32" s="105">
        <f t="shared" si="6"/>
        <v>416375</v>
      </c>
      <c r="I32" s="105">
        <f t="shared" si="6"/>
        <v>423034</v>
      </c>
      <c r="J32" s="105">
        <f t="shared" si="6"/>
        <v>1205256</v>
      </c>
      <c r="K32" s="105">
        <f t="shared" si="6"/>
        <v>400717</v>
      </c>
      <c r="L32" s="105">
        <f t="shared" si="6"/>
        <v>421018</v>
      </c>
      <c r="M32" s="105">
        <f t="shared" si="6"/>
        <v>407147</v>
      </c>
      <c r="N32" s="105">
        <f t="shared" si="6"/>
        <v>1228882</v>
      </c>
      <c r="O32" s="105">
        <f t="shared" si="6"/>
        <v>397643</v>
      </c>
      <c r="P32" s="105">
        <f t="shared" si="6"/>
        <v>496148</v>
      </c>
      <c r="Q32" s="105">
        <f t="shared" si="6"/>
        <v>371740</v>
      </c>
      <c r="R32" s="105">
        <f t="shared" si="6"/>
        <v>1265531</v>
      </c>
      <c r="S32" s="105">
        <f t="shared" si="6"/>
        <v>378228</v>
      </c>
      <c r="T32" s="105">
        <f t="shared" si="6"/>
        <v>471148</v>
      </c>
      <c r="U32" s="105">
        <f t="shared" si="6"/>
        <v>387888</v>
      </c>
      <c r="V32" s="105">
        <f t="shared" si="6"/>
        <v>1237264</v>
      </c>
      <c r="W32" s="105">
        <f t="shared" si="6"/>
        <v>4936933</v>
      </c>
      <c r="X32" s="105">
        <f t="shared" si="6"/>
        <v>7306290</v>
      </c>
      <c r="Y32" s="105">
        <f t="shared" si="6"/>
        <v>-2369357</v>
      </c>
      <c r="Z32" s="142">
        <f>+IF(X32&lt;&gt;0,+(Y32/X32)*100,0)</f>
        <v>-32.4290029549881</v>
      </c>
      <c r="AA32" s="158">
        <f>SUM(AA33:AA37)</f>
        <v>7306290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4931566</v>
      </c>
      <c r="D37" s="162"/>
      <c r="E37" s="163">
        <v>6028130</v>
      </c>
      <c r="F37" s="164">
        <v>7306290</v>
      </c>
      <c r="G37" s="164">
        <v>365847</v>
      </c>
      <c r="H37" s="164">
        <v>416375</v>
      </c>
      <c r="I37" s="164">
        <v>423034</v>
      </c>
      <c r="J37" s="164">
        <v>1205256</v>
      </c>
      <c r="K37" s="164">
        <v>400717</v>
      </c>
      <c r="L37" s="164">
        <v>421018</v>
      </c>
      <c r="M37" s="164">
        <v>407147</v>
      </c>
      <c r="N37" s="164">
        <v>1228882</v>
      </c>
      <c r="O37" s="164">
        <v>397643</v>
      </c>
      <c r="P37" s="164">
        <v>496148</v>
      </c>
      <c r="Q37" s="164">
        <v>371740</v>
      </c>
      <c r="R37" s="164">
        <v>1265531</v>
      </c>
      <c r="S37" s="164">
        <v>378228</v>
      </c>
      <c r="T37" s="164">
        <v>471148</v>
      </c>
      <c r="U37" s="164">
        <v>387888</v>
      </c>
      <c r="V37" s="164">
        <v>1237264</v>
      </c>
      <c r="W37" s="164">
        <v>4936933</v>
      </c>
      <c r="X37" s="164">
        <v>7306290</v>
      </c>
      <c r="Y37" s="164">
        <v>-2369357</v>
      </c>
      <c r="Z37" s="146">
        <v>-32.43</v>
      </c>
      <c r="AA37" s="162">
        <v>7306290</v>
      </c>
    </row>
    <row r="38" spans="1:27" ht="13.5">
      <c r="A38" s="140" t="s">
        <v>84</v>
      </c>
      <c r="B38" s="147"/>
      <c r="C38" s="158">
        <f aca="true" t="shared" si="7" ref="C38:Y38">SUM(C39:C41)</f>
        <v>141840874</v>
      </c>
      <c r="D38" s="158">
        <f>SUM(D39:D41)</f>
        <v>0</v>
      </c>
      <c r="E38" s="159">
        <f t="shared" si="7"/>
        <v>190293805</v>
      </c>
      <c r="F38" s="105">
        <f t="shared" si="7"/>
        <v>232269898</v>
      </c>
      <c r="G38" s="105">
        <f t="shared" si="7"/>
        <v>1850410</v>
      </c>
      <c r="H38" s="105">
        <f t="shared" si="7"/>
        <v>14356966</v>
      </c>
      <c r="I38" s="105">
        <f t="shared" si="7"/>
        <v>14003693</v>
      </c>
      <c r="J38" s="105">
        <f t="shared" si="7"/>
        <v>30211069</v>
      </c>
      <c r="K38" s="105">
        <f t="shared" si="7"/>
        <v>9782435</v>
      </c>
      <c r="L38" s="105">
        <f t="shared" si="7"/>
        <v>11962011</v>
      </c>
      <c r="M38" s="105">
        <f t="shared" si="7"/>
        <v>10116533</v>
      </c>
      <c r="N38" s="105">
        <f t="shared" si="7"/>
        <v>31860979</v>
      </c>
      <c r="O38" s="105">
        <f t="shared" si="7"/>
        <v>4902799</v>
      </c>
      <c r="P38" s="105">
        <f t="shared" si="7"/>
        <v>15101373</v>
      </c>
      <c r="Q38" s="105">
        <f t="shared" si="7"/>
        <v>13082617</v>
      </c>
      <c r="R38" s="105">
        <f t="shared" si="7"/>
        <v>33086789</v>
      </c>
      <c r="S38" s="105">
        <f t="shared" si="7"/>
        <v>22372287</v>
      </c>
      <c r="T38" s="105">
        <f t="shared" si="7"/>
        <v>14915716</v>
      </c>
      <c r="U38" s="105">
        <f t="shared" si="7"/>
        <v>39442585</v>
      </c>
      <c r="V38" s="105">
        <f t="shared" si="7"/>
        <v>76730588</v>
      </c>
      <c r="W38" s="105">
        <f t="shared" si="7"/>
        <v>171889425</v>
      </c>
      <c r="X38" s="105">
        <f t="shared" si="7"/>
        <v>232269898</v>
      </c>
      <c r="Y38" s="105">
        <f t="shared" si="7"/>
        <v>-60380473</v>
      </c>
      <c r="Z38" s="142">
        <f>+IF(X38&lt;&gt;0,+(Y38/X38)*100,0)</f>
        <v>-25.995823617229984</v>
      </c>
      <c r="AA38" s="158">
        <f>SUM(AA39:AA41)</f>
        <v>232269898</v>
      </c>
    </row>
    <row r="39" spans="1:27" ht="13.5">
      <c r="A39" s="143" t="s">
        <v>85</v>
      </c>
      <c r="B39" s="141"/>
      <c r="C39" s="160">
        <v>141840874</v>
      </c>
      <c r="D39" s="160"/>
      <c r="E39" s="161">
        <v>190293805</v>
      </c>
      <c r="F39" s="65">
        <v>232269898</v>
      </c>
      <c r="G39" s="65">
        <v>1850410</v>
      </c>
      <c r="H39" s="65">
        <v>14356966</v>
      </c>
      <c r="I39" s="65">
        <v>14003693</v>
      </c>
      <c r="J39" s="65">
        <v>30211069</v>
      </c>
      <c r="K39" s="65">
        <v>9782435</v>
      </c>
      <c r="L39" s="65">
        <v>11962011</v>
      </c>
      <c r="M39" s="65">
        <v>10116533</v>
      </c>
      <c r="N39" s="65">
        <v>31860979</v>
      </c>
      <c r="O39" s="65">
        <v>4902799</v>
      </c>
      <c r="P39" s="65">
        <v>15101373</v>
      </c>
      <c r="Q39" s="65">
        <v>13082617</v>
      </c>
      <c r="R39" s="65">
        <v>33086789</v>
      </c>
      <c r="S39" s="65">
        <v>22372287</v>
      </c>
      <c r="T39" s="65">
        <v>14915716</v>
      </c>
      <c r="U39" s="65">
        <v>39442585</v>
      </c>
      <c r="V39" s="65">
        <v>76730588</v>
      </c>
      <c r="W39" s="65">
        <v>171889425</v>
      </c>
      <c r="X39" s="65">
        <v>232269898</v>
      </c>
      <c r="Y39" s="65">
        <v>-60380473</v>
      </c>
      <c r="Z39" s="145">
        <v>-26</v>
      </c>
      <c r="AA39" s="160">
        <v>232269898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215178232</v>
      </c>
      <c r="D48" s="177">
        <f>+D28+D32+D38+D42+D47</f>
        <v>0</v>
      </c>
      <c r="E48" s="178">
        <f t="shared" si="9"/>
        <v>285360705</v>
      </c>
      <c r="F48" s="78">
        <f t="shared" si="9"/>
        <v>326495213</v>
      </c>
      <c r="G48" s="78">
        <f t="shared" si="9"/>
        <v>6847528</v>
      </c>
      <c r="H48" s="78">
        <f t="shared" si="9"/>
        <v>20632217</v>
      </c>
      <c r="I48" s="78">
        <f t="shared" si="9"/>
        <v>20893941</v>
      </c>
      <c r="J48" s="78">
        <f t="shared" si="9"/>
        <v>48373686</v>
      </c>
      <c r="K48" s="78">
        <f t="shared" si="9"/>
        <v>16105780</v>
      </c>
      <c r="L48" s="78">
        <f t="shared" si="9"/>
        <v>18408462</v>
      </c>
      <c r="M48" s="78">
        <f t="shared" si="9"/>
        <v>16318886</v>
      </c>
      <c r="N48" s="78">
        <f t="shared" si="9"/>
        <v>50833128</v>
      </c>
      <c r="O48" s="78">
        <f t="shared" si="9"/>
        <v>9097995</v>
      </c>
      <c r="P48" s="78">
        <f t="shared" si="9"/>
        <v>21254771</v>
      </c>
      <c r="Q48" s="78">
        <f t="shared" si="9"/>
        <v>19731939</v>
      </c>
      <c r="R48" s="78">
        <f t="shared" si="9"/>
        <v>50084705</v>
      </c>
      <c r="S48" s="78">
        <f t="shared" si="9"/>
        <v>33476674</v>
      </c>
      <c r="T48" s="78">
        <f t="shared" si="9"/>
        <v>21386784</v>
      </c>
      <c r="U48" s="78">
        <f t="shared" si="9"/>
        <v>49002374</v>
      </c>
      <c r="V48" s="78">
        <f t="shared" si="9"/>
        <v>103865832</v>
      </c>
      <c r="W48" s="78">
        <f t="shared" si="9"/>
        <v>253157351</v>
      </c>
      <c r="X48" s="78">
        <f t="shared" si="9"/>
        <v>326495213</v>
      </c>
      <c r="Y48" s="78">
        <f t="shared" si="9"/>
        <v>-73337862</v>
      </c>
      <c r="Z48" s="179">
        <f>+IF(X48&lt;&gt;0,+(Y48/X48)*100,0)</f>
        <v>-22.462155363974663</v>
      </c>
      <c r="AA48" s="177">
        <f>+AA28+AA32+AA38+AA42+AA47</f>
        <v>326495213</v>
      </c>
    </row>
    <row r="49" spans="1:27" ht="13.5">
      <c r="A49" s="153" t="s">
        <v>49</v>
      </c>
      <c r="B49" s="154"/>
      <c r="C49" s="180">
        <f aca="true" t="shared" si="10" ref="C49:Y49">+C25-C48</f>
        <v>46859809</v>
      </c>
      <c r="D49" s="180">
        <f>+D25-D48</f>
        <v>0</v>
      </c>
      <c r="E49" s="181">
        <f t="shared" si="10"/>
        <v>51865414</v>
      </c>
      <c r="F49" s="182">
        <f t="shared" si="10"/>
        <v>-21509503</v>
      </c>
      <c r="G49" s="182">
        <f t="shared" si="10"/>
        <v>97248011</v>
      </c>
      <c r="H49" s="182">
        <f t="shared" si="10"/>
        <v>-20321772</v>
      </c>
      <c r="I49" s="182">
        <f t="shared" si="10"/>
        <v>-20705658</v>
      </c>
      <c r="J49" s="182">
        <f t="shared" si="10"/>
        <v>56220581</v>
      </c>
      <c r="K49" s="182">
        <f t="shared" si="10"/>
        <v>-15370454</v>
      </c>
      <c r="L49" s="182">
        <f t="shared" si="10"/>
        <v>-16982684</v>
      </c>
      <c r="M49" s="182">
        <f t="shared" si="10"/>
        <v>74271975</v>
      </c>
      <c r="N49" s="182">
        <f t="shared" si="10"/>
        <v>41918837</v>
      </c>
      <c r="O49" s="182">
        <f t="shared" si="10"/>
        <v>372817</v>
      </c>
      <c r="P49" s="182">
        <f t="shared" si="10"/>
        <v>-20878750</v>
      </c>
      <c r="Q49" s="182">
        <f t="shared" si="10"/>
        <v>56569194</v>
      </c>
      <c r="R49" s="182">
        <f t="shared" si="10"/>
        <v>36063261</v>
      </c>
      <c r="S49" s="182">
        <f t="shared" si="10"/>
        <v>-33227862</v>
      </c>
      <c r="T49" s="182">
        <f t="shared" si="10"/>
        <v>-20919163</v>
      </c>
      <c r="U49" s="182">
        <f t="shared" si="10"/>
        <v>-47638934</v>
      </c>
      <c r="V49" s="182">
        <f t="shared" si="10"/>
        <v>-101785959</v>
      </c>
      <c r="W49" s="182">
        <f t="shared" si="10"/>
        <v>32416720</v>
      </c>
      <c r="X49" s="182">
        <f>IF(F25=F48,0,X25-X48)</f>
        <v>-21509503</v>
      </c>
      <c r="Y49" s="182">
        <f t="shared" si="10"/>
        <v>53926223</v>
      </c>
      <c r="Z49" s="183">
        <f>+IF(X49&lt;&gt;0,+(Y49/X49)*100,0)</f>
        <v>-250.7088285582424</v>
      </c>
      <c r="AA49" s="180">
        <f>+AA25-AA48</f>
        <v>-21509503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8000000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3299897</v>
      </c>
      <c r="D13" s="160"/>
      <c r="E13" s="161">
        <v>3407810</v>
      </c>
      <c r="F13" s="65">
        <v>2600000</v>
      </c>
      <c r="G13" s="65">
        <v>121261</v>
      </c>
      <c r="H13" s="65">
        <v>207048</v>
      </c>
      <c r="I13" s="65">
        <v>92988</v>
      </c>
      <c r="J13" s="65">
        <v>421297</v>
      </c>
      <c r="K13" s="65">
        <v>579537</v>
      </c>
      <c r="L13" s="65">
        <v>112243</v>
      </c>
      <c r="M13" s="65">
        <v>85486</v>
      </c>
      <c r="N13" s="65">
        <v>777266</v>
      </c>
      <c r="O13" s="65">
        <v>268470</v>
      </c>
      <c r="P13" s="65">
        <v>346527</v>
      </c>
      <c r="Q13" s="65">
        <v>551139</v>
      </c>
      <c r="R13" s="65">
        <v>1166136</v>
      </c>
      <c r="S13" s="65">
        <v>216303</v>
      </c>
      <c r="T13" s="65">
        <v>319401</v>
      </c>
      <c r="U13" s="65">
        <v>571775</v>
      </c>
      <c r="V13" s="65">
        <v>1107479</v>
      </c>
      <c r="W13" s="65">
        <v>3472178</v>
      </c>
      <c r="X13" s="65">
        <v>2600000</v>
      </c>
      <c r="Y13" s="65">
        <v>872178</v>
      </c>
      <c r="Z13" s="145">
        <v>33.55</v>
      </c>
      <c r="AA13" s="160">
        <v>2600000</v>
      </c>
    </row>
    <row r="14" spans="1:27" ht="13.5">
      <c r="A14" s="196" t="s">
        <v>110</v>
      </c>
      <c r="B14" s="200"/>
      <c r="C14" s="160">
        <v>2725234</v>
      </c>
      <c r="D14" s="160"/>
      <c r="E14" s="161">
        <v>0</v>
      </c>
      <c r="F14" s="65">
        <v>8370</v>
      </c>
      <c r="G14" s="65">
        <v>8366</v>
      </c>
      <c r="H14" s="65">
        <v>0</v>
      </c>
      <c r="I14" s="65">
        <v>0</v>
      </c>
      <c r="J14" s="65">
        <v>8366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8366</v>
      </c>
      <c r="X14" s="65">
        <v>8370</v>
      </c>
      <c r="Y14" s="65">
        <v>-4</v>
      </c>
      <c r="Z14" s="145">
        <v>-0.05</v>
      </c>
      <c r="AA14" s="160">
        <v>8370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246890476</v>
      </c>
      <c r="D19" s="160"/>
      <c r="E19" s="161">
        <v>258092000</v>
      </c>
      <c r="F19" s="65">
        <v>300536000</v>
      </c>
      <c r="G19" s="65">
        <v>103868000</v>
      </c>
      <c r="H19" s="65">
        <v>0</v>
      </c>
      <c r="I19" s="65">
        <v>0</v>
      </c>
      <c r="J19" s="65">
        <v>103868000</v>
      </c>
      <c r="K19" s="65">
        <v>0</v>
      </c>
      <c r="L19" s="65">
        <v>1000000</v>
      </c>
      <c r="M19" s="65">
        <v>90298000</v>
      </c>
      <c r="N19" s="65">
        <v>91298000</v>
      </c>
      <c r="O19" s="65">
        <v>9084792</v>
      </c>
      <c r="P19" s="65">
        <v>0</v>
      </c>
      <c r="Q19" s="65">
        <v>75690198</v>
      </c>
      <c r="R19" s="65">
        <v>84774990</v>
      </c>
      <c r="S19" s="65">
        <v>0</v>
      </c>
      <c r="T19" s="65">
        <v>0</v>
      </c>
      <c r="U19" s="65">
        <v>0</v>
      </c>
      <c r="V19" s="65">
        <v>0</v>
      </c>
      <c r="W19" s="65">
        <v>279940990</v>
      </c>
      <c r="X19" s="65">
        <v>300536000</v>
      </c>
      <c r="Y19" s="65">
        <v>-20595010</v>
      </c>
      <c r="Z19" s="145">
        <v>-6.85</v>
      </c>
      <c r="AA19" s="160">
        <v>300536000</v>
      </c>
    </row>
    <row r="20" spans="1:27" ht="13.5">
      <c r="A20" s="196" t="s">
        <v>35</v>
      </c>
      <c r="B20" s="200" t="s">
        <v>96</v>
      </c>
      <c r="C20" s="160">
        <v>9069594</v>
      </c>
      <c r="D20" s="160"/>
      <c r="E20" s="161">
        <v>30726309</v>
      </c>
      <c r="F20" s="59">
        <v>1841340</v>
      </c>
      <c r="G20" s="59">
        <v>97912</v>
      </c>
      <c r="H20" s="59">
        <v>103397</v>
      </c>
      <c r="I20" s="59">
        <v>95295</v>
      </c>
      <c r="J20" s="59">
        <v>296604</v>
      </c>
      <c r="K20" s="59">
        <v>155789</v>
      </c>
      <c r="L20" s="59">
        <v>313535</v>
      </c>
      <c r="M20" s="59">
        <v>207375</v>
      </c>
      <c r="N20" s="59">
        <v>676699</v>
      </c>
      <c r="O20" s="59">
        <v>117550</v>
      </c>
      <c r="P20" s="59">
        <v>29494</v>
      </c>
      <c r="Q20" s="59">
        <v>59796</v>
      </c>
      <c r="R20" s="59">
        <v>206840</v>
      </c>
      <c r="S20" s="59">
        <v>32509</v>
      </c>
      <c r="T20" s="59">
        <v>148220</v>
      </c>
      <c r="U20" s="59">
        <v>791665</v>
      </c>
      <c r="V20" s="59">
        <v>972394</v>
      </c>
      <c r="W20" s="59">
        <v>2152537</v>
      </c>
      <c r="X20" s="59">
        <v>1841340</v>
      </c>
      <c r="Y20" s="59">
        <v>311197</v>
      </c>
      <c r="Z20" s="199">
        <v>16.9</v>
      </c>
      <c r="AA20" s="135">
        <v>1841340</v>
      </c>
    </row>
    <row r="21" spans="1:27" ht="13.5">
      <c r="A21" s="196" t="s">
        <v>115</v>
      </c>
      <c r="B21" s="200"/>
      <c r="C21" s="160">
        <v>52840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262038041</v>
      </c>
      <c r="D22" s="203">
        <f>SUM(D5:D21)</f>
        <v>0</v>
      </c>
      <c r="E22" s="204">
        <f t="shared" si="0"/>
        <v>300226119</v>
      </c>
      <c r="F22" s="205">
        <f t="shared" si="0"/>
        <v>304985710</v>
      </c>
      <c r="G22" s="205">
        <f t="shared" si="0"/>
        <v>104095539</v>
      </c>
      <c r="H22" s="205">
        <f t="shared" si="0"/>
        <v>310445</v>
      </c>
      <c r="I22" s="205">
        <f t="shared" si="0"/>
        <v>188283</v>
      </c>
      <c r="J22" s="205">
        <f t="shared" si="0"/>
        <v>104594267</v>
      </c>
      <c r="K22" s="205">
        <f t="shared" si="0"/>
        <v>735326</v>
      </c>
      <c r="L22" s="205">
        <f t="shared" si="0"/>
        <v>1425778</v>
      </c>
      <c r="M22" s="205">
        <f t="shared" si="0"/>
        <v>90590861</v>
      </c>
      <c r="N22" s="205">
        <f t="shared" si="0"/>
        <v>92751965</v>
      </c>
      <c r="O22" s="205">
        <f t="shared" si="0"/>
        <v>9470812</v>
      </c>
      <c r="P22" s="205">
        <f t="shared" si="0"/>
        <v>376021</v>
      </c>
      <c r="Q22" s="205">
        <f t="shared" si="0"/>
        <v>76301133</v>
      </c>
      <c r="R22" s="205">
        <f t="shared" si="0"/>
        <v>86147966</v>
      </c>
      <c r="S22" s="205">
        <f t="shared" si="0"/>
        <v>248812</v>
      </c>
      <c r="T22" s="205">
        <f t="shared" si="0"/>
        <v>467621</v>
      </c>
      <c r="U22" s="205">
        <f t="shared" si="0"/>
        <v>1363440</v>
      </c>
      <c r="V22" s="205">
        <f t="shared" si="0"/>
        <v>2079873</v>
      </c>
      <c r="W22" s="205">
        <f t="shared" si="0"/>
        <v>285574071</v>
      </c>
      <c r="X22" s="205">
        <f t="shared" si="0"/>
        <v>304985710</v>
      </c>
      <c r="Y22" s="205">
        <f t="shared" si="0"/>
        <v>-19411639</v>
      </c>
      <c r="Z22" s="206">
        <f>+IF(X22&lt;&gt;0,+(Y22/X22)*100,0)</f>
        <v>-6.364770008404657</v>
      </c>
      <c r="AA22" s="203">
        <f>SUM(AA5:AA21)</f>
        <v>304985710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46517493</v>
      </c>
      <c r="D25" s="160"/>
      <c r="E25" s="161">
        <v>63818140</v>
      </c>
      <c r="F25" s="65">
        <v>63818140</v>
      </c>
      <c r="G25" s="65">
        <v>4277087</v>
      </c>
      <c r="H25" s="65">
        <v>4408484</v>
      </c>
      <c r="I25" s="65">
        <v>4426735</v>
      </c>
      <c r="J25" s="65">
        <v>13112306</v>
      </c>
      <c r="K25" s="65">
        <v>4345373</v>
      </c>
      <c r="L25" s="65">
        <v>4312829</v>
      </c>
      <c r="M25" s="65">
        <v>4955579</v>
      </c>
      <c r="N25" s="65">
        <v>13613781</v>
      </c>
      <c r="O25" s="65">
        <v>4200835</v>
      </c>
      <c r="P25" s="65">
        <v>4970739</v>
      </c>
      <c r="Q25" s="65">
        <v>4466724</v>
      </c>
      <c r="R25" s="65">
        <v>13638298</v>
      </c>
      <c r="S25" s="65">
        <v>4393816</v>
      </c>
      <c r="T25" s="65">
        <v>4481719</v>
      </c>
      <c r="U25" s="65">
        <v>4644342</v>
      </c>
      <c r="V25" s="65">
        <v>13519877</v>
      </c>
      <c r="W25" s="65">
        <v>53884262</v>
      </c>
      <c r="X25" s="65">
        <v>63818140</v>
      </c>
      <c r="Y25" s="65">
        <v>-9933878</v>
      </c>
      <c r="Z25" s="145">
        <v>-15.57</v>
      </c>
      <c r="AA25" s="160">
        <v>63818140</v>
      </c>
    </row>
    <row r="26" spans="1:27" ht="13.5">
      <c r="A26" s="198" t="s">
        <v>38</v>
      </c>
      <c r="B26" s="197"/>
      <c r="C26" s="160">
        <v>8164618</v>
      </c>
      <c r="D26" s="160"/>
      <c r="E26" s="161">
        <v>9151950</v>
      </c>
      <c r="F26" s="65">
        <v>9151980</v>
      </c>
      <c r="G26" s="65">
        <v>698974</v>
      </c>
      <c r="H26" s="65">
        <v>684886</v>
      </c>
      <c r="I26" s="65">
        <v>664474</v>
      </c>
      <c r="J26" s="65">
        <v>2048334</v>
      </c>
      <c r="K26" s="65">
        <v>726746</v>
      </c>
      <c r="L26" s="65">
        <v>685545</v>
      </c>
      <c r="M26" s="65">
        <v>686724</v>
      </c>
      <c r="N26" s="65">
        <v>2099015</v>
      </c>
      <c r="O26" s="65">
        <v>692835</v>
      </c>
      <c r="P26" s="65">
        <v>1043304</v>
      </c>
      <c r="Q26" s="65">
        <v>731867</v>
      </c>
      <c r="R26" s="65">
        <v>2468006</v>
      </c>
      <c r="S26" s="65">
        <v>795304</v>
      </c>
      <c r="T26" s="65">
        <v>727575</v>
      </c>
      <c r="U26" s="65">
        <v>764642</v>
      </c>
      <c r="V26" s="65">
        <v>2287521</v>
      </c>
      <c r="W26" s="65">
        <v>8902876</v>
      </c>
      <c r="X26" s="65">
        <v>9151980</v>
      </c>
      <c r="Y26" s="65">
        <v>-249104</v>
      </c>
      <c r="Z26" s="145">
        <v>-2.72</v>
      </c>
      <c r="AA26" s="160">
        <v>9151980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6980267</v>
      </c>
      <c r="D28" s="160"/>
      <c r="E28" s="161">
        <v>11932735</v>
      </c>
      <c r="F28" s="65">
        <v>11947730</v>
      </c>
      <c r="G28" s="65">
        <v>357651</v>
      </c>
      <c r="H28" s="65">
        <v>1003070</v>
      </c>
      <c r="I28" s="65">
        <v>680361</v>
      </c>
      <c r="J28" s="65">
        <v>2041082</v>
      </c>
      <c r="K28" s="65">
        <v>680361</v>
      </c>
      <c r="L28" s="65">
        <v>680361</v>
      </c>
      <c r="M28" s="65">
        <v>680361</v>
      </c>
      <c r="N28" s="65">
        <v>2041083</v>
      </c>
      <c r="O28" s="65">
        <v>-1022471</v>
      </c>
      <c r="P28" s="65">
        <v>446297</v>
      </c>
      <c r="Q28" s="65">
        <v>446297</v>
      </c>
      <c r="R28" s="65">
        <v>-129877</v>
      </c>
      <c r="S28" s="65">
        <v>6030743</v>
      </c>
      <c r="T28" s="65">
        <v>1004741</v>
      </c>
      <c r="U28" s="65">
        <v>1004741</v>
      </c>
      <c r="V28" s="65">
        <v>8040225</v>
      </c>
      <c r="W28" s="65">
        <v>11992513</v>
      </c>
      <c r="X28" s="65">
        <v>11947730</v>
      </c>
      <c r="Y28" s="65">
        <v>44783</v>
      </c>
      <c r="Z28" s="145">
        <v>0.37</v>
      </c>
      <c r="AA28" s="160">
        <v>11947730</v>
      </c>
    </row>
    <row r="29" spans="1:27" ht="13.5">
      <c r="A29" s="198" t="s">
        <v>40</v>
      </c>
      <c r="B29" s="197"/>
      <c r="C29" s="160">
        <v>5078253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956752</v>
      </c>
      <c r="D32" s="160"/>
      <c r="E32" s="161">
        <v>2913600</v>
      </c>
      <c r="F32" s="65">
        <v>2893600</v>
      </c>
      <c r="G32" s="65">
        <v>90981</v>
      </c>
      <c r="H32" s="65">
        <v>114483</v>
      </c>
      <c r="I32" s="65">
        <v>130105</v>
      </c>
      <c r="J32" s="65">
        <v>335569</v>
      </c>
      <c r="K32" s="65">
        <v>109126</v>
      </c>
      <c r="L32" s="65">
        <v>89647</v>
      </c>
      <c r="M32" s="65">
        <v>208862</v>
      </c>
      <c r="N32" s="65">
        <v>407635</v>
      </c>
      <c r="O32" s="65">
        <v>83072</v>
      </c>
      <c r="P32" s="65">
        <v>105503</v>
      </c>
      <c r="Q32" s="65">
        <v>317157</v>
      </c>
      <c r="R32" s="65">
        <v>505732</v>
      </c>
      <c r="S32" s="65">
        <v>105958</v>
      </c>
      <c r="T32" s="65">
        <v>404179</v>
      </c>
      <c r="U32" s="65">
        <v>185559</v>
      </c>
      <c r="V32" s="65">
        <v>695696</v>
      </c>
      <c r="W32" s="65">
        <v>1944632</v>
      </c>
      <c r="X32" s="65">
        <v>2893600</v>
      </c>
      <c r="Y32" s="65">
        <v>-948968</v>
      </c>
      <c r="Z32" s="145">
        <v>-32.8</v>
      </c>
      <c r="AA32" s="160">
        <v>2893600</v>
      </c>
    </row>
    <row r="33" spans="1:27" ht="13.5">
      <c r="A33" s="198" t="s">
        <v>42</v>
      </c>
      <c r="B33" s="197"/>
      <c r="C33" s="160">
        <v>128218831</v>
      </c>
      <c r="D33" s="160"/>
      <c r="E33" s="161">
        <v>169064415</v>
      </c>
      <c r="F33" s="65">
        <v>210476528</v>
      </c>
      <c r="G33" s="65">
        <v>620501</v>
      </c>
      <c r="H33" s="65">
        <v>12965586</v>
      </c>
      <c r="I33" s="65">
        <v>12578266</v>
      </c>
      <c r="J33" s="65">
        <v>26164353</v>
      </c>
      <c r="K33" s="65">
        <v>8417585</v>
      </c>
      <c r="L33" s="65">
        <v>10560526</v>
      </c>
      <c r="M33" s="65">
        <v>8521342</v>
      </c>
      <c r="N33" s="65">
        <v>27499453</v>
      </c>
      <c r="O33" s="65">
        <v>3488307</v>
      </c>
      <c r="P33" s="65">
        <v>13598902</v>
      </c>
      <c r="Q33" s="65">
        <v>11509652</v>
      </c>
      <c r="R33" s="65">
        <v>28596861</v>
      </c>
      <c r="S33" s="65">
        <v>20924598</v>
      </c>
      <c r="T33" s="65">
        <v>13336595</v>
      </c>
      <c r="U33" s="65">
        <v>37693312</v>
      </c>
      <c r="V33" s="65">
        <v>71954505</v>
      </c>
      <c r="W33" s="65">
        <v>154215172</v>
      </c>
      <c r="X33" s="65">
        <v>210476528</v>
      </c>
      <c r="Y33" s="65">
        <v>-56261356</v>
      </c>
      <c r="Z33" s="145">
        <v>-26.73</v>
      </c>
      <c r="AA33" s="160">
        <v>210476528</v>
      </c>
    </row>
    <row r="34" spans="1:27" ht="13.5">
      <c r="A34" s="198" t="s">
        <v>43</v>
      </c>
      <c r="B34" s="197" t="s">
        <v>123</v>
      </c>
      <c r="C34" s="160">
        <v>19262018</v>
      </c>
      <c r="D34" s="160"/>
      <c r="E34" s="161">
        <v>28479865</v>
      </c>
      <c r="F34" s="65">
        <v>28207235</v>
      </c>
      <c r="G34" s="65">
        <v>802334</v>
      </c>
      <c r="H34" s="65">
        <v>1455708</v>
      </c>
      <c r="I34" s="65">
        <v>2414000</v>
      </c>
      <c r="J34" s="65">
        <v>4672042</v>
      </c>
      <c r="K34" s="65">
        <v>1826589</v>
      </c>
      <c r="L34" s="65">
        <v>2079554</v>
      </c>
      <c r="M34" s="65">
        <v>1266018</v>
      </c>
      <c r="N34" s="65">
        <v>5172161</v>
      </c>
      <c r="O34" s="65">
        <v>1655417</v>
      </c>
      <c r="P34" s="65">
        <v>1090026</v>
      </c>
      <c r="Q34" s="65">
        <v>2260242</v>
      </c>
      <c r="R34" s="65">
        <v>5005685</v>
      </c>
      <c r="S34" s="65">
        <v>1226255</v>
      </c>
      <c r="T34" s="65">
        <v>1431975</v>
      </c>
      <c r="U34" s="65">
        <v>4709778</v>
      </c>
      <c r="V34" s="65">
        <v>7368008</v>
      </c>
      <c r="W34" s="65">
        <v>22217896</v>
      </c>
      <c r="X34" s="65">
        <v>28207235</v>
      </c>
      <c r="Y34" s="65">
        <v>-5989339</v>
      </c>
      <c r="Z34" s="145">
        <v>-21.23</v>
      </c>
      <c r="AA34" s="160">
        <v>28207235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215178232</v>
      </c>
      <c r="D36" s="203">
        <f>SUM(D25:D35)</f>
        <v>0</v>
      </c>
      <c r="E36" s="204">
        <f t="shared" si="1"/>
        <v>285360705</v>
      </c>
      <c r="F36" s="205">
        <f t="shared" si="1"/>
        <v>326495213</v>
      </c>
      <c r="G36" s="205">
        <f t="shared" si="1"/>
        <v>6847528</v>
      </c>
      <c r="H36" s="205">
        <f t="shared" si="1"/>
        <v>20632217</v>
      </c>
      <c r="I36" s="205">
        <f t="shared" si="1"/>
        <v>20893941</v>
      </c>
      <c r="J36" s="205">
        <f t="shared" si="1"/>
        <v>48373686</v>
      </c>
      <c r="K36" s="205">
        <f t="shared" si="1"/>
        <v>16105780</v>
      </c>
      <c r="L36" s="205">
        <f t="shared" si="1"/>
        <v>18408462</v>
      </c>
      <c r="M36" s="205">
        <f t="shared" si="1"/>
        <v>16318886</v>
      </c>
      <c r="N36" s="205">
        <f t="shared" si="1"/>
        <v>50833128</v>
      </c>
      <c r="O36" s="205">
        <f t="shared" si="1"/>
        <v>9097995</v>
      </c>
      <c r="P36" s="205">
        <f t="shared" si="1"/>
        <v>21254771</v>
      </c>
      <c r="Q36" s="205">
        <f t="shared" si="1"/>
        <v>19731939</v>
      </c>
      <c r="R36" s="205">
        <f t="shared" si="1"/>
        <v>50084705</v>
      </c>
      <c r="S36" s="205">
        <f t="shared" si="1"/>
        <v>33476674</v>
      </c>
      <c r="T36" s="205">
        <f t="shared" si="1"/>
        <v>21386784</v>
      </c>
      <c r="U36" s="205">
        <f t="shared" si="1"/>
        <v>49002374</v>
      </c>
      <c r="V36" s="205">
        <f t="shared" si="1"/>
        <v>103865832</v>
      </c>
      <c r="W36" s="205">
        <f t="shared" si="1"/>
        <v>253157351</v>
      </c>
      <c r="X36" s="205">
        <f t="shared" si="1"/>
        <v>326495213</v>
      </c>
      <c r="Y36" s="205">
        <f t="shared" si="1"/>
        <v>-73337862</v>
      </c>
      <c r="Z36" s="206">
        <f>+IF(X36&lt;&gt;0,+(Y36/X36)*100,0)</f>
        <v>-22.462155363974663</v>
      </c>
      <c r="AA36" s="203">
        <f>SUM(AA25:AA35)</f>
        <v>326495213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46859809</v>
      </c>
      <c r="D38" s="214">
        <f>+D22-D36</f>
        <v>0</v>
      </c>
      <c r="E38" s="215">
        <f t="shared" si="2"/>
        <v>14865414</v>
      </c>
      <c r="F38" s="111">
        <f t="shared" si="2"/>
        <v>-21509503</v>
      </c>
      <c r="G38" s="111">
        <f t="shared" si="2"/>
        <v>97248011</v>
      </c>
      <c r="H38" s="111">
        <f t="shared" si="2"/>
        <v>-20321772</v>
      </c>
      <c r="I38" s="111">
        <f t="shared" si="2"/>
        <v>-20705658</v>
      </c>
      <c r="J38" s="111">
        <f t="shared" si="2"/>
        <v>56220581</v>
      </c>
      <c r="K38" s="111">
        <f t="shared" si="2"/>
        <v>-15370454</v>
      </c>
      <c r="L38" s="111">
        <f t="shared" si="2"/>
        <v>-16982684</v>
      </c>
      <c r="M38" s="111">
        <f t="shared" si="2"/>
        <v>74271975</v>
      </c>
      <c r="N38" s="111">
        <f t="shared" si="2"/>
        <v>41918837</v>
      </c>
      <c r="O38" s="111">
        <f t="shared" si="2"/>
        <v>372817</v>
      </c>
      <c r="P38" s="111">
        <f t="shared" si="2"/>
        <v>-20878750</v>
      </c>
      <c r="Q38" s="111">
        <f t="shared" si="2"/>
        <v>56569194</v>
      </c>
      <c r="R38" s="111">
        <f t="shared" si="2"/>
        <v>36063261</v>
      </c>
      <c r="S38" s="111">
        <f t="shared" si="2"/>
        <v>-33227862</v>
      </c>
      <c r="T38" s="111">
        <f t="shared" si="2"/>
        <v>-20919163</v>
      </c>
      <c r="U38" s="111">
        <f t="shared" si="2"/>
        <v>-47638934</v>
      </c>
      <c r="V38" s="111">
        <f t="shared" si="2"/>
        <v>-101785959</v>
      </c>
      <c r="W38" s="111">
        <f t="shared" si="2"/>
        <v>32416720</v>
      </c>
      <c r="X38" s="111">
        <f>IF(F22=F36,0,X22-X36)</f>
        <v>-21509503</v>
      </c>
      <c r="Y38" s="111">
        <f t="shared" si="2"/>
        <v>53926223</v>
      </c>
      <c r="Z38" s="216">
        <f>+IF(X38&lt;&gt;0,+(Y38/X38)*100,0)</f>
        <v>-250.7088285582424</v>
      </c>
      <c r="AA38" s="214">
        <f>+AA22-AA36</f>
        <v>-21509503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37000000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46859809</v>
      </c>
      <c r="D42" s="221">
        <f>SUM(D38:D41)</f>
        <v>0</v>
      </c>
      <c r="E42" s="222">
        <f t="shared" si="3"/>
        <v>51865414</v>
      </c>
      <c r="F42" s="93">
        <f t="shared" si="3"/>
        <v>-21509503</v>
      </c>
      <c r="G42" s="93">
        <f t="shared" si="3"/>
        <v>97248011</v>
      </c>
      <c r="H42" s="93">
        <f t="shared" si="3"/>
        <v>-20321772</v>
      </c>
      <c r="I42" s="93">
        <f t="shared" si="3"/>
        <v>-20705658</v>
      </c>
      <c r="J42" s="93">
        <f t="shared" si="3"/>
        <v>56220581</v>
      </c>
      <c r="K42" s="93">
        <f t="shared" si="3"/>
        <v>-15370454</v>
      </c>
      <c r="L42" s="93">
        <f t="shared" si="3"/>
        <v>-16982684</v>
      </c>
      <c r="M42" s="93">
        <f t="shared" si="3"/>
        <v>74271975</v>
      </c>
      <c r="N42" s="93">
        <f t="shared" si="3"/>
        <v>41918837</v>
      </c>
      <c r="O42" s="93">
        <f t="shared" si="3"/>
        <v>372817</v>
      </c>
      <c r="P42" s="93">
        <f t="shared" si="3"/>
        <v>-20878750</v>
      </c>
      <c r="Q42" s="93">
        <f t="shared" si="3"/>
        <v>56569194</v>
      </c>
      <c r="R42" s="93">
        <f t="shared" si="3"/>
        <v>36063261</v>
      </c>
      <c r="S42" s="93">
        <f t="shared" si="3"/>
        <v>-33227862</v>
      </c>
      <c r="T42" s="93">
        <f t="shared" si="3"/>
        <v>-20919163</v>
      </c>
      <c r="U42" s="93">
        <f t="shared" si="3"/>
        <v>-47638934</v>
      </c>
      <c r="V42" s="93">
        <f t="shared" si="3"/>
        <v>-101785959</v>
      </c>
      <c r="W42" s="93">
        <f t="shared" si="3"/>
        <v>32416720</v>
      </c>
      <c r="X42" s="93">
        <f t="shared" si="3"/>
        <v>-21509503</v>
      </c>
      <c r="Y42" s="93">
        <f t="shared" si="3"/>
        <v>53926223</v>
      </c>
      <c r="Z42" s="223">
        <f>+IF(X42&lt;&gt;0,+(Y42/X42)*100,0)</f>
        <v>-250.7088285582424</v>
      </c>
      <c r="AA42" s="221">
        <f>SUM(AA38:AA41)</f>
        <v>-21509503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46859809</v>
      </c>
      <c r="D44" s="225">
        <f>+D42-D43</f>
        <v>0</v>
      </c>
      <c r="E44" s="226">
        <f t="shared" si="4"/>
        <v>51865414</v>
      </c>
      <c r="F44" s="82">
        <f t="shared" si="4"/>
        <v>-21509503</v>
      </c>
      <c r="G44" s="82">
        <f t="shared" si="4"/>
        <v>97248011</v>
      </c>
      <c r="H44" s="82">
        <f t="shared" si="4"/>
        <v>-20321772</v>
      </c>
      <c r="I44" s="82">
        <f t="shared" si="4"/>
        <v>-20705658</v>
      </c>
      <c r="J44" s="82">
        <f t="shared" si="4"/>
        <v>56220581</v>
      </c>
      <c r="K44" s="82">
        <f t="shared" si="4"/>
        <v>-15370454</v>
      </c>
      <c r="L44" s="82">
        <f t="shared" si="4"/>
        <v>-16982684</v>
      </c>
      <c r="M44" s="82">
        <f t="shared" si="4"/>
        <v>74271975</v>
      </c>
      <c r="N44" s="82">
        <f t="shared" si="4"/>
        <v>41918837</v>
      </c>
      <c r="O44" s="82">
        <f t="shared" si="4"/>
        <v>372817</v>
      </c>
      <c r="P44" s="82">
        <f t="shared" si="4"/>
        <v>-20878750</v>
      </c>
      <c r="Q44" s="82">
        <f t="shared" si="4"/>
        <v>56569194</v>
      </c>
      <c r="R44" s="82">
        <f t="shared" si="4"/>
        <v>36063261</v>
      </c>
      <c r="S44" s="82">
        <f t="shared" si="4"/>
        <v>-33227862</v>
      </c>
      <c r="T44" s="82">
        <f t="shared" si="4"/>
        <v>-20919163</v>
      </c>
      <c r="U44" s="82">
        <f t="shared" si="4"/>
        <v>-47638934</v>
      </c>
      <c r="V44" s="82">
        <f t="shared" si="4"/>
        <v>-101785959</v>
      </c>
      <c r="W44" s="82">
        <f t="shared" si="4"/>
        <v>32416720</v>
      </c>
      <c r="X44" s="82">
        <f t="shared" si="4"/>
        <v>-21509503</v>
      </c>
      <c r="Y44" s="82">
        <f t="shared" si="4"/>
        <v>53926223</v>
      </c>
      <c r="Z44" s="227">
        <f>+IF(X44&lt;&gt;0,+(Y44/X44)*100,0)</f>
        <v>-250.7088285582424</v>
      </c>
      <c r="AA44" s="225">
        <f>+AA42-AA43</f>
        <v>-21509503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46859809</v>
      </c>
      <c r="D46" s="221">
        <f>SUM(D44:D45)</f>
        <v>0</v>
      </c>
      <c r="E46" s="222">
        <f t="shared" si="5"/>
        <v>51865414</v>
      </c>
      <c r="F46" s="93">
        <f t="shared" si="5"/>
        <v>-21509503</v>
      </c>
      <c r="G46" s="93">
        <f t="shared" si="5"/>
        <v>97248011</v>
      </c>
      <c r="H46" s="93">
        <f t="shared" si="5"/>
        <v>-20321772</v>
      </c>
      <c r="I46" s="93">
        <f t="shared" si="5"/>
        <v>-20705658</v>
      </c>
      <c r="J46" s="93">
        <f t="shared" si="5"/>
        <v>56220581</v>
      </c>
      <c r="K46" s="93">
        <f t="shared" si="5"/>
        <v>-15370454</v>
      </c>
      <c r="L46" s="93">
        <f t="shared" si="5"/>
        <v>-16982684</v>
      </c>
      <c r="M46" s="93">
        <f t="shared" si="5"/>
        <v>74271975</v>
      </c>
      <c r="N46" s="93">
        <f t="shared" si="5"/>
        <v>41918837</v>
      </c>
      <c r="O46" s="93">
        <f t="shared" si="5"/>
        <v>372817</v>
      </c>
      <c r="P46" s="93">
        <f t="shared" si="5"/>
        <v>-20878750</v>
      </c>
      <c r="Q46" s="93">
        <f t="shared" si="5"/>
        <v>56569194</v>
      </c>
      <c r="R46" s="93">
        <f t="shared" si="5"/>
        <v>36063261</v>
      </c>
      <c r="S46" s="93">
        <f t="shared" si="5"/>
        <v>-33227862</v>
      </c>
      <c r="T46" s="93">
        <f t="shared" si="5"/>
        <v>-20919163</v>
      </c>
      <c r="U46" s="93">
        <f t="shared" si="5"/>
        <v>-47638934</v>
      </c>
      <c r="V46" s="93">
        <f t="shared" si="5"/>
        <v>-101785959</v>
      </c>
      <c r="W46" s="93">
        <f t="shared" si="5"/>
        <v>32416720</v>
      </c>
      <c r="X46" s="93">
        <f t="shared" si="5"/>
        <v>-21509503</v>
      </c>
      <c r="Y46" s="93">
        <f t="shared" si="5"/>
        <v>53926223</v>
      </c>
      <c r="Z46" s="223">
        <f>+IF(X46&lt;&gt;0,+(Y46/X46)*100,0)</f>
        <v>-250.7088285582424</v>
      </c>
      <c r="AA46" s="221">
        <f>SUM(AA44:AA45)</f>
        <v>-21509503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46859809</v>
      </c>
      <c r="D48" s="232">
        <f>SUM(D46:D47)</f>
        <v>0</v>
      </c>
      <c r="E48" s="233">
        <f t="shared" si="6"/>
        <v>51865414</v>
      </c>
      <c r="F48" s="234">
        <f t="shared" si="6"/>
        <v>-21509503</v>
      </c>
      <c r="G48" s="234">
        <f t="shared" si="6"/>
        <v>97248011</v>
      </c>
      <c r="H48" s="235">
        <f t="shared" si="6"/>
        <v>-20321772</v>
      </c>
      <c r="I48" s="235">
        <f t="shared" si="6"/>
        <v>-20705658</v>
      </c>
      <c r="J48" s="235">
        <f t="shared" si="6"/>
        <v>56220581</v>
      </c>
      <c r="K48" s="235">
        <f t="shared" si="6"/>
        <v>-15370454</v>
      </c>
      <c r="L48" s="235">
        <f t="shared" si="6"/>
        <v>-16982684</v>
      </c>
      <c r="M48" s="234">
        <f t="shared" si="6"/>
        <v>74271975</v>
      </c>
      <c r="N48" s="234">
        <f t="shared" si="6"/>
        <v>41918837</v>
      </c>
      <c r="O48" s="235">
        <f t="shared" si="6"/>
        <v>372817</v>
      </c>
      <c r="P48" s="235">
        <f t="shared" si="6"/>
        <v>-20878750</v>
      </c>
      <c r="Q48" s="235">
        <f t="shared" si="6"/>
        <v>56569194</v>
      </c>
      <c r="R48" s="235">
        <f t="shared" si="6"/>
        <v>36063261</v>
      </c>
      <c r="S48" s="235">
        <f t="shared" si="6"/>
        <v>-33227862</v>
      </c>
      <c r="T48" s="234">
        <f t="shared" si="6"/>
        <v>-20919163</v>
      </c>
      <c r="U48" s="234">
        <f t="shared" si="6"/>
        <v>-47638934</v>
      </c>
      <c r="V48" s="235">
        <f t="shared" si="6"/>
        <v>-101785959</v>
      </c>
      <c r="W48" s="235">
        <f t="shared" si="6"/>
        <v>32416720</v>
      </c>
      <c r="X48" s="235">
        <f t="shared" si="6"/>
        <v>-21509503</v>
      </c>
      <c r="Y48" s="235">
        <f t="shared" si="6"/>
        <v>53926223</v>
      </c>
      <c r="Z48" s="236">
        <f>+IF(X48&lt;&gt;0,+(Y48/X48)*100,0)</f>
        <v>-250.7088285582424</v>
      </c>
      <c r="AA48" s="237">
        <f>SUM(AA46:AA47)</f>
        <v>-21509503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104153849</v>
      </c>
      <c r="D5" s="158">
        <f>SUM(D6:D8)</f>
        <v>0</v>
      </c>
      <c r="E5" s="159">
        <f t="shared" si="0"/>
        <v>37000000</v>
      </c>
      <c r="F5" s="105">
        <f t="shared" si="0"/>
        <v>41350136</v>
      </c>
      <c r="G5" s="105">
        <f t="shared" si="0"/>
        <v>14999</v>
      </c>
      <c r="H5" s="105">
        <f t="shared" si="0"/>
        <v>5681710</v>
      </c>
      <c r="I5" s="105">
        <f t="shared" si="0"/>
        <v>2700492</v>
      </c>
      <c r="J5" s="105">
        <f t="shared" si="0"/>
        <v>8397201</v>
      </c>
      <c r="K5" s="105">
        <f t="shared" si="0"/>
        <v>2550239</v>
      </c>
      <c r="L5" s="105">
        <f t="shared" si="0"/>
        <v>433360</v>
      </c>
      <c r="M5" s="105">
        <f t="shared" si="0"/>
        <v>1716264</v>
      </c>
      <c r="N5" s="105">
        <f t="shared" si="0"/>
        <v>4699863</v>
      </c>
      <c r="O5" s="105">
        <f t="shared" si="0"/>
        <v>912091</v>
      </c>
      <c r="P5" s="105">
        <f t="shared" si="0"/>
        <v>361883</v>
      </c>
      <c r="Q5" s="105">
        <f t="shared" si="0"/>
        <v>2160972</v>
      </c>
      <c r="R5" s="105">
        <f t="shared" si="0"/>
        <v>3434946</v>
      </c>
      <c r="S5" s="105">
        <f t="shared" si="0"/>
        <v>4318063</v>
      </c>
      <c r="T5" s="105">
        <f t="shared" si="0"/>
        <v>2179292</v>
      </c>
      <c r="U5" s="105">
        <f t="shared" si="0"/>
        <v>12698145</v>
      </c>
      <c r="V5" s="105">
        <f t="shared" si="0"/>
        <v>19195500</v>
      </c>
      <c r="W5" s="105">
        <f t="shared" si="0"/>
        <v>35727510</v>
      </c>
      <c r="X5" s="105">
        <f t="shared" si="0"/>
        <v>41350136</v>
      </c>
      <c r="Y5" s="105">
        <f t="shared" si="0"/>
        <v>-5622626</v>
      </c>
      <c r="Z5" s="142">
        <f>+IF(X5&lt;&gt;0,+(Y5/X5)*100,0)</f>
        <v>-13.59759977572988</v>
      </c>
      <c r="AA5" s="158">
        <f>SUM(AA6:AA8)</f>
        <v>41350136</v>
      </c>
    </row>
    <row r="6" spans="1:27" ht="13.5">
      <c r="A6" s="143" t="s">
        <v>75</v>
      </c>
      <c r="B6" s="141"/>
      <c r="C6" s="160">
        <v>104153849</v>
      </c>
      <c r="D6" s="160"/>
      <c r="E6" s="161">
        <v>37000000</v>
      </c>
      <c r="F6" s="65">
        <v>41350136</v>
      </c>
      <c r="G6" s="65">
        <v>14999</v>
      </c>
      <c r="H6" s="65">
        <v>5681710</v>
      </c>
      <c r="I6" s="65">
        <v>2700492</v>
      </c>
      <c r="J6" s="65">
        <v>8397201</v>
      </c>
      <c r="K6" s="65">
        <v>2550239</v>
      </c>
      <c r="L6" s="65">
        <v>433360</v>
      </c>
      <c r="M6" s="65">
        <v>1716264</v>
      </c>
      <c r="N6" s="65">
        <v>4699863</v>
      </c>
      <c r="O6" s="65">
        <v>912091</v>
      </c>
      <c r="P6" s="65">
        <v>361883</v>
      </c>
      <c r="Q6" s="65">
        <v>2160972</v>
      </c>
      <c r="R6" s="65">
        <v>3434946</v>
      </c>
      <c r="S6" s="65">
        <v>4318063</v>
      </c>
      <c r="T6" s="65">
        <v>2179292</v>
      </c>
      <c r="U6" s="65">
        <v>12698145</v>
      </c>
      <c r="V6" s="65">
        <v>19195500</v>
      </c>
      <c r="W6" s="65">
        <v>35727510</v>
      </c>
      <c r="X6" s="65">
        <v>41350136</v>
      </c>
      <c r="Y6" s="65">
        <v>-5622626</v>
      </c>
      <c r="Z6" s="145">
        <v>-13.6</v>
      </c>
      <c r="AA6" s="67">
        <v>41350136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104153849</v>
      </c>
      <c r="D25" s="232">
        <f>+D5+D9+D15+D19+D24</f>
        <v>0</v>
      </c>
      <c r="E25" s="245">
        <f t="shared" si="4"/>
        <v>37000000</v>
      </c>
      <c r="F25" s="234">
        <f t="shared" si="4"/>
        <v>41350136</v>
      </c>
      <c r="G25" s="234">
        <f t="shared" si="4"/>
        <v>14999</v>
      </c>
      <c r="H25" s="234">
        <f t="shared" si="4"/>
        <v>5681710</v>
      </c>
      <c r="I25" s="234">
        <f t="shared" si="4"/>
        <v>2700492</v>
      </c>
      <c r="J25" s="234">
        <f t="shared" si="4"/>
        <v>8397201</v>
      </c>
      <c r="K25" s="234">
        <f t="shared" si="4"/>
        <v>2550239</v>
      </c>
      <c r="L25" s="234">
        <f t="shared" si="4"/>
        <v>433360</v>
      </c>
      <c r="M25" s="234">
        <f t="shared" si="4"/>
        <v>1716264</v>
      </c>
      <c r="N25" s="234">
        <f t="shared" si="4"/>
        <v>4699863</v>
      </c>
      <c r="O25" s="234">
        <f t="shared" si="4"/>
        <v>912091</v>
      </c>
      <c r="P25" s="234">
        <f t="shared" si="4"/>
        <v>361883</v>
      </c>
      <c r="Q25" s="234">
        <f t="shared" si="4"/>
        <v>2160972</v>
      </c>
      <c r="R25" s="234">
        <f t="shared" si="4"/>
        <v>3434946</v>
      </c>
      <c r="S25" s="234">
        <f t="shared" si="4"/>
        <v>4318063</v>
      </c>
      <c r="T25" s="234">
        <f t="shared" si="4"/>
        <v>2179292</v>
      </c>
      <c r="U25" s="234">
        <f t="shared" si="4"/>
        <v>12698145</v>
      </c>
      <c r="V25" s="234">
        <f t="shared" si="4"/>
        <v>19195500</v>
      </c>
      <c r="W25" s="234">
        <f t="shared" si="4"/>
        <v>35727510</v>
      </c>
      <c r="X25" s="234">
        <f t="shared" si="4"/>
        <v>41350136</v>
      </c>
      <c r="Y25" s="234">
        <f t="shared" si="4"/>
        <v>-5622626</v>
      </c>
      <c r="Z25" s="246">
        <f>+IF(X25&lt;&gt;0,+(Y25/X25)*100,0)</f>
        <v>-13.59759977572988</v>
      </c>
      <c r="AA25" s="247">
        <f>+AA5+AA9+AA15+AA19+AA24</f>
        <v>41350136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0</v>
      </c>
      <c r="Y32" s="82">
        <f t="shared" si="5"/>
        <v>0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104153849</v>
      </c>
      <c r="D35" s="160"/>
      <c r="E35" s="161">
        <v>37000000</v>
      </c>
      <c r="F35" s="65">
        <v>41350136</v>
      </c>
      <c r="G35" s="65">
        <v>14999</v>
      </c>
      <c r="H35" s="65">
        <v>5681710</v>
      </c>
      <c r="I35" s="65">
        <v>2700492</v>
      </c>
      <c r="J35" s="65">
        <v>8397201</v>
      </c>
      <c r="K35" s="65">
        <v>2550239</v>
      </c>
      <c r="L35" s="65">
        <v>433360</v>
      </c>
      <c r="M35" s="65">
        <v>1716264</v>
      </c>
      <c r="N35" s="65">
        <v>4699863</v>
      </c>
      <c r="O35" s="65">
        <v>912091</v>
      </c>
      <c r="P35" s="65">
        <v>361883</v>
      </c>
      <c r="Q35" s="65">
        <v>2160972</v>
      </c>
      <c r="R35" s="65">
        <v>3434946</v>
      </c>
      <c r="S35" s="65">
        <v>4318063</v>
      </c>
      <c r="T35" s="65">
        <v>2179292</v>
      </c>
      <c r="U35" s="65">
        <v>12698145</v>
      </c>
      <c r="V35" s="65">
        <v>19195500</v>
      </c>
      <c r="W35" s="65">
        <v>35727510</v>
      </c>
      <c r="X35" s="65">
        <v>41350136</v>
      </c>
      <c r="Y35" s="65">
        <v>-5622626</v>
      </c>
      <c r="Z35" s="145">
        <v>-13.6</v>
      </c>
      <c r="AA35" s="67">
        <v>41350136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104153849</v>
      </c>
      <c r="D36" s="237">
        <f>SUM(D32:D35)</f>
        <v>0</v>
      </c>
      <c r="E36" s="233">
        <f t="shared" si="6"/>
        <v>37000000</v>
      </c>
      <c r="F36" s="235">
        <f t="shared" si="6"/>
        <v>41350136</v>
      </c>
      <c r="G36" s="235">
        <f t="shared" si="6"/>
        <v>14999</v>
      </c>
      <c r="H36" s="235">
        <f t="shared" si="6"/>
        <v>5681710</v>
      </c>
      <c r="I36" s="235">
        <f t="shared" si="6"/>
        <v>2700492</v>
      </c>
      <c r="J36" s="235">
        <f t="shared" si="6"/>
        <v>8397201</v>
      </c>
      <c r="K36" s="235">
        <f t="shared" si="6"/>
        <v>2550239</v>
      </c>
      <c r="L36" s="235">
        <f t="shared" si="6"/>
        <v>433360</v>
      </c>
      <c r="M36" s="235">
        <f t="shared" si="6"/>
        <v>1716264</v>
      </c>
      <c r="N36" s="235">
        <f t="shared" si="6"/>
        <v>4699863</v>
      </c>
      <c r="O36" s="235">
        <f t="shared" si="6"/>
        <v>912091</v>
      </c>
      <c r="P36" s="235">
        <f t="shared" si="6"/>
        <v>361883</v>
      </c>
      <c r="Q36" s="235">
        <f t="shared" si="6"/>
        <v>2160972</v>
      </c>
      <c r="R36" s="235">
        <f t="shared" si="6"/>
        <v>3434946</v>
      </c>
      <c r="S36" s="235">
        <f t="shared" si="6"/>
        <v>4318063</v>
      </c>
      <c r="T36" s="235">
        <f t="shared" si="6"/>
        <v>2179292</v>
      </c>
      <c r="U36" s="235">
        <f t="shared" si="6"/>
        <v>12698145</v>
      </c>
      <c r="V36" s="235">
        <f t="shared" si="6"/>
        <v>19195500</v>
      </c>
      <c r="W36" s="235">
        <f t="shared" si="6"/>
        <v>35727510</v>
      </c>
      <c r="X36" s="235">
        <f t="shared" si="6"/>
        <v>41350136</v>
      </c>
      <c r="Y36" s="235">
        <f t="shared" si="6"/>
        <v>-5622626</v>
      </c>
      <c r="Z36" s="236">
        <f>+IF(X36&lt;&gt;0,+(Y36/X36)*100,0)</f>
        <v>-13.59759977572988</v>
      </c>
      <c r="AA36" s="254">
        <f>SUM(AA32:AA35)</f>
        <v>41350136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10281116</v>
      </c>
      <c r="D6" s="160"/>
      <c r="E6" s="64">
        <v>38022000</v>
      </c>
      <c r="F6" s="65">
        <v>38000000</v>
      </c>
      <c r="G6" s="65">
        <v>42431547</v>
      </c>
      <c r="H6" s="65">
        <v>37055548</v>
      </c>
      <c r="I6" s="65">
        <v>33129124</v>
      </c>
      <c r="J6" s="65">
        <v>112616219</v>
      </c>
      <c r="K6" s="65">
        <v>35960159</v>
      </c>
      <c r="L6" s="65">
        <v>18518405</v>
      </c>
      <c r="M6" s="65">
        <v>27957687</v>
      </c>
      <c r="N6" s="65">
        <v>82436251</v>
      </c>
      <c r="O6" s="65">
        <v>47788783</v>
      </c>
      <c r="P6" s="65">
        <v>40330805</v>
      </c>
      <c r="Q6" s="65">
        <v>57815066</v>
      </c>
      <c r="R6" s="65">
        <v>145934654</v>
      </c>
      <c r="S6" s="65">
        <v>52266508</v>
      </c>
      <c r="T6" s="65">
        <v>48644652</v>
      </c>
      <c r="U6" s="65">
        <v>35812601</v>
      </c>
      <c r="V6" s="65">
        <v>136723761</v>
      </c>
      <c r="W6" s="65">
        <v>477710885</v>
      </c>
      <c r="X6" s="65">
        <v>38000000</v>
      </c>
      <c r="Y6" s="65">
        <v>439710885</v>
      </c>
      <c r="Z6" s="145">
        <v>1157.13</v>
      </c>
      <c r="AA6" s="67">
        <v>38000000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32650230</v>
      </c>
      <c r="D9" s="160"/>
      <c r="E9" s="64">
        <v>10000000</v>
      </c>
      <c r="F9" s="65">
        <v>10000000</v>
      </c>
      <c r="G9" s="65">
        <v>9886191</v>
      </c>
      <c r="H9" s="65">
        <v>27891078</v>
      </c>
      <c r="I9" s="65">
        <v>28993440</v>
      </c>
      <c r="J9" s="65">
        <v>66770709</v>
      </c>
      <c r="K9" s="65">
        <v>27614879</v>
      </c>
      <c r="L9" s="65">
        <v>26788294</v>
      </c>
      <c r="M9" s="65">
        <v>28851830</v>
      </c>
      <c r="N9" s="65">
        <v>83255003</v>
      </c>
      <c r="O9" s="65">
        <v>26962837</v>
      </c>
      <c r="P9" s="65">
        <v>23869131</v>
      </c>
      <c r="Q9" s="65">
        <v>24684833</v>
      </c>
      <c r="R9" s="65">
        <v>75516801</v>
      </c>
      <c r="S9" s="65">
        <v>25931822</v>
      </c>
      <c r="T9" s="65">
        <v>25909303</v>
      </c>
      <c r="U9" s="65">
        <v>25260171</v>
      </c>
      <c r="V9" s="65">
        <v>77101296</v>
      </c>
      <c r="W9" s="65">
        <v>302643809</v>
      </c>
      <c r="X9" s="65">
        <v>10000000</v>
      </c>
      <c r="Y9" s="65">
        <v>292643809</v>
      </c>
      <c r="Z9" s="145">
        <v>2926.44</v>
      </c>
      <c r="AA9" s="67">
        <v>10000000</v>
      </c>
    </row>
    <row r="10" spans="1:27" ht="13.5">
      <c r="A10" s="264" t="s">
        <v>150</v>
      </c>
      <c r="B10" s="197"/>
      <c r="C10" s="160">
        <v>237417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43168763</v>
      </c>
      <c r="D12" s="177">
        <f>SUM(D6:D11)</f>
        <v>0</v>
      </c>
      <c r="E12" s="77">
        <f t="shared" si="0"/>
        <v>48022000</v>
      </c>
      <c r="F12" s="78">
        <f t="shared" si="0"/>
        <v>48000000</v>
      </c>
      <c r="G12" s="78">
        <f t="shared" si="0"/>
        <v>52317738</v>
      </c>
      <c r="H12" s="78">
        <f t="shared" si="0"/>
        <v>64946626</v>
      </c>
      <c r="I12" s="78">
        <f t="shared" si="0"/>
        <v>62122564</v>
      </c>
      <c r="J12" s="78">
        <f t="shared" si="0"/>
        <v>179386928</v>
      </c>
      <c r="K12" s="78">
        <f t="shared" si="0"/>
        <v>63575038</v>
      </c>
      <c r="L12" s="78">
        <f t="shared" si="0"/>
        <v>45306699</v>
      </c>
      <c r="M12" s="78">
        <f t="shared" si="0"/>
        <v>56809517</v>
      </c>
      <c r="N12" s="78">
        <f t="shared" si="0"/>
        <v>165691254</v>
      </c>
      <c r="O12" s="78">
        <f t="shared" si="0"/>
        <v>74751620</v>
      </c>
      <c r="P12" s="78">
        <f t="shared" si="0"/>
        <v>64199936</v>
      </c>
      <c r="Q12" s="78">
        <f t="shared" si="0"/>
        <v>82499899</v>
      </c>
      <c r="R12" s="78">
        <f t="shared" si="0"/>
        <v>221451455</v>
      </c>
      <c r="S12" s="78">
        <f t="shared" si="0"/>
        <v>78198330</v>
      </c>
      <c r="T12" s="78">
        <f t="shared" si="0"/>
        <v>74553955</v>
      </c>
      <c r="U12" s="78">
        <f t="shared" si="0"/>
        <v>61072772</v>
      </c>
      <c r="V12" s="78">
        <f t="shared" si="0"/>
        <v>213825057</v>
      </c>
      <c r="W12" s="78">
        <f t="shared" si="0"/>
        <v>780354694</v>
      </c>
      <c r="X12" s="78">
        <f t="shared" si="0"/>
        <v>48000000</v>
      </c>
      <c r="Y12" s="78">
        <f t="shared" si="0"/>
        <v>732354694</v>
      </c>
      <c r="Z12" s="179">
        <f>+IF(X12&lt;&gt;0,+(Y12/X12)*100,0)</f>
        <v>1525.7389458333334</v>
      </c>
      <c r="AA12" s="79">
        <f>SUM(AA6:AA11)</f>
        <v>48000000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100000</v>
      </c>
      <c r="F15" s="65">
        <v>100000</v>
      </c>
      <c r="G15" s="65">
        <v>273616</v>
      </c>
      <c r="H15" s="65">
        <v>244093</v>
      </c>
      <c r="I15" s="65">
        <v>244093</v>
      </c>
      <c r="J15" s="65">
        <v>761802</v>
      </c>
      <c r="K15" s="65">
        <v>243773</v>
      </c>
      <c r="L15" s="65">
        <v>273873</v>
      </c>
      <c r="M15" s="65">
        <v>273553</v>
      </c>
      <c r="N15" s="65">
        <v>791199</v>
      </c>
      <c r="O15" s="65">
        <v>336378</v>
      </c>
      <c r="P15" s="65">
        <v>341364</v>
      </c>
      <c r="Q15" s="65">
        <v>342824</v>
      </c>
      <c r="R15" s="65">
        <v>1020566</v>
      </c>
      <c r="S15" s="65">
        <v>334095</v>
      </c>
      <c r="T15" s="65">
        <v>365878</v>
      </c>
      <c r="U15" s="65">
        <v>352614</v>
      </c>
      <c r="V15" s="65">
        <v>1052587</v>
      </c>
      <c r="W15" s="65">
        <v>3626154</v>
      </c>
      <c r="X15" s="65">
        <v>100000</v>
      </c>
      <c r="Y15" s="65">
        <v>3526154</v>
      </c>
      <c r="Z15" s="145">
        <v>3526.15</v>
      </c>
      <c r="AA15" s="67">
        <v>100000</v>
      </c>
    </row>
    <row r="16" spans="1:27" ht="13.5">
      <c r="A16" s="264" t="s">
        <v>154</v>
      </c>
      <c r="B16" s="197"/>
      <c r="C16" s="160">
        <v>32824432</v>
      </c>
      <c r="D16" s="160"/>
      <c r="E16" s="64"/>
      <c r="F16" s="65"/>
      <c r="G16" s="164">
        <v>64000000</v>
      </c>
      <c r="H16" s="164">
        <v>40000000</v>
      </c>
      <c r="I16" s="164">
        <v>20000000</v>
      </c>
      <c r="J16" s="65">
        <v>124000000</v>
      </c>
      <c r="K16" s="164"/>
      <c r="L16" s="164"/>
      <c r="M16" s="65">
        <v>60000000</v>
      </c>
      <c r="N16" s="164">
        <v>60000000</v>
      </c>
      <c r="O16" s="164">
        <v>40000000</v>
      </c>
      <c r="P16" s="164">
        <v>30000000</v>
      </c>
      <c r="Q16" s="65">
        <v>64000000</v>
      </c>
      <c r="R16" s="164">
        <v>134000000</v>
      </c>
      <c r="S16" s="164">
        <v>40000000</v>
      </c>
      <c r="T16" s="65">
        <v>20000000</v>
      </c>
      <c r="U16" s="164"/>
      <c r="V16" s="164">
        <v>60000000</v>
      </c>
      <c r="W16" s="164">
        <v>378000000</v>
      </c>
      <c r="X16" s="65"/>
      <c r="Y16" s="164">
        <v>378000000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>
        <v>33969649</v>
      </c>
      <c r="H18" s="65">
        <v>32824432</v>
      </c>
      <c r="I18" s="65">
        <v>32824432</v>
      </c>
      <c r="J18" s="65">
        <v>99618513</v>
      </c>
      <c r="K18" s="65">
        <v>32824432</v>
      </c>
      <c r="L18" s="65">
        <v>32824432</v>
      </c>
      <c r="M18" s="65">
        <v>32824432</v>
      </c>
      <c r="N18" s="65">
        <v>98473296</v>
      </c>
      <c r="O18" s="65">
        <v>32824432</v>
      </c>
      <c r="P18" s="65">
        <v>32824432</v>
      </c>
      <c r="Q18" s="65">
        <v>32824432</v>
      </c>
      <c r="R18" s="65">
        <v>98473296</v>
      </c>
      <c r="S18" s="65">
        <v>32824432</v>
      </c>
      <c r="T18" s="65">
        <v>32824432</v>
      </c>
      <c r="U18" s="65">
        <v>32824432</v>
      </c>
      <c r="V18" s="65">
        <v>98473296</v>
      </c>
      <c r="W18" s="65">
        <v>395038401</v>
      </c>
      <c r="X18" s="65"/>
      <c r="Y18" s="65">
        <v>395038401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331136080</v>
      </c>
      <c r="D19" s="160"/>
      <c r="E19" s="64">
        <v>361967000</v>
      </c>
      <c r="F19" s="65">
        <v>363967000</v>
      </c>
      <c r="G19" s="65">
        <v>343872693</v>
      </c>
      <c r="H19" s="65">
        <v>334818602</v>
      </c>
      <c r="I19" s="65">
        <v>336512002</v>
      </c>
      <c r="J19" s="65">
        <v>1015203297</v>
      </c>
      <c r="K19" s="65">
        <v>338055149</v>
      </c>
      <c r="L19" s="65">
        <v>337684983</v>
      </c>
      <c r="M19" s="65">
        <v>338597721</v>
      </c>
      <c r="N19" s="65">
        <v>1014337853</v>
      </c>
      <c r="O19" s="65">
        <v>341037814</v>
      </c>
      <c r="P19" s="65">
        <v>340800576</v>
      </c>
      <c r="Q19" s="65">
        <v>342961548</v>
      </c>
      <c r="R19" s="65">
        <v>1024799938</v>
      </c>
      <c r="S19" s="65">
        <v>340496923</v>
      </c>
      <c r="T19" s="65">
        <v>341518650</v>
      </c>
      <c r="U19" s="65">
        <v>353059229</v>
      </c>
      <c r="V19" s="65">
        <v>1035074802</v>
      </c>
      <c r="W19" s="65">
        <v>4089415890</v>
      </c>
      <c r="X19" s="65">
        <v>363967000</v>
      </c>
      <c r="Y19" s="65">
        <v>3725448890</v>
      </c>
      <c r="Z19" s="145">
        <v>1023.57</v>
      </c>
      <c r="AA19" s="67">
        <v>363967000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363960512</v>
      </c>
      <c r="D24" s="177">
        <f>SUM(D15:D23)</f>
        <v>0</v>
      </c>
      <c r="E24" s="81">
        <f t="shared" si="1"/>
        <v>362067000</v>
      </c>
      <c r="F24" s="82">
        <f t="shared" si="1"/>
        <v>364067000</v>
      </c>
      <c r="G24" s="82">
        <f t="shared" si="1"/>
        <v>442115958</v>
      </c>
      <c r="H24" s="82">
        <f t="shared" si="1"/>
        <v>407887127</v>
      </c>
      <c r="I24" s="82">
        <f t="shared" si="1"/>
        <v>389580527</v>
      </c>
      <c r="J24" s="82">
        <f t="shared" si="1"/>
        <v>1239583612</v>
      </c>
      <c r="K24" s="82">
        <f t="shared" si="1"/>
        <v>371123354</v>
      </c>
      <c r="L24" s="82">
        <f t="shared" si="1"/>
        <v>370783288</v>
      </c>
      <c r="M24" s="82">
        <f t="shared" si="1"/>
        <v>431695706</v>
      </c>
      <c r="N24" s="82">
        <f t="shared" si="1"/>
        <v>1173602348</v>
      </c>
      <c r="O24" s="82">
        <f t="shared" si="1"/>
        <v>414198624</v>
      </c>
      <c r="P24" s="82">
        <f t="shared" si="1"/>
        <v>403966372</v>
      </c>
      <c r="Q24" s="82">
        <f t="shared" si="1"/>
        <v>440128804</v>
      </c>
      <c r="R24" s="82">
        <f t="shared" si="1"/>
        <v>1258293800</v>
      </c>
      <c r="S24" s="82">
        <f t="shared" si="1"/>
        <v>413655450</v>
      </c>
      <c r="T24" s="82">
        <f t="shared" si="1"/>
        <v>394708960</v>
      </c>
      <c r="U24" s="82">
        <f t="shared" si="1"/>
        <v>386236275</v>
      </c>
      <c r="V24" s="82">
        <f t="shared" si="1"/>
        <v>1194600685</v>
      </c>
      <c r="W24" s="82">
        <f t="shared" si="1"/>
        <v>4866080445</v>
      </c>
      <c r="X24" s="82">
        <f t="shared" si="1"/>
        <v>364067000</v>
      </c>
      <c r="Y24" s="82">
        <f t="shared" si="1"/>
        <v>4502013445</v>
      </c>
      <c r="Z24" s="227">
        <f>+IF(X24&lt;&gt;0,+(Y24/X24)*100,0)</f>
        <v>1236.5892665361048</v>
      </c>
      <c r="AA24" s="84">
        <f>SUM(AA15:AA23)</f>
        <v>364067000</v>
      </c>
    </row>
    <row r="25" spans="1:27" ht="13.5">
      <c r="A25" s="265" t="s">
        <v>162</v>
      </c>
      <c r="B25" s="266"/>
      <c r="C25" s="177">
        <f aca="true" t="shared" si="2" ref="C25:Y25">+C12+C24</f>
        <v>407129275</v>
      </c>
      <c r="D25" s="177">
        <f>+D12+D24</f>
        <v>0</v>
      </c>
      <c r="E25" s="77">
        <f t="shared" si="2"/>
        <v>410089000</v>
      </c>
      <c r="F25" s="78">
        <f t="shared" si="2"/>
        <v>412067000</v>
      </c>
      <c r="G25" s="78">
        <f t="shared" si="2"/>
        <v>494433696</v>
      </c>
      <c r="H25" s="78">
        <f t="shared" si="2"/>
        <v>472833753</v>
      </c>
      <c r="I25" s="78">
        <f t="shared" si="2"/>
        <v>451703091</v>
      </c>
      <c r="J25" s="78">
        <f t="shared" si="2"/>
        <v>1418970540</v>
      </c>
      <c r="K25" s="78">
        <f t="shared" si="2"/>
        <v>434698392</v>
      </c>
      <c r="L25" s="78">
        <f t="shared" si="2"/>
        <v>416089987</v>
      </c>
      <c r="M25" s="78">
        <f t="shared" si="2"/>
        <v>488505223</v>
      </c>
      <c r="N25" s="78">
        <f t="shared" si="2"/>
        <v>1339293602</v>
      </c>
      <c r="O25" s="78">
        <f t="shared" si="2"/>
        <v>488950244</v>
      </c>
      <c r="P25" s="78">
        <f t="shared" si="2"/>
        <v>468166308</v>
      </c>
      <c r="Q25" s="78">
        <f t="shared" si="2"/>
        <v>522628703</v>
      </c>
      <c r="R25" s="78">
        <f t="shared" si="2"/>
        <v>1479745255</v>
      </c>
      <c r="S25" s="78">
        <f t="shared" si="2"/>
        <v>491853780</v>
      </c>
      <c r="T25" s="78">
        <f t="shared" si="2"/>
        <v>469262915</v>
      </c>
      <c r="U25" s="78">
        <f t="shared" si="2"/>
        <v>447309047</v>
      </c>
      <c r="V25" s="78">
        <f t="shared" si="2"/>
        <v>1408425742</v>
      </c>
      <c r="W25" s="78">
        <f t="shared" si="2"/>
        <v>5646435139</v>
      </c>
      <c r="X25" s="78">
        <f t="shared" si="2"/>
        <v>412067000</v>
      </c>
      <c r="Y25" s="78">
        <f t="shared" si="2"/>
        <v>5234368139</v>
      </c>
      <c r="Z25" s="179">
        <f>+IF(X25&lt;&gt;0,+(Y25/X25)*100,0)</f>
        <v>1270.2711304229651</v>
      </c>
      <c r="AA25" s="79">
        <f>+AA12+AA24</f>
        <v>412067000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6150856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42233461</v>
      </c>
      <c r="D32" s="160"/>
      <c r="E32" s="64">
        <v>39900000</v>
      </c>
      <c r="F32" s="65">
        <v>51351000</v>
      </c>
      <c r="G32" s="65">
        <v>37063924</v>
      </c>
      <c r="H32" s="65">
        <v>30740311</v>
      </c>
      <c r="I32" s="65">
        <v>30173256</v>
      </c>
      <c r="J32" s="65">
        <v>97977491</v>
      </c>
      <c r="K32" s="65">
        <v>28952452</v>
      </c>
      <c r="L32" s="65">
        <v>27326729</v>
      </c>
      <c r="M32" s="65">
        <v>25392776</v>
      </c>
      <c r="N32" s="65">
        <v>81671957</v>
      </c>
      <c r="O32" s="65">
        <v>24999535</v>
      </c>
      <c r="P32" s="65">
        <v>25250712</v>
      </c>
      <c r="Q32" s="65">
        <v>23501538</v>
      </c>
      <c r="R32" s="65">
        <v>73751785</v>
      </c>
      <c r="S32" s="65">
        <v>25783870</v>
      </c>
      <c r="T32" s="65">
        <v>24120148</v>
      </c>
      <c r="U32" s="65">
        <v>49996505</v>
      </c>
      <c r="V32" s="65">
        <v>99900523</v>
      </c>
      <c r="W32" s="65">
        <v>353301756</v>
      </c>
      <c r="X32" s="65">
        <v>51351000</v>
      </c>
      <c r="Y32" s="65">
        <v>301950756</v>
      </c>
      <c r="Z32" s="145">
        <v>588.01</v>
      </c>
      <c r="AA32" s="67">
        <v>51351000</v>
      </c>
    </row>
    <row r="33" spans="1:27" ht="13.5">
      <c r="A33" s="264" t="s">
        <v>168</v>
      </c>
      <c r="B33" s="197"/>
      <c r="C33" s="160"/>
      <c r="D33" s="160"/>
      <c r="E33" s="64">
        <v>100000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48384317</v>
      </c>
      <c r="D34" s="177">
        <f>SUM(D29:D33)</f>
        <v>0</v>
      </c>
      <c r="E34" s="77">
        <f t="shared" si="3"/>
        <v>40000000</v>
      </c>
      <c r="F34" s="78">
        <f t="shared" si="3"/>
        <v>51351000</v>
      </c>
      <c r="G34" s="78">
        <f t="shared" si="3"/>
        <v>37063924</v>
      </c>
      <c r="H34" s="78">
        <f t="shared" si="3"/>
        <v>30740311</v>
      </c>
      <c r="I34" s="78">
        <f t="shared" si="3"/>
        <v>30173256</v>
      </c>
      <c r="J34" s="78">
        <f t="shared" si="3"/>
        <v>97977491</v>
      </c>
      <c r="K34" s="78">
        <f t="shared" si="3"/>
        <v>28952452</v>
      </c>
      <c r="L34" s="78">
        <f t="shared" si="3"/>
        <v>27326729</v>
      </c>
      <c r="M34" s="78">
        <f t="shared" si="3"/>
        <v>25392776</v>
      </c>
      <c r="N34" s="78">
        <f t="shared" si="3"/>
        <v>81671957</v>
      </c>
      <c r="O34" s="78">
        <f t="shared" si="3"/>
        <v>24999535</v>
      </c>
      <c r="P34" s="78">
        <f t="shared" si="3"/>
        <v>25250712</v>
      </c>
      <c r="Q34" s="78">
        <f t="shared" si="3"/>
        <v>23501538</v>
      </c>
      <c r="R34" s="78">
        <f t="shared" si="3"/>
        <v>73751785</v>
      </c>
      <c r="S34" s="78">
        <f t="shared" si="3"/>
        <v>25783870</v>
      </c>
      <c r="T34" s="78">
        <f t="shared" si="3"/>
        <v>24120148</v>
      </c>
      <c r="U34" s="78">
        <f t="shared" si="3"/>
        <v>49996505</v>
      </c>
      <c r="V34" s="78">
        <f t="shared" si="3"/>
        <v>99900523</v>
      </c>
      <c r="W34" s="78">
        <f t="shared" si="3"/>
        <v>353301756</v>
      </c>
      <c r="X34" s="78">
        <f t="shared" si="3"/>
        <v>51351000</v>
      </c>
      <c r="Y34" s="78">
        <f t="shared" si="3"/>
        <v>301950756</v>
      </c>
      <c r="Z34" s="179">
        <f>+IF(X34&lt;&gt;0,+(Y34/X34)*100,0)</f>
        <v>588.0133901968802</v>
      </c>
      <c r="AA34" s="79">
        <f>SUM(AA29:AA33)</f>
        <v>51351000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51957803</v>
      </c>
      <c r="D37" s="160"/>
      <c r="E37" s="64">
        <v>23206000</v>
      </c>
      <c r="F37" s="65">
        <v>25909202</v>
      </c>
      <c r="G37" s="65">
        <v>60763806</v>
      </c>
      <c r="H37" s="65">
        <v>58108657</v>
      </c>
      <c r="I37" s="65">
        <v>58108657</v>
      </c>
      <c r="J37" s="65">
        <v>176981120</v>
      </c>
      <c r="K37" s="65">
        <v>58108657</v>
      </c>
      <c r="L37" s="65">
        <v>58108657</v>
      </c>
      <c r="M37" s="65">
        <v>58108657</v>
      </c>
      <c r="N37" s="65">
        <v>174325971</v>
      </c>
      <c r="O37" s="65">
        <v>58108657</v>
      </c>
      <c r="P37" s="65">
        <v>58108657</v>
      </c>
      <c r="Q37" s="65">
        <v>58108657</v>
      </c>
      <c r="R37" s="65">
        <v>174325971</v>
      </c>
      <c r="S37" s="65">
        <v>58108657</v>
      </c>
      <c r="T37" s="65">
        <v>58108657</v>
      </c>
      <c r="U37" s="65">
        <v>58108657</v>
      </c>
      <c r="V37" s="65">
        <v>174325971</v>
      </c>
      <c r="W37" s="65">
        <v>699959033</v>
      </c>
      <c r="X37" s="65">
        <v>25909202</v>
      </c>
      <c r="Y37" s="65">
        <v>674049831</v>
      </c>
      <c r="Z37" s="145">
        <v>2601.58</v>
      </c>
      <c r="AA37" s="67">
        <v>25909202</v>
      </c>
    </row>
    <row r="38" spans="1:27" ht="13.5">
      <c r="A38" s="264" t="s">
        <v>168</v>
      </c>
      <c r="B38" s="197"/>
      <c r="C38" s="160">
        <v>255930</v>
      </c>
      <c r="D38" s="160"/>
      <c r="E38" s="64"/>
      <c r="F38" s="65">
        <v>250000</v>
      </c>
      <c r="G38" s="65">
        <v>113836</v>
      </c>
      <c r="H38" s="65">
        <v>255930</v>
      </c>
      <c r="I38" s="65">
        <v>255930</v>
      </c>
      <c r="J38" s="65">
        <v>625696</v>
      </c>
      <c r="K38" s="65">
        <v>255930</v>
      </c>
      <c r="L38" s="65">
        <v>255930</v>
      </c>
      <c r="M38" s="65">
        <v>255930</v>
      </c>
      <c r="N38" s="65">
        <v>767790</v>
      </c>
      <c r="O38" s="65">
        <v>255930</v>
      </c>
      <c r="P38" s="65">
        <v>255930</v>
      </c>
      <c r="Q38" s="65">
        <v>255930</v>
      </c>
      <c r="R38" s="65">
        <v>767790</v>
      </c>
      <c r="S38" s="65">
        <v>255930</v>
      </c>
      <c r="T38" s="65">
        <v>255930</v>
      </c>
      <c r="U38" s="65">
        <v>255930</v>
      </c>
      <c r="V38" s="65">
        <v>767790</v>
      </c>
      <c r="W38" s="65">
        <v>2929066</v>
      </c>
      <c r="X38" s="65">
        <v>250000</v>
      </c>
      <c r="Y38" s="65">
        <v>2679066</v>
      </c>
      <c r="Z38" s="145">
        <v>1071.63</v>
      </c>
      <c r="AA38" s="67">
        <v>250000</v>
      </c>
    </row>
    <row r="39" spans="1:27" ht="13.5">
      <c r="A39" s="265" t="s">
        <v>59</v>
      </c>
      <c r="B39" s="268"/>
      <c r="C39" s="177">
        <f aca="true" t="shared" si="4" ref="C39:Y39">SUM(C37:C38)</f>
        <v>52213733</v>
      </c>
      <c r="D39" s="177">
        <f>SUM(D37:D38)</f>
        <v>0</v>
      </c>
      <c r="E39" s="81">
        <f t="shared" si="4"/>
        <v>23206000</v>
      </c>
      <c r="F39" s="82">
        <f t="shared" si="4"/>
        <v>26159202</v>
      </c>
      <c r="G39" s="82">
        <f t="shared" si="4"/>
        <v>60877642</v>
      </c>
      <c r="H39" s="82">
        <f t="shared" si="4"/>
        <v>58364587</v>
      </c>
      <c r="I39" s="82">
        <f t="shared" si="4"/>
        <v>58364587</v>
      </c>
      <c r="J39" s="82">
        <f t="shared" si="4"/>
        <v>177606816</v>
      </c>
      <c r="K39" s="82">
        <f t="shared" si="4"/>
        <v>58364587</v>
      </c>
      <c r="L39" s="82">
        <f t="shared" si="4"/>
        <v>58364587</v>
      </c>
      <c r="M39" s="82">
        <f t="shared" si="4"/>
        <v>58364587</v>
      </c>
      <c r="N39" s="82">
        <f t="shared" si="4"/>
        <v>175093761</v>
      </c>
      <c r="O39" s="82">
        <f t="shared" si="4"/>
        <v>58364587</v>
      </c>
      <c r="P39" s="82">
        <f t="shared" si="4"/>
        <v>58364587</v>
      </c>
      <c r="Q39" s="82">
        <f t="shared" si="4"/>
        <v>58364587</v>
      </c>
      <c r="R39" s="82">
        <f t="shared" si="4"/>
        <v>175093761</v>
      </c>
      <c r="S39" s="82">
        <f t="shared" si="4"/>
        <v>58364587</v>
      </c>
      <c r="T39" s="82">
        <f t="shared" si="4"/>
        <v>58364587</v>
      </c>
      <c r="U39" s="82">
        <f t="shared" si="4"/>
        <v>58364587</v>
      </c>
      <c r="V39" s="82">
        <f t="shared" si="4"/>
        <v>175093761</v>
      </c>
      <c r="W39" s="82">
        <f t="shared" si="4"/>
        <v>702888099</v>
      </c>
      <c r="X39" s="82">
        <f t="shared" si="4"/>
        <v>26159202</v>
      </c>
      <c r="Y39" s="82">
        <f t="shared" si="4"/>
        <v>676728897</v>
      </c>
      <c r="Z39" s="227">
        <f>+IF(X39&lt;&gt;0,+(Y39/X39)*100,0)</f>
        <v>2586.9630770846907</v>
      </c>
      <c r="AA39" s="84">
        <f>SUM(AA37:AA38)</f>
        <v>26159202</v>
      </c>
    </row>
    <row r="40" spans="1:27" ht="13.5">
      <c r="A40" s="265" t="s">
        <v>170</v>
      </c>
      <c r="B40" s="266"/>
      <c r="C40" s="177">
        <f aca="true" t="shared" si="5" ref="C40:Y40">+C34+C39</f>
        <v>100598050</v>
      </c>
      <c r="D40" s="177">
        <f>+D34+D39</f>
        <v>0</v>
      </c>
      <c r="E40" s="77">
        <f t="shared" si="5"/>
        <v>63206000</v>
      </c>
      <c r="F40" s="78">
        <f t="shared" si="5"/>
        <v>77510202</v>
      </c>
      <c r="G40" s="78">
        <f t="shared" si="5"/>
        <v>97941566</v>
      </c>
      <c r="H40" s="78">
        <f t="shared" si="5"/>
        <v>89104898</v>
      </c>
      <c r="I40" s="78">
        <f t="shared" si="5"/>
        <v>88537843</v>
      </c>
      <c r="J40" s="78">
        <f t="shared" si="5"/>
        <v>275584307</v>
      </c>
      <c r="K40" s="78">
        <f t="shared" si="5"/>
        <v>87317039</v>
      </c>
      <c r="L40" s="78">
        <f t="shared" si="5"/>
        <v>85691316</v>
      </c>
      <c r="M40" s="78">
        <f t="shared" si="5"/>
        <v>83757363</v>
      </c>
      <c r="N40" s="78">
        <f t="shared" si="5"/>
        <v>256765718</v>
      </c>
      <c r="O40" s="78">
        <f t="shared" si="5"/>
        <v>83364122</v>
      </c>
      <c r="P40" s="78">
        <f t="shared" si="5"/>
        <v>83615299</v>
      </c>
      <c r="Q40" s="78">
        <f t="shared" si="5"/>
        <v>81866125</v>
      </c>
      <c r="R40" s="78">
        <f t="shared" si="5"/>
        <v>248845546</v>
      </c>
      <c r="S40" s="78">
        <f t="shared" si="5"/>
        <v>84148457</v>
      </c>
      <c r="T40" s="78">
        <f t="shared" si="5"/>
        <v>82484735</v>
      </c>
      <c r="U40" s="78">
        <f t="shared" si="5"/>
        <v>108361092</v>
      </c>
      <c r="V40" s="78">
        <f t="shared" si="5"/>
        <v>274994284</v>
      </c>
      <c r="W40" s="78">
        <f t="shared" si="5"/>
        <v>1056189855</v>
      </c>
      <c r="X40" s="78">
        <f t="shared" si="5"/>
        <v>77510202</v>
      </c>
      <c r="Y40" s="78">
        <f t="shared" si="5"/>
        <v>978679653</v>
      </c>
      <c r="Z40" s="179">
        <f>+IF(X40&lt;&gt;0,+(Y40/X40)*100,0)</f>
        <v>1262.6462423617475</v>
      </c>
      <c r="AA40" s="79">
        <f>+AA34+AA39</f>
        <v>77510202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306531225</v>
      </c>
      <c r="D42" s="272">
        <f>+D25-D40</f>
        <v>0</v>
      </c>
      <c r="E42" s="273">
        <f t="shared" si="6"/>
        <v>346883000</v>
      </c>
      <c r="F42" s="274">
        <f t="shared" si="6"/>
        <v>334556798</v>
      </c>
      <c r="G42" s="274">
        <f t="shared" si="6"/>
        <v>396492130</v>
      </c>
      <c r="H42" s="274">
        <f t="shared" si="6"/>
        <v>383728855</v>
      </c>
      <c r="I42" s="274">
        <f t="shared" si="6"/>
        <v>363165248</v>
      </c>
      <c r="J42" s="274">
        <f t="shared" si="6"/>
        <v>1143386233</v>
      </c>
      <c r="K42" s="274">
        <f t="shared" si="6"/>
        <v>347381353</v>
      </c>
      <c r="L42" s="274">
        <f t="shared" si="6"/>
        <v>330398671</v>
      </c>
      <c r="M42" s="274">
        <f t="shared" si="6"/>
        <v>404747860</v>
      </c>
      <c r="N42" s="274">
        <f t="shared" si="6"/>
        <v>1082527884</v>
      </c>
      <c r="O42" s="274">
        <f t="shared" si="6"/>
        <v>405586122</v>
      </c>
      <c r="P42" s="274">
        <f t="shared" si="6"/>
        <v>384551009</v>
      </c>
      <c r="Q42" s="274">
        <f t="shared" si="6"/>
        <v>440762578</v>
      </c>
      <c r="R42" s="274">
        <f t="shared" si="6"/>
        <v>1230899709</v>
      </c>
      <c r="S42" s="274">
        <f t="shared" si="6"/>
        <v>407705323</v>
      </c>
      <c r="T42" s="274">
        <f t="shared" si="6"/>
        <v>386778180</v>
      </c>
      <c r="U42" s="274">
        <f t="shared" si="6"/>
        <v>338947955</v>
      </c>
      <c r="V42" s="274">
        <f t="shared" si="6"/>
        <v>1133431458</v>
      </c>
      <c r="W42" s="274">
        <f t="shared" si="6"/>
        <v>4590245284</v>
      </c>
      <c r="X42" s="274">
        <f t="shared" si="6"/>
        <v>334556798</v>
      </c>
      <c r="Y42" s="274">
        <f t="shared" si="6"/>
        <v>4255688486</v>
      </c>
      <c r="Z42" s="275">
        <f>+IF(X42&lt;&gt;0,+(Y42/X42)*100,0)</f>
        <v>1272.037666381539</v>
      </c>
      <c r="AA42" s="276">
        <f>+AA25-AA40</f>
        <v>334556798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306531225</v>
      </c>
      <c r="D45" s="160"/>
      <c r="E45" s="64">
        <v>346883000</v>
      </c>
      <c r="F45" s="65">
        <v>334556798</v>
      </c>
      <c r="G45" s="65">
        <v>396492130</v>
      </c>
      <c r="H45" s="65">
        <v>383728855</v>
      </c>
      <c r="I45" s="65">
        <v>363165248</v>
      </c>
      <c r="J45" s="65">
        <v>1143386233</v>
      </c>
      <c r="K45" s="65">
        <v>347381353</v>
      </c>
      <c r="L45" s="65">
        <v>330398671</v>
      </c>
      <c r="M45" s="65">
        <v>404747860</v>
      </c>
      <c r="N45" s="65">
        <v>1082527884</v>
      </c>
      <c r="O45" s="65">
        <v>405586122</v>
      </c>
      <c r="P45" s="65">
        <v>384551009</v>
      </c>
      <c r="Q45" s="65">
        <v>440762578</v>
      </c>
      <c r="R45" s="65">
        <v>1230899709</v>
      </c>
      <c r="S45" s="65">
        <v>407705323</v>
      </c>
      <c r="T45" s="65">
        <v>386778180</v>
      </c>
      <c r="U45" s="65">
        <v>338947955</v>
      </c>
      <c r="V45" s="65">
        <v>1133431458</v>
      </c>
      <c r="W45" s="65">
        <v>4590245284</v>
      </c>
      <c r="X45" s="65">
        <v>334556798</v>
      </c>
      <c r="Y45" s="65">
        <v>4255688486</v>
      </c>
      <c r="Z45" s="144">
        <v>1272.04</v>
      </c>
      <c r="AA45" s="67">
        <v>334556798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306531225</v>
      </c>
      <c r="D48" s="232">
        <f>SUM(D45:D47)</f>
        <v>0</v>
      </c>
      <c r="E48" s="279">
        <f t="shared" si="7"/>
        <v>346883000</v>
      </c>
      <c r="F48" s="234">
        <f t="shared" si="7"/>
        <v>334556798</v>
      </c>
      <c r="G48" s="234">
        <f t="shared" si="7"/>
        <v>396492130</v>
      </c>
      <c r="H48" s="234">
        <f t="shared" si="7"/>
        <v>383728855</v>
      </c>
      <c r="I48" s="234">
        <f t="shared" si="7"/>
        <v>363165248</v>
      </c>
      <c r="J48" s="234">
        <f t="shared" si="7"/>
        <v>1143386233</v>
      </c>
      <c r="K48" s="234">
        <f t="shared" si="7"/>
        <v>347381353</v>
      </c>
      <c r="L48" s="234">
        <f t="shared" si="7"/>
        <v>330398671</v>
      </c>
      <c r="M48" s="234">
        <f t="shared" si="7"/>
        <v>404747860</v>
      </c>
      <c r="N48" s="234">
        <f t="shared" si="7"/>
        <v>1082527884</v>
      </c>
      <c r="O48" s="234">
        <f t="shared" si="7"/>
        <v>405586122</v>
      </c>
      <c r="P48" s="234">
        <f t="shared" si="7"/>
        <v>384551009</v>
      </c>
      <c r="Q48" s="234">
        <f t="shared" si="7"/>
        <v>440762578</v>
      </c>
      <c r="R48" s="234">
        <f t="shared" si="7"/>
        <v>1230899709</v>
      </c>
      <c r="S48" s="234">
        <f t="shared" si="7"/>
        <v>407705323</v>
      </c>
      <c r="T48" s="234">
        <f t="shared" si="7"/>
        <v>386778180</v>
      </c>
      <c r="U48" s="234">
        <f t="shared" si="7"/>
        <v>338947955</v>
      </c>
      <c r="V48" s="234">
        <f t="shared" si="7"/>
        <v>1133431458</v>
      </c>
      <c r="W48" s="234">
        <f t="shared" si="7"/>
        <v>4590245284</v>
      </c>
      <c r="X48" s="234">
        <f t="shared" si="7"/>
        <v>334556798</v>
      </c>
      <c r="Y48" s="234">
        <f t="shared" si="7"/>
        <v>4255688486</v>
      </c>
      <c r="Z48" s="280">
        <f>+IF(X48&lt;&gt;0,+(Y48/X48)*100,0)</f>
        <v>1272.037666381539</v>
      </c>
      <c r="AA48" s="247">
        <f>SUM(AA45:AA47)</f>
        <v>334556798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9122435</v>
      </c>
      <c r="D6" s="160">
        <v>2185728</v>
      </c>
      <c r="E6" s="64">
        <v>38726310</v>
      </c>
      <c r="F6" s="65">
        <v>58841340</v>
      </c>
      <c r="G6" s="65">
        <v>97912</v>
      </c>
      <c r="H6" s="65">
        <v>103397</v>
      </c>
      <c r="I6" s="65">
        <v>188283</v>
      </c>
      <c r="J6" s="65">
        <v>389592</v>
      </c>
      <c r="K6" s="65">
        <v>155789</v>
      </c>
      <c r="L6" s="65">
        <v>313535</v>
      </c>
      <c r="M6" s="65">
        <v>207375</v>
      </c>
      <c r="N6" s="65">
        <v>676699</v>
      </c>
      <c r="O6" s="65">
        <v>117550</v>
      </c>
      <c r="P6" s="65">
        <v>29493</v>
      </c>
      <c r="Q6" s="65"/>
      <c r="R6" s="65">
        <v>147043</v>
      </c>
      <c r="S6" s="65">
        <v>32509</v>
      </c>
      <c r="T6" s="65">
        <v>148220</v>
      </c>
      <c r="U6" s="65">
        <v>791665</v>
      </c>
      <c r="V6" s="65">
        <v>972394</v>
      </c>
      <c r="W6" s="65">
        <v>2185728</v>
      </c>
      <c r="X6" s="65">
        <v>58841340</v>
      </c>
      <c r="Y6" s="65">
        <v>-56655612</v>
      </c>
      <c r="Z6" s="145">
        <v>-96.29</v>
      </c>
      <c r="AA6" s="67">
        <v>58841340</v>
      </c>
    </row>
    <row r="7" spans="1:27" ht="13.5">
      <c r="A7" s="264" t="s">
        <v>181</v>
      </c>
      <c r="B7" s="197" t="s">
        <v>72</v>
      </c>
      <c r="C7" s="160">
        <v>246890476</v>
      </c>
      <c r="D7" s="160">
        <v>279940990</v>
      </c>
      <c r="E7" s="64">
        <v>258092000</v>
      </c>
      <c r="F7" s="65">
        <v>300636000</v>
      </c>
      <c r="G7" s="65">
        <v>103868000</v>
      </c>
      <c r="H7" s="65"/>
      <c r="I7" s="65"/>
      <c r="J7" s="65">
        <v>103868000</v>
      </c>
      <c r="K7" s="65"/>
      <c r="L7" s="65">
        <v>1000000</v>
      </c>
      <c r="M7" s="65">
        <v>90298000</v>
      </c>
      <c r="N7" s="65">
        <v>91298000</v>
      </c>
      <c r="O7" s="65">
        <v>9084792</v>
      </c>
      <c r="P7" s="65"/>
      <c r="Q7" s="65">
        <v>75690198</v>
      </c>
      <c r="R7" s="65">
        <v>84774990</v>
      </c>
      <c r="S7" s="65"/>
      <c r="T7" s="65"/>
      <c r="U7" s="65"/>
      <c r="V7" s="65"/>
      <c r="W7" s="65">
        <v>279940990</v>
      </c>
      <c r="X7" s="65">
        <v>300636000</v>
      </c>
      <c r="Y7" s="65">
        <v>-20695010</v>
      </c>
      <c r="Z7" s="145">
        <v>-6.88</v>
      </c>
      <c r="AA7" s="67">
        <v>300636000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6025131</v>
      </c>
      <c r="D9" s="160">
        <v>3480544</v>
      </c>
      <c r="E9" s="64">
        <v>3407810</v>
      </c>
      <c r="F9" s="65">
        <v>2608370</v>
      </c>
      <c r="G9" s="65">
        <v>129627</v>
      </c>
      <c r="H9" s="65">
        <v>207048</v>
      </c>
      <c r="I9" s="65">
        <v>92988</v>
      </c>
      <c r="J9" s="65">
        <v>429663</v>
      </c>
      <c r="K9" s="65">
        <v>579537</v>
      </c>
      <c r="L9" s="65">
        <v>112243</v>
      </c>
      <c r="M9" s="65">
        <v>85486</v>
      </c>
      <c r="N9" s="65">
        <v>777266</v>
      </c>
      <c r="O9" s="65">
        <v>268470</v>
      </c>
      <c r="P9" s="65">
        <v>346527</v>
      </c>
      <c r="Q9" s="65">
        <v>551139</v>
      </c>
      <c r="R9" s="65">
        <v>1166136</v>
      </c>
      <c r="S9" s="65">
        <v>216303</v>
      </c>
      <c r="T9" s="65">
        <v>319401</v>
      </c>
      <c r="U9" s="65">
        <v>571775</v>
      </c>
      <c r="V9" s="65">
        <v>1107479</v>
      </c>
      <c r="W9" s="65">
        <v>3480544</v>
      </c>
      <c r="X9" s="65">
        <v>2608370</v>
      </c>
      <c r="Y9" s="65">
        <v>872174</v>
      </c>
      <c r="Z9" s="145">
        <v>33.44</v>
      </c>
      <c r="AA9" s="67">
        <v>2608370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-49454801</v>
      </c>
      <c r="D12" s="160">
        <v>-66233092</v>
      </c>
      <c r="E12" s="64">
        <v>-104363554</v>
      </c>
      <c r="F12" s="65">
        <v>-104070955</v>
      </c>
      <c r="G12" s="65">
        <v>-7294716</v>
      </c>
      <c r="H12" s="65">
        <v>-7054039</v>
      </c>
      <c r="I12" s="65">
        <v>-8928936</v>
      </c>
      <c r="J12" s="65">
        <v>-23277691</v>
      </c>
      <c r="K12" s="65">
        <v>-6936467</v>
      </c>
      <c r="L12" s="65">
        <v>-7873644</v>
      </c>
      <c r="M12" s="65">
        <v>-10913974</v>
      </c>
      <c r="N12" s="65">
        <v>-25724085</v>
      </c>
      <c r="O12" s="65">
        <v>-5239319</v>
      </c>
      <c r="P12" s="65">
        <v>-3873214</v>
      </c>
      <c r="Q12" s="65">
        <v>-11086453</v>
      </c>
      <c r="R12" s="65">
        <v>-20198986</v>
      </c>
      <c r="S12" s="65">
        <v>-4654889</v>
      </c>
      <c r="T12" s="65">
        <v>-8573407</v>
      </c>
      <c r="U12" s="65">
        <v>16195966</v>
      </c>
      <c r="V12" s="65">
        <v>2967670</v>
      </c>
      <c r="W12" s="65">
        <v>-66233092</v>
      </c>
      <c r="X12" s="65">
        <v>-104070955</v>
      </c>
      <c r="Y12" s="65">
        <v>37837863</v>
      </c>
      <c r="Z12" s="145">
        <v>-36.36</v>
      </c>
      <c r="AA12" s="67">
        <v>-104070955</v>
      </c>
    </row>
    <row r="13" spans="1:27" ht="13.5">
      <c r="A13" s="264" t="s">
        <v>40</v>
      </c>
      <c r="B13" s="197"/>
      <c r="C13" s="160">
        <v>-5078253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-128218831</v>
      </c>
      <c r="D14" s="160">
        <v>-154215172</v>
      </c>
      <c r="E14" s="64">
        <v>-160386725</v>
      </c>
      <c r="F14" s="65">
        <v>-210777000</v>
      </c>
      <c r="G14" s="65">
        <v>-620501</v>
      </c>
      <c r="H14" s="65">
        <v>-12965586</v>
      </c>
      <c r="I14" s="65">
        <v>-12578266</v>
      </c>
      <c r="J14" s="65">
        <v>-26164353</v>
      </c>
      <c r="K14" s="65">
        <v>-8417585</v>
      </c>
      <c r="L14" s="65">
        <v>-10560526</v>
      </c>
      <c r="M14" s="65">
        <v>-8521342</v>
      </c>
      <c r="N14" s="65">
        <v>-27499453</v>
      </c>
      <c r="O14" s="65">
        <v>-3488307</v>
      </c>
      <c r="P14" s="65">
        <v>-13598902</v>
      </c>
      <c r="Q14" s="65">
        <v>-11509652</v>
      </c>
      <c r="R14" s="65">
        <v>-28596861</v>
      </c>
      <c r="S14" s="65">
        <v>-20924598</v>
      </c>
      <c r="T14" s="65">
        <v>-13336595</v>
      </c>
      <c r="U14" s="65">
        <v>-37693312</v>
      </c>
      <c r="V14" s="65">
        <v>-71954505</v>
      </c>
      <c r="W14" s="65">
        <v>-154215172</v>
      </c>
      <c r="X14" s="65">
        <v>-210777000</v>
      </c>
      <c r="Y14" s="65">
        <v>56561828</v>
      </c>
      <c r="Z14" s="145">
        <v>-26.83</v>
      </c>
      <c r="AA14" s="67">
        <v>-210777000</v>
      </c>
    </row>
    <row r="15" spans="1:27" ht="13.5">
      <c r="A15" s="265" t="s">
        <v>187</v>
      </c>
      <c r="B15" s="266"/>
      <c r="C15" s="177">
        <f aca="true" t="shared" si="0" ref="C15:Y15">SUM(C6:C14)</f>
        <v>79286157</v>
      </c>
      <c r="D15" s="177">
        <f>SUM(D6:D14)</f>
        <v>65158998</v>
      </c>
      <c r="E15" s="77">
        <f t="shared" si="0"/>
        <v>35475841</v>
      </c>
      <c r="F15" s="78">
        <f t="shared" si="0"/>
        <v>47237755</v>
      </c>
      <c r="G15" s="78">
        <f t="shared" si="0"/>
        <v>96180322</v>
      </c>
      <c r="H15" s="78">
        <f t="shared" si="0"/>
        <v>-19709180</v>
      </c>
      <c r="I15" s="78">
        <f t="shared" si="0"/>
        <v>-21225931</v>
      </c>
      <c r="J15" s="78">
        <f t="shared" si="0"/>
        <v>55245211</v>
      </c>
      <c r="K15" s="78">
        <f t="shared" si="0"/>
        <v>-14618726</v>
      </c>
      <c r="L15" s="78">
        <f t="shared" si="0"/>
        <v>-17008392</v>
      </c>
      <c r="M15" s="78">
        <f t="shared" si="0"/>
        <v>71155545</v>
      </c>
      <c r="N15" s="78">
        <f t="shared" si="0"/>
        <v>39528427</v>
      </c>
      <c r="O15" s="78">
        <f t="shared" si="0"/>
        <v>743186</v>
      </c>
      <c r="P15" s="78">
        <f t="shared" si="0"/>
        <v>-17096096</v>
      </c>
      <c r="Q15" s="78">
        <f t="shared" si="0"/>
        <v>53645232</v>
      </c>
      <c r="R15" s="78">
        <f t="shared" si="0"/>
        <v>37292322</v>
      </c>
      <c r="S15" s="78">
        <f t="shared" si="0"/>
        <v>-25330675</v>
      </c>
      <c r="T15" s="78">
        <f t="shared" si="0"/>
        <v>-21442381</v>
      </c>
      <c r="U15" s="78">
        <f t="shared" si="0"/>
        <v>-20133906</v>
      </c>
      <c r="V15" s="78">
        <f t="shared" si="0"/>
        <v>-66906962</v>
      </c>
      <c r="W15" s="78">
        <f t="shared" si="0"/>
        <v>65158998</v>
      </c>
      <c r="X15" s="78">
        <f t="shared" si="0"/>
        <v>47237755</v>
      </c>
      <c r="Y15" s="78">
        <f t="shared" si="0"/>
        <v>17921243</v>
      </c>
      <c r="Z15" s="179">
        <f>+IF(X15&lt;&gt;0,+(Y15/X15)*100,0)</f>
        <v>37.93838847760653</v>
      </c>
      <c r="AA15" s="79">
        <f>SUM(AA6:AA14)</f>
        <v>47237755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-55016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-4000000</v>
      </c>
      <c r="E22" s="64"/>
      <c r="F22" s="65"/>
      <c r="G22" s="65">
        <v>-64000000</v>
      </c>
      <c r="H22" s="65">
        <v>20000000</v>
      </c>
      <c r="I22" s="65">
        <v>20000000</v>
      </c>
      <c r="J22" s="65">
        <v>-24000000</v>
      </c>
      <c r="K22" s="65">
        <v>20000000</v>
      </c>
      <c r="L22" s="65"/>
      <c r="M22" s="65">
        <v>-60000000</v>
      </c>
      <c r="N22" s="65">
        <v>-40000000</v>
      </c>
      <c r="O22" s="65">
        <v>20000000</v>
      </c>
      <c r="P22" s="65">
        <v>10000000</v>
      </c>
      <c r="Q22" s="65">
        <v>-34000000</v>
      </c>
      <c r="R22" s="65">
        <v>-4000000</v>
      </c>
      <c r="S22" s="65">
        <v>24000000</v>
      </c>
      <c r="T22" s="65">
        <v>20000000</v>
      </c>
      <c r="U22" s="65">
        <v>20000000</v>
      </c>
      <c r="V22" s="65">
        <v>64000000</v>
      </c>
      <c r="W22" s="65">
        <v>-4000000</v>
      </c>
      <c r="X22" s="65"/>
      <c r="Y22" s="65">
        <v>-4000000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-119175027</v>
      </c>
      <c r="D24" s="160">
        <v>-35627512</v>
      </c>
      <c r="E24" s="64">
        <v>-37000000</v>
      </c>
      <c r="F24" s="65">
        <v>-41350136</v>
      </c>
      <c r="G24" s="65">
        <v>-14999</v>
      </c>
      <c r="H24" s="65">
        <v>-5681710</v>
      </c>
      <c r="I24" s="65">
        <v>-2700493</v>
      </c>
      <c r="J24" s="65">
        <v>-8397202</v>
      </c>
      <c r="K24" s="65">
        <v>-2550240</v>
      </c>
      <c r="L24" s="65">
        <v>-433360</v>
      </c>
      <c r="M24" s="65">
        <v>-1716264</v>
      </c>
      <c r="N24" s="65">
        <v>-4699864</v>
      </c>
      <c r="O24" s="65">
        <v>-912090</v>
      </c>
      <c r="P24" s="65">
        <v>-361883</v>
      </c>
      <c r="Q24" s="65">
        <v>-2160972</v>
      </c>
      <c r="R24" s="65">
        <v>-3434945</v>
      </c>
      <c r="S24" s="65">
        <v>-4218064</v>
      </c>
      <c r="T24" s="65">
        <v>-2179292</v>
      </c>
      <c r="U24" s="65">
        <v>-12698145</v>
      </c>
      <c r="V24" s="65">
        <v>-19095501</v>
      </c>
      <c r="W24" s="65">
        <v>-35627512</v>
      </c>
      <c r="X24" s="65">
        <v>-41350136</v>
      </c>
      <c r="Y24" s="65">
        <v>5722624</v>
      </c>
      <c r="Z24" s="145">
        <v>-13.84</v>
      </c>
      <c r="AA24" s="67">
        <v>-41350136</v>
      </c>
    </row>
    <row r="25" spans="1:27" ht="13.5">
      <c r="A25" s="265" t="s">
        <v>194</v>
      </c>
      <c r="B25" s="266"/>
      <c r="C25" s="177">
        <f aca="true" t="shared" si="1" ref="C25:Y25">SUM(C19:C24)</f>
        <v>-119230043</v>
      </c>
      <c r="D25" s="177">
        <f>SUM(D19:D24)</f>
        <v>-39627512</v>
      </c>
      <c r="E25" s="77">
        <f t="shared" si="1"/>
        <v>-37000000</v>
      </c>
      <c r="F25" s="78">
        <f t="shared" si="1"/>
        <v>-41350136</v>
      </c>
      <c r="G25" s="78">
        <f t="shared" si="1"/>
        <v>-64014999</v>
      </c>
      <c r="H25" s="78">
        <f t="shared" si="1"/>
        <v>14318290</v>
      </c>
      <c r="I25" s="78">
        <f t="shared" si="1"/>
        <v>17299507</v>
      </c>
      <c r="J25" s="78">
        <f t="shared" si="1"/>
        <v>-32397202</v>
      </c>
      <c r="K25" s="78">
        <f t="shared" si="1"/>
        <v>17449760</v>
      </c>
      <c r="L25" s="78">
        <f t="shared" si="1"/>
        <v>-433360</v>
      </c>
      <c r="M25" s="78">
        <f t="shared" si="1"/>
        <v>-61716264</v>
      </c>
      <c r="N25" s="78">
        <f t="shared" si="1"/>
        <v>-44699864</v>
      </c>
      <c r="O25" s="78">
        <f t="shared" si="1"/>
        <v>19087910</v>
      </c>
      <c r="P25" s="78">
        <f t="shared" si="1"/>
        <v>9638117</v>
      </c>
      <c r="Q25" s="78">
        <f t="shared" si="1"/>
        <v>-36160972</v>
      </c>
      <c r="R25" s="78">
        <f t="shared" si="1"/>
        <v>-7434945</v>
      </c>
      <c r="S25" s="78">
        <f t="shared" si="1"/>
        <v>19781936</v>
      </c>
      <c r="T25" s="78">
        <f t="shared" si="1"/>
        <v>17820708</v>
      </c>
      <c r="U25" s="78">
        <f t="shared" si="1"/>
        <v>7301855</v>
      </c>
      <c r="V25" s="78">
        <f t="shared" si="1"/>
        <v>44904499</v>
      </c>
      <c r="W25" s="78">
        <f t="shared" si="1"/>
        <v>-39627512</v>
      </c>
      <c r="X25" s="78">
        <f t="shared" si="1"/>
        <v>-41350136</v>
      </c>
      <c r="Y25" s="78">
        <f t="shared" si="1"/>
        <v>1722624</v>
      </c>
      <c r="Z25" s="179">
        <f>+IF(X25&lt;&gt;0,+(Y25/X25)*100,0)</f>
        <v>-4.165945185766741</v>
      </c>
      <c r="AA25" s="79">
        <f>SUM(AA19:AA24)</f>
        <v>-41350136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-2939942</v>
      </c>
      <c r="D33" s="160"/>
      <c r="E33" s="64">
        <v>-4777690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-2939942</v>
      </c>
      <c r="D34" s="177">
        <f>SUM(D29:D33)</f>
        <v>0</v>
      </c>
      <c r="E34" s="77">
        <f t="shared" si="2"/>
        <v>-4777690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-42883828</v>
      </c>
      <c r="D36" s="158">
        <f>+D15+D25+D34</f>
        <v>25531486</v>
      </c>
      <c r="E36" s="104">
        <f t="shared" si="3"/>
        <v>-6301849</v>
      </c>
      <c r="F36" s="105">
        <f t="shared" si="3"/>
        <v>5887619</v>
      </c>
      <c r="G36" s="105">
        <f t="shared" si="3"/>
        <v>32165323</v>
      </c>
      <c r="H36" s="105">
        <f t="shared" si="3"/>
        <v>-5390890</v>
      </c>
      <c r="I36" s="105">
        <f t="shared" si="3"/>
        <v>-3926424</v>
      </c>
      <c r="J36" s="105">
        <f t="shared" si="3"/>
        <v>22848009</v>
      </c>
      <c r="K36" s="105">
        <f t="shared" si="3"/>
        <v>2831034</v>
      </c>
      <c r="L36" s="105">
        <f t="shared" si="3"/>
        <v>-17441752</v>
      </c>
      <c r="M36" s="105">
        <f t="shared" si="3"/>
        <v>9439281</v>
      </c>
      <c r="N36" s="105">
        <f t="shared" si="3"/>
        <v>-5171437</v>
      </c>
      <c r="O36" s="105">
        <f t="shared" si="3"/>
        <v>19831096</v>
      </c>
      <c r="P36" s="105">
        <f t="shared" si="3"/>
        <v>-7457979</v>
      </c>
      <c r="Q36" s="105">
        <f t="shared" si="3"/>
        <v>17484260</v>
      </c>
      <c r="R36" s="105">
        <f t="shared" si="3"/>
        <v>29857377</v>
      </c>
      <c r="S36" s="105">
        <f t="shared" si="3"/>
        <v>-5548739</v>
      </c>
      <c r="T36" s="105">
        <f t="shared" si="3"/>
        <v>-3621673</v>
      </c>
      <c r="U36" s="105">
        <f t="shared" si="3"/>
        <v>-12832051</v>
      </c>
      <c r="V36" s="105">
        <f t="shared" si="3"/>
        <v>-22002463</v>
      </c>
      <c r="W36" s="105">
        <f t="shared" si="3"/>
        <v>25531486</v>
      </c>
      <c r="X36" s="105">
        <f t="shared" si="3"/>
        <v>5887619</v>
      </c>
      <c r="Y36" s="105">
        <f t="shared" si="3"/>
        <v>19643867</v>
      </c>
      <c r="Z36" s="142">
        <f>+IF(X36&lt;&gt;0,+(Y36/X36)*100,0)</f>
        <v>333.6470481530819</v>
      </c>
      <c r="AA36" s="107">
        <f>+AA15+AA25+AA34</f>
        <v>5887619</v>
      </c>
    </row>
    <row r="37" spans="1:27" ht="13.5">
      <c r="A37" s="264" t="s">
        <v>202</v>
      </c>
      <c r="B37" s="197" t="s">
        <v>96</v>
      </c>
      <c r="C37" s="158">
        <v>53164944</v>
      </c>
      <c r="D37" s="158">
        <v>10037377</v>
      </c>
      <c r="E37" s="104">
        <v>36377000</v>
      </c>
      <c r="F37" s="105">
        <v>10281116</v>
      </c>
      <c r="G37" s="105">
        <v>10037377</v>
      </c>
      <c r="H37" s="105">
        <v>42202700</v>
      </c>
      <c r="I37" s="105">
        <v>36811810</v>
      </c>
      <c r="J37" s="105">
        <v>10037377</v>
      </c>
      <c r="K37" s="105">
        <v>32885386</v>
      </c>
      <c r="L37" s="105">
        <v>35716420</v>
      </c>
      <c r="M37" s="105">
        <v>18274668</v>
      </c>
      <c r="N37" s="105">
        <v>32885386</v>
      </c>
      <c r="O37" s="105">
        <v>27713949</v>
      </c>
      <c r="P37" s="105">
        <v>47545045</v>
      </c>
      <c r="Q37" s="105">
        <v>40087066</v>
      </c>
      <c r="R37" s="105">
        <v>27713949</v>
      </c>
      <c r="S37" s="105">
        <v>57571326</v>
      </c>
      <c r="T37" s="105">
        <v>52022587</v>
      </c>
      <c r="U37" s="105">
        <v>48400914</v>
      </c>
      <c r="V37" s="105">
        <v>57571326</v>
      </c>
      <c r="W37" s="105">
        <v>10037377</v>
      </c>
      <c r="X37" s="105">
        <v>10281116</v>
      </c>
      <c r="Y37" s="105">
        <v>-243739</v>
      </c>
      <c r="Z37" s="142">
        <v>-2.37</v>
      </c>
      <c r="AA37" s="107">
        <v>10281116</v>
      </c>
    </row>
    <row r="38" spans="1:27" ht="13.5">
      <c r="A38" s="282" t="s">
        <v>203</v>
      </c>
      <c r="B38" s="271" t="s">
        <v>96</v>
      </c>
      <c r="C38" s="272">
        <v>10281116</v>
      </c>
      <c r="D38" s="272">
        <v>35568863</v>
      </c>
      <c r="E38" s="273">
        <v>30075151</v>
      </c>
      <c r="F38" s="274">
        <v>16168735</v>
      </c>
      <c r="G38" s="274">
        <v>42202700</v>
      </c>
      <c r="H38" s="274">
        <v>36811810</v>
      </c>
      <c r="I38" s="274">
        <v>32885386</v>
      </c>
      <c r="J38" s="274">
        <v>32885386</v>
      </c>
      <c r="K38" s="274">
        <v>35716420</v>
      </c>
      <c r="L38" s="274">
        <v>18274668</v>
      </c>
      <c r="M38" s="274">
        <v>27713949</v>
      </c>
      <c r="N38" s="274">
        <v>27713949</v>
      </c>
      <c r="O38" s="274">
        <v>47545045</v>
      </c>
      <c r="P38" s="274">
        <v>40087066</v>
      </c>
      <c r="Q38" s="274">
        <v>57571326</v>
      </c>
      <c r="R38" s="274">
        <v>57571326</v>
      </c>
      <c r="S38" s="274">
        <v>52022587</v>
      </c>
      <c r="T38" s="274">
        <v>48400914</v>
      </c>
      <c r="U38" s="274">
        <v>35568863</v>
      </c>
      <c r="V38" s="274">
        <v>35568863</v>
      </c>
      <c r="W38" s="274">
        <v>35568863</v>
      </c>
      <c r="X38" s="274">
        <v>16168735</v>
      </c>
      <c r="Y38" s="274">
        <v>19400128</v>
      </c>
      <c r="Z38" s="275">
        <v>119.99</v>
      </c>
      <c r="AA38" s="276">
        <v>16168735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2012-08-01T08:42:26Z</dcterms:created>
  <dcterms:modified xsi:type="dcterms:W3CDTF">2012-08-01T08:42:27Z</dcterms:modified>
  <cp:category/>
  <cp:version/>
  <cp:contentType/>
  <cp:contentStatus/>
</cp:coreProperties>
</file>