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<sst xmlns="http://schemas.openxmlformats.org/spreadsheetml/2006/main" count="536" uniqueCount="252">
  <si>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Mpumalanga: Nkangala(DC31)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</si>
  <si>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</si>
  <si>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</si>
  <si>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</si>
  <si>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</si>
  <si>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</si>
  <si>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</si>
  <si>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</si>
  <si>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</si>
  <si>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</si>
  <si>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</si>
  <si>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</si>
  <si>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</si>
  <si>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</si>
  <si>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</si>
  <si>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</si>
  <si>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</si>
  <si>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</si>
  <si>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</si>
  <si>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</si>
  <si>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</si>
  <si>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</si>
  <si>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</si>
  <si>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</si>
  <si>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</si>
  <si>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</si>
  <si>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</si>
  <si>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</si>
  <si>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</si>
  <si>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</si>
  <si>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</si>
  <si>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</si>
  <si>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</si>
  <si>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</si>
  <si>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</si>
  <si>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</si>
  <si>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</si>
  <si>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</si>
  <si>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</si>
  <si>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</si>
  <si>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</si>
  <si>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</si>
  <si>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</si>
  <si>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</si>
  <si>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</si>
  <si>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</si>
  <si>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</si>
  <si>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</si>
  <si>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</si>
  <si>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</si>
  <si>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</si>
  <si>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</si>
  <si>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</si>
  <si>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</si>
  <si>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</si>
  <si>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</si>
  <si>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</si>
  <si>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</si>
  <si>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</si>
  <si>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</si>
  <si>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</si>
  <si>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</si>
  <si>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</si>
  <si>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</si>
  <si>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</si>
  <si>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</si>
  <si>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</si>
  <si>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</si>
  <si>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</si>
  <si>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</si>
  <si>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Nkangala(DC31)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</si>
  <si>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</si>
  <si>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</si>
  <si>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</si>
  <si>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</si>
  <si>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</si>
  <si>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</si>
  <si>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</si>
  <si>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</si>
  <si>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</si>
  <si>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</si>
  <si>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</si>
  <si>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</si>
  <si>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</si>
  <si>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</si>
  <si>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</si>
  <si>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</si>
  <si>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</si>
  <si>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</si>
  <si>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</si>
  <si>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</si>
  <si>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</si>
  <si>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</si>
  <si>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</si>
  <si>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</si>
  <si>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</si>
  <si>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</si>
  <si>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</si>
  <si>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</si>
  <si>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</si>
  <si>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Nkangala(DC31)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</si>
  <si>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</si>
  <si>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</si>
  <si>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</si>
  <si>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</si>
  <si>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</si>
  <si>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</si>
  <si>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</si>
  <si>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</si>
  <si>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</si>
  <si>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</si>
  <si>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</si>
  <si>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</si>
  <si>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</si>
  <si>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</si>
  <si>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</si>
  <si>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</si>
  <si>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</si>
  <si>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</si>
  <si>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</si>
  <si>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</si>
  <si>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</si>
  <si>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</si>
  <si>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</si>
  <si>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</si>
  <si>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</si>
  <si>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</si>
  <si>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</si>
  <si>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</si>
  <si>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</si>
  <si>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</si>
  <si>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</si>
  <si>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</si>
  <si>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Mpumalanga: Nkangala(DC31)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</si>
  <si>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</si>
  <si>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</si>
  <si>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</si>
  <si>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</si>
  <si>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</si>
  <si>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</si>
  <si>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</si>
  <si>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</si>
  <si>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</si>
  <si>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Mpumalanga: Nkangala(DC31)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</si>
  <si>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</si>
  <si>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</si>
  <si>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</si>
  <si>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</si>
  <si>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</si>
  <si>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</si>
  <si>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</si>
  <si>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</si>
  <si>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</si>
  <si>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</si>
  <si>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</si>
  <si>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</si>
  <si>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</si>
  <si>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</si>
  <si>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</si>
  <si>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</si>
  <si>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</si>
  <si>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</si>
  <si>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</si>
  <si>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</si>
  <si>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</si>
  <si>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</si>
  <si>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</si>
  <si>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</si>
  <si>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</si>
  <si>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</si>
  <si>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</si>
  <si>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</si>
  <si>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</si>
  <si>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</si>
  <si>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</si>
  <si>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</si>
  <si>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</si>
  <si>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Nkangala(DC31)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</si>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</sst>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0</v>
      </c>
      <c r="C5" s="19"/>
      <c r="D5" s="64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6">
        <v>0</v>
      </c>
      <c r="Z5" s="67">
        <v>0</v>
      </c>
    </row>
    <row r="6" spans="1:26" ht="13.5">
      <c r="A6" s="63" t="s">
        <v>32</v>
      </c>
      <c r="B6" s="19">
        <v>0</v>
      </c>
      <c r="C6" s="19"/>
      <c r="D6" s="64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6">
        <v>0</v>
      </c>
      <c r="Z6" s="67">
        <v>0</v>
      </c>
    </row>
    <row r="7" spans="1:26" ht="13.5">
      <c r="A7" s="63" t="s">
        <v>33</v>
      </c>
      <c r="B7" s="19">
        <v>31135900</v>
      </c>
      <c r="C7" s="19"/>
      <c r="D7" s="64">
        <v>22125000</v>
      </c>
      <c r="E7" s="65">
        <v>22125000</v>
      </c>
      <c r="F7" s="65">
        <v>755317</v>
      </c>
      <c r="G7" s="65">
        <v>0</v>
      </c>
      <c r="H7" s="65">
        <v>0</v>
      </c>
      <c r="I7" s="65">
        <v>755317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13163070</v>
      </c>
      <c r="S7" s="65">
        <v>1418889</v>
      </c>
      <c r="T7" s="65">
        <v>1867762</v>
      </c>
      <c r="U7" s="65">
        <v>16449721</v>
      </c>
      <c r="V7" s="65">
        <v>17205038</v>
      </c>
      <c r="W7" s="65">
        <v>22125000</v>
      </c>
      <c r="X7" s="65">
        <v>-4919962</v>
      </c>
      <c r="Y7" s="66">
        <v>-22.24</v>
      </c>
      <c r="Z7" s="67">
        <v>22125000</v>
      </c>
    </row>
    <row r="8" spans="1:26" ht="13.5">
      <c r="A8" s="63" t="s">
        <v>34</v>
      </c>
      <c r="B8" s="19">
        <v>284659021</v>
      </c>
      <c r="C8" s="19"/>
      <c r="D8" s="64">
        <v>301595000</v>
      </c>
      <c r="E8" s="65">
        <v>301822000</v>
      </c>
      <c r="F8" s="65">
        <v>121656000</v>
      </c>
      <c r="G8" s="65">
        <v>0</v>
      </c>
      <c r="H8" s="65">
        <v>0</v>
      </c>
      <c r="I8" s="65">
        <v>121656000</v>
      </c>
      <c r="J8" s="65">
        <v>0</v>
      </c>
      <c r="K8" s="65">
        <v>396581</v>
      </c>
      <c r="L8" s="65">
        <v>97325000</v>
      </c>
      <c r="M8" s="65">
        <v>97721581</v>
      </c>
      <c r="N8" s="65">
        <v>0</v>
      </c>
      <c r="O8" s="65">
        <v>0</v>
      </c>
      <c r="P8" s="65">
        <v>0</v>
      </c>
      <c r="Q8" s="65">
        <v>0</v>
      </c>
      <c r="R8" s="65">
        <v>74014580</v>
      </c>
      <c r="S8" s="65">
        <v>0</v>
      </c>
      <c r="T8" s="65">
        <v>1185664</v>
      </c>
      <c r="U8" s="65">
        <v>75200244</v>
      </c>
      <c r="V8" s="65">
        <v>294577825</v>
      </c>
      <c r="W8" s="65">
        <v>301822000</v>
      </c>
      <c r="X8" s="65">
        <v>-7244175</v>
      </c>
      <c r="Y8" s="66">
        <v>-2.4</v>
      </c>
      <c r="Z8" s="67">
        <v>301822000</v>
      </c>
    </row>
    <row r="9" spans="1:26" ht="13.5">
      <c r="A9" s="63" t="s">
        <v>35</v>
      </c>
      <c r="B9" s="19">
        <v>6338076</v>
      </c>
      <c r="C9" s="19"/>
      <c r="D9" s="64">
        <v>1487000</v>
      </c>
      <c r="E9" s="65">
        <v>1487000</v>
      </c>
      <c r="F9" s="65">
        <v>184670</v>
      </c>
      <c r="G9" s="65">
        <v>1415922</v>
      </c>
      <c r="H9" s="65">
        <v>1756165</v>
      </c>
      <c r="I9" s="65">
        <v>3356757</v>
      </c>
      <c r="J9" s="65">
        <v>1264848</v>
      </c>
      <c r="K9" s="65">
        <v>3443527</v>
      </c>
      <c r="L9" s="65">
        <v>1509165</v>
      </c>
      <c r="M9" s="65">
        <v>6217540</v>
      </c>
      <c r="N9" s="65">
        <v>1410464</v>
      </c>
      <c r="O9" s="65">
        <v>1301170</v>
      </c>
      <c r="P9" s="65">
        <v>2026761</v>
      </c>
      <c r="Q9" s="65">
        <v>4738395</v>
      </c>
      <c r="R9" s="65">
        <v>-11185076</v>
      </c>
      <c r="S9" s="65">
        <v>412634</v>
      </c>
      <c r="T9" s="65">
        <v>132725</v>
      </c>
      <c r="U9" s="65">
        <v>-10639717</v>
      </c>
      <c r="V9" s="65">
        <v>3672975</v>
      </c>
      <c r="W9" s="65">
        <v>1487000</v>
      </c>
      <c r="X9" s="65">
        <v>2185975</v>
      </c>
      <c r="Y9" s="66">
        <v>147.01</v>
      </c>
      <c r="Z9" s="67">
        <v>1487000</v>
      </c>
    </row>
    <row r="10" spans="1:26" ht="25.5">
      <c r="A10" s="68" t="s">
        <v>213</v>
      </c>
      <c r="B10" s="69">
        <f>SUM(B5:B9)</f>
        <v>322132997</v>
      </c>
      <c r="C10" s="69">
        <f>SUM(C5:C9)</f>
        <v>0</v>
      </c>
      <c r="D10" s="70">
        <f aca="true" t="shared" si="0" ref="D10:Z10">SUM(D5:D9)</f>
        <v>325207000</v>
      </c>
      <c r="E10" s="71">
        <f t="shared" si="0"/>
        <v>325434000</v>
      </c>
      <c r="F10" s="71">
        <f t="shared" si="0"/>
        <v>122595987</v>
      </c>
      <c r="G10" s="71">
        <f t="shared" si="0"/>
        <v>1415922</v>
      </c>
      <c r="H10" s="71">
        <f t="shared" si="0"/>
        <v>1756165</v>
      </c>
      <c r="I10" s="71">
        <f t="shared" si="0"/>
        <v>125768074</v>
      </c>
      <c r="J10" s="71">
        <f t="shared" si="0"/>
        <v>1264848</v>
      </c>
      <c r="K10" s="71">
        <f t="shared" si="0"/>
        <v>3840108</v>
      </c>
      <c r="L10" s="71">
        <f t="shared" si="0"/>
        <v>98834165</v>
      </c>
      <c r="M10" s="71">
        <f t="shared" si="0"/>
        <v>103939121</v>
      </c>
      <c r="N10" s="71">
        <f t="shared" si="0"/>
        <v>1410464</v>
      </c>
      <c r="O10" s="71">
        <f t="shared" si="0"/>
        <v>1301170</v>
      </c>
      <c r="P10" s="71">
        <f t="shared" si="0"/>
        <v>2026761</v>
      </c>
      <c r="Q10" s="71">
        <f t="shared" si="0"/>
        <v>4738395</v>
      </c>
      <c r="R10" s="71">
        <f t="shared" si="0"/>
        <v>75992574</v>
      </c>
      <c r="S10" s="71">
        <f t="shared" si="0"/>
        <v>1831523</v>
      </c>
      <c r="T10" s="71">
        <f t="shared" si="0"/>
        <v>3186151</v>
      </c>
      <c r="U10" s="71">
        <f t="shared" si="0"/>
        <v>81010248</v>
      </c>
      <c r="V10" s="71">
        <f t="shared" si="0"/>
        <v>315455838</v>
      </c>
      <c r="W10" s="71">
        <f t="shared" si="0"/>
        <v>325434000</v>
      </c>
      <c r="X10" s="71">
        <f t="shared" si="0"/>
        <v>-9978162</v>
      </c>
      <c r="Y10" s="72">
        <f>+IF(W10&lt;&gt;0,(X10/W10)*100,0)</f>
        <v>-3.0661092571765707</v>
      </c>
      <c r="Z10" s="73">
        <f t="shared" si="0"/>
        <v>325434000</v>
      </c>
    </row>
    <row r="11" spans="1:26" ht="13.5">
      <c r="A11" s="63" t="s">
        <v>37</v>
      </c>
      <c r="B11" s="19">
        <v>35556126</v>
      </c>
      <c r="C11" s="19"/>
      <c r="D11" s="64">
        <v>70011176</v>
      </c>
      <c r="E11" s="65">
        <v>46992176</v>
      </c>
      <c r="F11" s="65">
        <v>2889812</v>
      </c>
      <c r="G11" s="65">
        <v>2865455</v>
      </c>
      <c r="H11" s="65">
        <v>2652964</v>
      </c>
      <c r="I11" s="65">
        <v>8408231</v>
      </c>
      <c r="J11" s="65">
        <v>3389834</v>
      </c>
      <c r="K11" s="65">
        <v>3028578</v>
      </c>
      <c r="L11" s="65">
        <v>2736476</v>
      </c>
      <c r="M11" s="65">
        <v>9154888</v>
      </c>
      <c r="N11" s="65">
        <v>2787811</v>
      </c>
      <c r="O11" s="65">
        <v>2643817</v>
      </c>
      <c r="P11" s="65">
        <v>2817950</v>
      </c>
      <c r="Q11" s="65">
        <v>8249578</v>
      </c>
      <c r="R11" s="65">
        <v>3341943</v>
      </c>
      <c r="S11" s="65">
        <v>3433352</v>
      </c>
      <c r="T11" s="65">
        <v>3668462</v>
      </c>
      <c r="U11" s="65">
        <v>10443757</v>
      </c>
      <c r="V11" s="65">
        <v>36256454</v>
      </c>
      <c r="W11" s="65">
        <v>46992176</v>
      </c>
      <c r="X11" s="65">
        <v>-10735722</v>
      </c>
      <c r="Y11" s="66">
        <v>-22.85</v>
      </c>
      <c r="Z11" s="67">
        <v>46992176</v>
      </c>
    </row>
    <row r="12" spans="1:26" ht="13.5">
      <c r="A12" s="63" t="s">
        <v>38</v>
      </c>
      <c r="B12" s="19">
        <v>8589272</v>
      </c>
      <c r="C12" s="19"/>
      <c r="D12" s="64">
        <v>12164008</v>
      </c>
      <c r="E12" s="65">
        <v>10264008</v>
      </c>
      <c r="F12" s="65">
        <v>748643</v>
      </c>
      <c r="G12" s="65">
        <v>901596</v>
      </c>
      <c r="H12" s="65">
        <v>813104</v>
      </c>
      <c r="I12" s="65">
        <v>2463343</v>
      </c>
      <c r="J12" s="65">
        <v>818326</v>
      </c>
      <c r="K12" s="65">
        <v>808682</v>
      </c>
      <c r="L12" s="65">
        <v>812367</v>
      </c>
      <c r="M12" s="65">
        <v>2439375</v>
      </c>
      <c r="N12" s="65">
        <v>1095671</v>
      </c>
      <c r="O12" s="65">
        <v>852965</v>
      </c>
      <c r="P12" s="65">
        <v>852965</v>
      </c>
      <c r="Q12" s="65">
        <v>2801601</v>
      </c>
      <c r="R12" s="65">
        <v>849100</v>
      </c>
      <c r="S12" s="65">
        <v>858157</v>
      </c>
      <c r="T12" s="65">
        <v>850540</v>
      </c>
      <c r="U12" s="65">
        <v>2557797</v>
      </c>
      <c r="V12" s="65">
        <v>10262116</v>
      </c>
      <c r="W12" s="65">
        <v>10264008</v>
      </c>
      <c r="X12" s="65">
        <v>-1892</v>
      </c>
      <c r="Y12" s="66">
        <v>-0.02</v>
      </c>
      <c r="Z12" s="67">
        <v>10264008</v>
      </c>
    </row>
    <row r="13" spans="1:26" ht="13.5">
      <c r="A13" s="63" t="s">
        <v>214</v>
      </c>
      <c r="B13" s="19">
        <v>6619086</v>
      </c>
      <c r="C13" s="19"/>
      <c r="D13" s="64">
        <v>5775000</v>
      </c>
      <c r="E13" s="65">
        <v>6775000</v>
      </c>
      <c r="F13" s="65">
        <v>606789</v>
      </c>
      <c r="G13" s="65">
        <v>570722</v>
      </c>
      <c r="H13" s="65">
        <v>520973</v>
      </c>
      <c r="I13" s="65">
        <v>1698484</v>
      </c>
      <c r="J13" s="65">
        <v>508657</v>
      </c>
      <c r="K13" s="65">
        <v>509275</v>
      </c>
      <c r="L13" s="65">
        <v>570249</v>
      </c>
      <c r="M13" s="65">
        <v>1588181</v>
      </c>
      <c r="N13" s="65">
        <v>539717</v>
      </c>
      <c r="O13" s="65">
        <v>540768</v>
      </c>
      <c r="P13" s="65">
        <v>565333</v>
      </c>
      <c r="Q13" s="65">
        <v>1645818</v>
      </c>
      <c r="R13" s="65">
        <v>566488</v>
      </c>
      <c r="S13" s="65">
        <v>567963</v>
      </c>
      <c r="T13" s="65">
        <v>682656</v>
      </c>
      <c r="U13" s="65">
        <v>1817107</v>
      </c>
      <c r="V13" s="65">
        <v>6749590</v>
      </c>
      <c r="W13" s="65">
        <v>6775000</v>
      </c>
      <c r="X13" s="65">
        <v>-25410</v>
      </c>
      <c r="Y13" s="66">
        <v>-0.38</v>
      </c>
      <c r="Z13" s="67">
        <v>6775000</v>
      </c>
    </row>
    <row r="14" spans="1:26" ht="13.5">
      <c r="A14" s="63" t="s">
        <v>40</v>
      </c>
      <c r="B14" s="19">
        <v>3352721</v>
      </c>
      <c r="C14" s="19"/>
      <c r="D14" s="64">
        <v>3000000</v>
      </c>
      <c r="E14" s="65">
        <v>2600000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1503679</v>
      </c>
      <c r="M14" s="65">
        <v>1503679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1424766</v>
      </c>
      <c r="U14" s="65">
        <v>1424766</v>
      </c>
      <c r="V14" s="65">
        <v>2928445</v>
      </c>
      <c r="W14" s="65">
        <v>2600000</v>
      </c>
      <c r="X14" s="65">
        <v>328445</v>
      </c>
      <c r="Y14" s="66">
        <v>12.63</v>
      </c>
      <c r="Z14" s="67">
        <v>2600000</v>
      </c>
    </row>
    <row r="15" spans="1:26" ht="13.5">
      <c r="A15" s="63" t="s">
        <v>41</v>
      </c>
      <c r="B15" s="19">
        <v>0</v>
      </c>
      <c r="C15" s="19"/>
      <c r="D15" s="64">
        <v>866496</v>
      </c>
      <c r="E15" s="65">
        <v>866496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866496</v>
      </c>
      <c r="X15" s="65">
        <v>-866496</v>
      </c>
      <c r="Y15" s="66">
        <v>-100</v>
      </c>
      <c r="Z15" s="67">
        <v>866496</v>
      </c>
    </row>
    <row r="16" spans="1:26" ht="13.5">
      <c r="A16" s="74" t="s">
        <v>42</v>
      </c>
      <c r="B16" s="19">
        <v>179054136</v>
      </c>
      <c r="C16" s="19"/>
      <c r="D16" s="64">
        <v>438125631</v>
      </c>
      <c r="E16" s="65">
        <v>472777631</v>
      </c>
      <c r="F16" s="65">
        <v>5431858</v>
      </c>
      <c r="G16" s="65">
        <v>23146022</v>
      </c>
      <c r="H16" s="65">
        <v>26961618</v>
      </c>
      <c r="I16" s="65">
        <v>55539498</v>
      </c>
      <c r="J16" s="65">
        <v>24208109</v>
      </c>
      <c r="K16" s="65">
        <v>18135388</v>
      </c>
      <c r="L16" s="65">
        <v>16492533</v>
      </c>
      <c r="M16" s="65">
        <v>58836030</v>
      </c>
      <c r="N16" s="65">
        <v>12973518</v>
      </c>
      <c r="O16" s="65">
        <v>17020717</v>
      </c>
      <c r="P16" s="65">
        <v>20670650</v>
      </c>
      <c r="Q16" s="65">
        <v>50664885</v>
      </c>
      <c r="R16" s="65">
        <v>17301955</v>
      </c>
      <c r="S16" s="65">
        <v>17740898</v>
      </c>
      <c r="T16" s="65">
        <v>12003434</v>
      </c>
      <c r="U16" s="65">
        <v>47046287</v>
      </c>
      <c r="V16" s="65">
        <v>212086700</v>
      </c>
      <c r="W16" s="65">
        <v>472777631</v>
      </c>
      <c r="X16" s="65">
        <v>-260690931</v>
      </c>
      <c r="Y16" s="66">
        <v>-55.14</v>
      </c>
      <c r="Z16" s="67">
        <v>472777631</v>
      </c>
    </row>
    <row r="17" spans="1:26" ht="13.5">
      <c r="A17" s="63" t="s">
        <v>43</v>
      </c>
      <c r="B17" s="19">
        <v>16053684</v>
      </c>
      <c r="C17" s="19"/>
      <c r="D17" s="64">
        <v>82519005</v>
      </c>
      <c r="E17" s="65">
        <v>80793005</v>
      </c>
      <c r="F17" s="65">
        <v>1365331</v>
      </c>
      <c r="G17" s="65">
        <v>2839540</v>
      </c>
      <c r="H17" s="65">
        <v>890664</v>
      </c>
      <c r="I17" s="65">
        <v>5095535</v>
      </c>
      <c r="J17" s="65">
        <v>5201674</v>
      </c>
      <c r="K17" s="65">
        <v>4176216</v>
      </c>
      <c r="L17" s="65">
        <v>6308343</v>
      </c>
      <c r="M17" s="65">
        <v>15686233</v>
      </c>
      <c r="N17" s="65">
        <v>1293915</v>
      </c>
      <c r="O17" s="65">
        <v>1934912</v>
      </c>
      <c r="P17" s="65">
        <v>6938177</v>
      </c>
      <c r="Q17" s="65">
        <v>10167004</v>
      </c>
      <c r="R17" s="65">
        <v>4961752</v>
      </c>
      <c r="S17" s="65">
        <v>3729905</v>
      </c>
      <c r="T17" s="65">
        <v>5885484</v>
      </c>
      <c r="U17" s="65">
        <v>14577141</v>
      </c>
      <c r="V17" s="65">
        <v>45525913</v>
      </c>
      <c r="W17" s="65">
        <v>80793005</v>
      </c>
      <c r="X17" s="65">
        <v>-35267092</v>
      </c>
      <c r="Y17" s="66">
        <v>-43.65</v>
      </c>
      <c r="Z17" s="67">
        <v>80793005</v>
      </c>
    </row>
    <row r="18" spans="1:26" ht="13.5">
      <c r="A18" s="75" t="s">
        <v>44</v>
      </c>
      <c r="B18" s="76">
        <f>SUM(B11:B17)</f>
        <v>249225025</v>
      </c>
      <c r="C18" s="76">
        <f>SUM(C11:C17)</f>
        <v>0</v>
      </c>
      <c r="D18" s="77">
        <f aca="true" t="shared" si="1" ref="D18:Z18">SUM(D11:D17)</f>
        <v>612461316</v>
      </c>
      <c r="E18" s="78">
        <f t="shared" si="1"/>
        <v>621068316</v>
      </c>
      <c r="F18" s="78">
        <f t="shared" si="1"/>
        <v>11042433</v>
      </c>
      <c r="G18" s="78">
        <f t="shared" si="1"/>
        <v>30323335</v>
      </c>
      <c r="H18" s="78">
        <f t="shared" si="1"/>
        <v>31839323</v>
      </c>
      <c r="I18" s="78">
        <f t="shared" si="1"/>
        <v>73205091</v>
      </c>
      <c r="J18" s="78">
        <f t="shared" si="1"/>
        <v>34126600</v>
      </c>
      <c r="K18" s="78">
        <f t="shared" si="1"/>
        <v>26658139</v>
      </c>
      <c r="L18" s="78">
        <f t="shared" si="1"/>
        <v>28423647</v>
      </c>
      <c r="M18" s="78">
        <f t="shared" si="1"/>
        <v>89208386</v>
      </c>
      <c r="N18" s="78">
        <f t="shared" si="1"/>
        <v>18690632</v>
      </c>
      <c r="O18" s="78">
        <f t="shared" si="1"/>
        <v>22993179</v>
      </c>
      <c r="P18" s="78">
        <f t="shared" si="1"/>
        <v>31845075</v>
      </c>
      <c r="Q18" s="78">
        <f t="shared" si="1"/>
        <v>73528886</v>
      </c>
      <c r="R18" s="78">
        <f t="shared" si="1"/>
        <v>27021238</v>
      </c>
      <c r="S18" s="78">
        <f t="shared" si="1"/>
        <v>26330275</v>
      </c>
      <c r="T18" s="78">
        <f t="shared" si="1"/>
        <v>24515342</v>
      </c>
      <c r="U18" s="78">
        <f t="shared" si="1"/>
        <v>77866855</v>
      </c>
      <c r="V18" s="78">
        <f t="shared" si="1"/>
        <v>313809218</v>
      </c>
      <c r="W18" s="78">
        <f t="shared" si="1"/>
        <v>621068316</v>
      </c>
      <c r="X18" s="78">
        <f t="shared" si="1"/>
        <v>-307259098</v>
      </c>
      <c r="Y18" s="72">
        <f>+IF(W18&lt;&gt;0,(X18/W18)*100,0)</f>
        <v>-49.47267314792468</v>
      </c>
      <c r="Z18" s="79">
        <f t="shared" si="1"/>
        <v>621068316</v>
      </c>
    </row>
    <row r="19" spans="1:26" ht="13.5">
      <c r="A19" s="75" t="s">
        <v>45</v>
      </c>
      <c r="B19" s="80">
        <f>+B10-B18</f>
        <v>72907972</v>
      </c>
      <c r="C19" s="80">
        <f>+C10-C18</f>
        <v>0</v>
      </c>
      <c r="D19" s="81">
        <f aca="true" t="shared" si="2" ref="D19:Z19">+D10-D18</f>
        <v>-287254316</v>
      </c>
      <c r="E19" s="82">
        <f t="shared" si="2"/>
        <v>-295634316</v>
      </c>
      <c r="F19" s="82">
        <f t="shared" si="2"/>
        <v>111553554</v>
      </c>
      <c r="G19" s="82">
        <f t="shared" si="2"/>
        <v>-28907413</v>
      </c>
      <c r="H19" s="82">
        <f t="shared" si="2"/>
        <v>-30083158</v>
      </c>
      <c r="I19" s="82">
        <f t="shared" si="2"/>
        <v>52562983</v>
      </c>
      <c r="J19" s="82">
        <f t="shared" si="2"/>
        <v>-32861752</v>
      </c>
      <c r="K19" s="82">
        <f t="shared" si="2"/>
        <v>-22818031</v>
      </c>
      <c r="L19" s="82">
        <f t="shared" si="2"/>
        <v>70410518</v>
      </c>
      <c r="M19" s="82">
        <f t="shared" si="2"/>
        <v>14730735</v>
      </c>
      <c r="N19" s="82">
        <f t="shared" si="2"/>
        <v>-17280168</v>
      </c>
      <c r="O19" s="82">
        <f t="shared" si="2"/>
        <v>-21692009</v>
      </c>
      <c r="P19" s="82">
        <f t="shared" si="2"/>
        <v>-29818314</v>
      </c>
      <c r="Q19" s="82">
        <f t="shared" si="2"/>
        <v>-68790491</v>
      </c>
      <c r="R19" s="82">
        <f t="shared" si="2"/>
        <v>48971336</v>
      </c>
      <c r="S19" s="82">
        <f t="shared" si="2"/>
        <v>-24498752</v>
      </c>
      <c r="T19" s="82">
        <f t="shared" si="2"/>
        <v>-21329191</v>
      </c>
      <c r="U19" s="82">
        <f t="shared" si="2"/>
        <v>3143393</v>
      </c>
      <c r="V19" s="82">
        <f t="shared" si="2"/>
        <v>1646620</v>
      </c>
      <c r="W19" s="82">
        <f>IF(E10=E18,0,W10-W18)</f>
        <v>-295634316</v>
      </c>
      <c r="X19" s="82">
        <f t="shared" si="2"/>
        <v>297280936</v>
      </c>
      <c r="Y19" s="83">
        <f>+IF(W19&lt;&gt;0,(X19/W19)*100,0)</f>
        <v>-100.55697864249291</v>
      </c>
      <c r="Z19" s="84">
        <f t="shared" si="2"/>
        <v>-295634316</v>
      </c>
    </row>
    <row r="20" spans="1:26" ht="13.5">
      <c r="A20" s="63" t="s">
        <v>46</v>
      </c>
      <c r="B20" s="19">
        <v>0</v>
      </c>
      <c r="C20" s="19"/>
      <c r="D20" s="64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72993000</v>
      </c>
      <c r="Q20" s="65">
        <v>72993000</v>
      </c>
      <c r="R20" s="65">
        <v>-72809115</v>
      </c>
      <c r="S20" s="65">
        <v>0</v>
      </c>
      <c r="T20" s="65">
        <v>0</v>
      </c>
      <c r="U20" s="65">
        <v>-72809115</v>
      </c>
      <c r="V20" s="65">
        <v>183885</v>
      </c>
      <c r="W20" s="65">
        <v>0</v>
      </c>
      <c r="X20" s="65">
        <v>183885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72907972</v>
      </c>
      <c r="C22" s="91">
        <f>SUM(C19:C21)</f>
        <v>0</v>
      </c>
      <c r="D22" s="92">
        <f aca="true" t="shared" si="3" ref="D22:Z22">SUM(D19:D21)</f>
        <v>-287254316</v>
      </c>
      <c r="E22" s="93">
        <f t="shared" si="3"/>
        <v>-295634316</v>
      </c>
      <c r="F22" s="93">
        <f t="shared" si="3"/>
        <v>111553554</v>
      </c>
      <c r="G22" s="93">
        <f t="shared" si="3"/>
        <v>-28907413</v>
      </c>
      <c r="H22" s="93">
        <f t="shared" si="3"/>
        <v>-30083158</v>
      </c>
      <c r="I22" s="93">
        <f t="shared" si="3"/>
        <v>52562983</v>
      </c>
      <c r="J22" s="93">
        <f t="shared" si="3"/>
        <v>-32861752</v>
      </c>
      <c r="K22" s="93">
        <f t="shared" si="3"/>
        <v>-22818031</v>
      </c>
      <c r="L22" s="93">
        <f t="shared" si="3"/>
        <v>70410518</v>
      </c>
      <c r="M22" s="93">
        <f t="shared" si="3"/>
        <v>14730735</v>
      </c>
      <c r="N22" s="93">
        <f t="shared" si="3"/>
        <v>-17280168</v>
      </c>
      <c r="O22" s="93">
        <f t="shared" si="3"/>
        <v>-21692009</v>
      </c>
      <c r="P22" s="93">
        <f t="shared" si="3"/>
        <v>43174686</v>
      </c>
      <c r="Q22" s="93">
        <f t="shared" si="3"/>
        <v>4202509</v>
      </c>
      <c r="R22" s="93">
        <f t="shared" si="3"/>
        <v>-23837779</v>
      </c>
      <c r="S22" s="93">
        <f t="shared" si="3"/>
        <v>-24498752</v>
      </c>
      <c r="T22" s="93">
        <f t="shared" si="3"/>
        <v>-21329191</v>
      </c>
      <c r="U22" s="93">
        <f t="shared" si="3"/>
        <v>-69665722</v>
      </c>
      <c r="V22" s="93">
        <f t="shared" si="3"/>
        <v>1830505</v>
      </c>
      <c r="W22" s="93">
        <f t="shared" si="3"/>
        <v>-295634316</v>
      </c>
      <c r="X22" s="93">
        <f t="shared" si="3"/>
        <v>297464821</v>
      </c>
      <c r="Y22" s="94">
        <f>+IF(W22&lt;&gt;0,(X22/W22)*100,0)</f>
        <v>-100.6191787965508</v>
      </c>
      <c r="Z22" s="95">
        <f t="shared" si="3"/>
        <v>-295634316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72907972</v>
      </c>
      <c r="C24" s="80">
        <f>SUM(C22:C23)</f>
        <v>0</v>
      </c>
      <c r="D24" s="81">
        <f aca="true" t="shared" si="4" ref="D24:Z24">SUM(D22:D23)</f>
        <v>-287254316</v>
      </c>
      <c r="E24" s="82">
        <f t="shared" si="4"/>
        <v>-295634316</v>
      </c>
      <c r="F24" s="82">
        <f t="shared" si="4"/>
        <v>111553554</v>
      </c>
      <c r="G24" s="82">
        <f t="shared" si="4"/>
        <v>-28907413</v>
      </c>
      <c r="H24" s="82">
        <f t="shared" si="4"/>
        <v>-30083158</v>
      </c>
      <c r="I24" s="82">
        <f t="shared" si="4"/>
        <v>52562983</v>
      </c>
      <c r="J24" s="82">
        <f t="shared" si="4"/>
        <v>-32861752</v>
      </c>
      <c r="K24" s="82">
        <f t="shared" si="4"/>
        <v>-22818031</v>
      </c>
      <c r="L24" s="82">
        <f t="shared" si="4"/>
        <v>70410518</v>
      </c>
      <c r="M24" s="82">
        <f t="shared" si="4"/>
        <v>14730735</v>
      </c>
      <c r="N24" s="82">
        <f t="shared" si="4"/>
        <v>-17280168</v>
      </c>
      <c r="O24" s="82">
        <f t="shared" si="4"/>
        <v>-21692009</v>
      </c>
      <c r="P24" s="82">
        <f t="shared" si="4"/>
        <v>43174686</v>
      </c>
      <c r="Q24" s="82">
        <f t="shared" si="4"/>
        <v>4202509</v>
      </c>
      <c r="R24" s="82">
        <f t="shared" si="4"/>
        <v>-23837779</v>
      </c>
      <c r="S24" s="82">
        <f t="shared" si="4"/>
        <v>-24498752</v>
      </c>
      <c r="T24" s="82">
        <f t="shared" si="4"/>
        <v>-21329191</v>
      </c>
      <c r="U24" s="82">
        <f t="shared" si="4"/>
        <v>-69665722</v>
      </c>
      <c r="V24" s="82">
        <f t="shared" si="4"/>
        <v>1830505</v>
      </c>
      <c r="W24" s="82">
        <f t="shared" si="4"/>
        <v>-295634316</v>
      </c>
      <c r="X24" s="82">
        <f t="shared" si="4"/>
        <v>297464821</v>
      </c>
      <c r="Y24" s="83">
        <f>+IF(W24&lt;&gt;0,(X24/W24)*100,0)</f>
        <v>-100.6191787965508</v>
      </c>
      <c r="Z24" s="84">
        <f t="shared" si="4"/>
        <v>-295634316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12772301</v>
      </c>
      <c r="C27" s="22"/>
      <c r="D27" s="104">
        <v>36007082</v>
      </c>
      <c r="E27" s="105">
        <v>29827082</v>
      </c>
      <c r="F27" s="105">
        <v>18869</v>
      </c>
      <c r="G27" s="105">
        <v>49315</v>
      </c>
      <c r="H27" s="105">
        <v>17924</v>
      </c>
      <c r="I27" s="105">
        <v>86108</v>
      </c>
      <c r="J27" s="105">
        <v>16963</v>
      </c>
      <c r="K27" s="105">
        <v>3066591</v>
      </c>
      <c r="L27" s="105">
        <v>18421</v>
      </c>
      <c r="M27" s="105">
        <v>3101975</v>
      </c>
      <c r="N27" s="105">
        <v>32169</v>
      </c>
      <c r="O27" s="105">
        <v>60592</v>
      </c>
      <c r="P27" s="105">
        <v>2049924</v>
      </c>
      <c r="Q27" s="105">
        <v>2142685</v>
      </c>
      <c r="R27" s="105">
        <v>97786</v>
      </c>
      <c r="S27" s="105">
        <v>1182488</v>
      </c>
      <c r="T27" s="105">
        <v>337920</v>
      </c>
      <c r="U27" s="105">
        <v>1618194</v>
      </c>
      <c r="V27" s="105">
        <v>6948962</v>
      </c>
      <c r="W27" s="105">
        <v>29827082</v>
      </c>
      <c r="X27" s="105">
        <v>-22878120</v>
      </c>
      <c r="Y27" s="106">
        <v>-76.7</v>
      </c>
      <c r="Z27" s="107">
        <v>29827082</v>
      </c>
    </row>
    <row r="28" spans="1:26" ht="13.5">
      <c r="A28" s="108" t="s">
        <v>46</v>
      </c>
      <c r="B28" s="19">
        <v>0</v>
      </c>
      <c r="C28" s="19"/>
      <c r="D28" s="64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6">
        <v>0</v>
      </c>
      <c r="Z28" s="67">
        <v>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12772301</v>
      </c>
      <c r="C31" s="19"/>
      <c r="D31" s="64">
        <v>36007082</v>
      </c>
      <c r="E31" s="65">
        <v>29827082</v>
      </c>
      <c r="F31" s="65">
        <v>18869</v>
      </c>
      <c r="G31" s="65">
        <v>49315</v>
      </c>
      <c r="H31" s="65">
        <v>17924</v>
      </c>
      <c r="I31" s="65">
        <v>86108</v>
      </c>
      <c r="J31" s="65">
        <v>16963</v>
      </c>
      <c r="K31" s="65">
        <v>2693591</v>
      </c>
      <c r="L31" s="65">
        <v>18421</v>
      </c>
      <c r="M31" s="65">
        <v>2728975</v>
      </c>
      <c r="N31" s="65">
        <v>32169</v>
      </c>
      <c r="O31" s="65">
        <v>60592</v>
      </c>
      <c r="P31" s="65">
        <v>2049924</v>
      </c>
      <c r="Q31" s="65">
        <v>2142685</v>
      </c>
      <c r="R31" s="65">
        <v>97786</v>
      </c>
      <c r="S31" s="65">
        <v>1182488</v>
      </c>
      <c r="T31" s="65">
        <v>337920</v>
      </c>
      <c r="U31" s="65">
        <v>1618194</v>
      </c>
      <c r="V31" s="65">
        <v>6575962</v>
      </c>
      <c r="W31" s="65">
        <v>29827082</v>
      </c>
      <c r="X31" s="65">
        <v>-23251120</v>
      </c>
      <c r="Y31" s="66">
        <v>-77.95</v>
      </c>
      <c r="Z31" s="67">
        <v>29827082</v>
      </c>
    </row>
    <row r="32" spans="1:26" ht="13.5">
      <c r="A32" s="75" t="s">
        <v>54</v>
      </c>
      <c r="B32" s="22">
        <f>SUM(B28:B31)</f>
        <v>12772301</v>
      </c>
      <c r="C32" s="22">
        <f>SUM(C28:C31)</f>
        <v>0</v>
      </c>
      <c r="D32" s="104">
        <f aca="true" t="shared" si="5" ref="D32:Z32">SUM(D28:D31)</f>
        <v>36007082</v>
      </c>
      <c r="E32" s="105">
        <f t="shared" si="5"/>
        <v>29827082</v>
      </c>
      <c r="F32" s="105">
        <f t="shared" si="5"/>
        <v>18869</v>
      </c>
      <c r="G32" s="105">
        <f t="shared" si="5"/>
        <v>49315</v>
      </c>
      <c r="H32" s="105">
        <f t="shared" si="5"/>
        <v>17924</v>
      </c>
      <c r="I32" s="105">
        <f t="shared" si="5"/>
        <v>86108</v>
      </c>
      <c r="J32" s="105">
        <f t="shared" si="5"/>
        <v>16963</v>
      </c>
      <c r="K32" s="105">
        <f t="shared" si="5"/>
        <v>2693591</v>
      </c>
      <c r="L32" s="105">
        <f t="shared" si="5"/>
        <v>18421</v>
      </c>
      <c r="M32" s="105">
        <f t="shared" si="5"/>
        <v>2728975</v>
      </c>
      <c r="N32" s="105">
        <f t="shared" si="5"/>
        <v>32169</v>
      </c>
      <c r="O32" s="105">
        <f t="shared" si="5"/>
        <v>60592</v>
      </c>
      <c r="P32" s="105">
        <f t="shared" si="5"/>
        <v>2049924</v>
      </c>
      <c r="Q32" s="105">
        <f t="shared" si="5"/>
        <v>2142685</v>
      </c>
      <c r="R32" s="105">
        <f t="shared" si="5"/>
        <v>97786</v>
      </c>
      <c r="S32" s="105">
        <f t="shared" si="5"/>
        <v>1182488</v>
      </c>
      <c r="T32" s="105">
        <f t="shared" si="5"/>
        <v>337920</v>
      </c>
      <c r="U32" s="105">
        <f t="shared" si="5"/>
        <v>1618194</v>
      </c>
      <c r="V32" s="105">
        <f t="shared" si="5"/>
        <v>6575962</v>
      </c>
      <c r="W32" s="105">
        <f t="shared" si="5"/>
        <v>29827082</v>
      </c>
      <c r="X32" s="105">
        <f t="shared" si="5"/>
        <v>-23251120</v>
      </c>
      <c r="Y32" s="106">
        <f>+IF(W32&lt;&gt;0,(X32/W32)*100,0)</f>
        <v>-77.95304951386126</v>
      </c>
      <c r="Z32" s="107">
        <f t="shared" si="5"/>
        <v>29827082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724459128</v>
      </c>
      <c r="C35" s="19"/>
      <c r="D35" s="64">
        <v>417854285</v>
      </c>
      <c r="E35" s="65">
        <v>417854285</v>
      </c>
      <c r="F35" s="65">
        <v>748506281</v>
      </c>
      <c r="G35" s="65">
        <v>777737660</v>
      </c>
      <c r="H35" s="65">
        <v>747589233</v>
      </c>
      <c r="I35" s="65">
        <v>2273833174</v>
      </c>
      <c r="J35" s="65">
        <v>716162894</v>
      </c>
      <c r="K35" s="65">
        <v>694923438</v>
      </c>
      <c r="L35" s="65">
        <v>763130197</v>
      </c>
      <c r="M35" s="65">
        <v>2174216529</v>
      </c>
      <c r="N35" s="65">
        <v>746876609</v>
      </c>
      <c r="O35" s="65">
        <v>725612255</v>
      </c>
      <c r="P35" s="65">
        <v>769733953</v>
      </c>
      <c r="Q35" s="65">
        <v>2242222817</v>
      </c>
      <c r="R35" s="65">
        <v>746471700</v>
      </c>
      <c r="S35" s="65">
        <v>722334237</v>
      </c>
      <c r="T35" s="65">
        <v>699344665</v>
      </c>
      <c r="U35" s="65">
        <v>2168150602</v>
      </c>
      <c r="V35" s="65">
        <v>8858423122</v>
      </c>
      <c r="W35" s="65">
        <v>417854285</v>
      </c>
      <c r="X35" s="65">
        <v>8440568837</v>
      </c>
      <c r="Y35" s="66">
        <v>2019.98</v>
      </c>
      <c r="Z35" s="67">
        <v>417854285</v>
      </c>
    </row>
    <row r="36" spans="1:26" ht="13.5">
      <c r="A36" s="63" t="s">
        <v>57</v>
      </c>
      <c r="B36" s="19">
        <v>121795763</v>
      </c>
      <c r="C36" s="19"/>
      <c r="D36" s="64">
        <v>124044763</v>
      </c>
      <c r="E36" s="65">
        <v>124044763</v>
      </c>
      <c r="F36" s="65">
        <v>111033672</v>
      </c>
      <c r="G36" s="65">
        <v>120686435</v>
      </c>
      <c r="H36" s="65">
        <v>120183387</v>
      </c>
      <c r="I36" s="65">
        <v>351903494</v>
      </c>
      <c r="J36" s="65">
        <v>119691694</v>
      </c>
      <c r="K36" s="65">
        <v>121876010</v>
      </c>
      <c r="L36" s="65">
        <v>121324183</v>
      </c>
      <c r="M36" s="65">
        <v>362891887</v>
      </c>
      <c r="N36" s="65">
        <v>120816636</v>
      </c>
      <c r="O36" s="65">
        <v>120336460</v>
      </c>
      <c r="P36" s="65">
        <v>121821050</v>
      </c>
      <c r="Q36" s="65">
        <v>362974146</v>
      </c>
      <c r="R36" s="65">
        <v>121352348</v>
      </c>
      <c r="S36" s="65">
        <v>121966871</v>
      </c>
      <c r="T36" s="65">
        <v>121622134</v>
      </c>
      <c r="U36" s="65">
        <v>364941353</v>
      </c>
      <c r="V36" s="65">
        <v>1442710880</v>
      </c>
      <c r="W36" s="65">
        <v>124044763</v>
      </c>
      <c r="X36" s="65">
        <v>1318666117</v>
      </c>
      <c r="Y36" s="66">
        <v>1063.06</v>
      </c>
      <c r="Z36" s="67">
        <v>124044763</v>
      </c>
    </row>
    <row r="37" spans="1:26" ht="13.5">
      <c r="A37" s="63" t="s">
        <v>58</v>
      </c>
      <c r="B37" s="19">
        <v>71355364</v>
      </c>
      <c r="C37" s="19"/>
      <c r="D37" s="64">
        <v>22492117</v>
      </c>
      <c r="E37" s="65">
        <v>22492117</v>
      </c>
      <c r="F37" s="65">
        <v>37030322</v>
      </c>
      <c r="G37" s="65">
        <v>43102144</v>
      </c>
      <c r="H37" s="65">
        <v>43413165</v>
      </c>
      <c r="I37" s="65">
        <v>123545631</v>
      </c>
      <c r="J37" s="65">
        <v>42806540</v>
      </c>
      <c r="K37" s="65">
        <v>41418757</v>
      </c>
      <c r="L37" s="65">
        <v>39680578</v>
      </c>
      <c r="M37" s="65">
        <v>123905875</v>
      </c>
      <c r="N37" s="65">
        <v>40199612</v>
      </c>
      <c r="O37" s="65">
        <v>40143758</v>
      </c>
      <c r="P37" s="65">
        <v>40208826</v>
      </c>
      <c r="Q37" s="65">
        <v>120552196</v>
      </c>
      <c r="R37" s="65">
        <v>40315682</v>
      </c>
      <c r="S37" s="65">
        <v>41285528</v>
      </c>
      <c r="T37" s="65">
        <v>40335167</v>
      </c>
      <c r="U37" s="65">
        <v>121936377</v>
      </c>
      <c r="V37" s="65">
        <v>489940079</v>
      </c>
      <c r="W37" s="65">
        <v>22492117</v>
      </c>
      <c r="X37" s="65">
        <v>467447962</v>
      </c>
      <c r="Y37" s="66">
        <v>2078.27</v>
      </c>
      <c r="Z37" s="67">
        <v>22492117</v>
      </c>
    </row>
    <row r="38" spans="1:26" ht="13.5">
      <c r="A38" s="63" t="s">
        <v>59</v>
      </c>
      <c r="B38" s="19">
        <v>52472886</v>
      </c>
      <c r="C38" s="19"/>
      <c r="D38" s="64">
        <v>53398353</v>
      </c>
      <c r="E38" s="65">
        <v>53398353</v>
      </c>
      <c r="F38" s="65">
        <v>52730398</v>
      </c>
      <c r="G38" s="65">
        <v>52472886</v>
      </c>
      <c r="H38" s="65">
        <v>50920171</v>
      </c>
      <c r="I38" s="65">
        <v>156123455</v>
      </c>
      <c r="J38" s="65">
        <v>50920171</v>
      </c>
      <c r="K38" s="65">
        <v>50920171</v>
      </c>
      <c r="L38" s="65">
        <v>49898331</v>
      </c>
      <c r="M38" s="65">
        <v>151738673</v>
      </c>
      <c r="N38" s="65">
        <v>49898331</v>
      </c>
      <c r="O38" s="65">
        <v>49898331</v>
      </c>
      <c r="P38" s="65">
        <v>48355797</v>
      </c>
      <c r="Q38" s="65">
        <v>148152459</v>
      </c>
      <c r="R38" s="65">
        <v>48355797</v>
      </c>
      <c r="S38" s="65">
        <v>48355797</v>
      </c>
      <c r="T38" s="65">
        <v>47255042</v>
      </c>
      <c r="U38" s="65">
        <v>143966636</v>
      </c>
      <c r="V38" s="65">
        <v>599981223</v>
      </c>
      <c r="W38" s="65">
        <v>53398353</v>
      </c>
      <c r="X38" s="65">
        <v>546582870</v>
      </c>
      <c r="Y38" s="66">
        <v>1023.59</v>
      </c>
      <c r="Z38" s="67">
        <v>53398353</v>
      </c>
    </row>
    <row r="39" spans="1:26" ht="13.5">
      <c r="A39" s="63" t="s">
        <v>60</v>
      </c>
      <c r="B39" s="19">
        <v>722426641</v>
      </c>
      <c r="C39" s="19"/>
      <c r="D39" s="64">
        <v>466008578</v>
      </c>
      <c r="E39" s="65">
        <v>466008578</v>
      </c>
      <c r="F39" s="65">
        <v>769779233</v>
      </c>
      <c r="G39" s="65">
        <v>802849065</v>
      </c>
      <c r="H39" s="65">
        <v>773439284</v>
      </c>
      <c r="I39" s="65">
        <v>2346067582</v>
      </c>
      <c r="J39" s="65">
        <v>742127877</v>
      </c>
      <c r="K39" s="65">
        <v>724460520</v>
      </c>
      <c r="L39" s="65">
        <v>794875471</v>
      </c>
      <c r="M39" s="65">
        <v>2261463868</v>
      </c>
      <c r="N39" s="65">
        <v>777595302</v>
      </c>
      <c r="O39" s="65">
        <v>755906626</v>
      </c>
      <c r="P39" s="65">
        <v>802990380</v>
      </c>
      <c r="Q39" s="65">
        <v>2336492308</v>
      </c>
      <c r="R39" s="65">
        <v>779152569</v>
      </c>
      <c r="S39" s="65">
        <v>754659783</v>
      </c>
      <c r="T39" s="65">
        <v>733376590</v>
      </c>
      <c r="U39" s="65">
        <v>2267188942</v>
      </c>
      <c r="V39" s="65">
        <v>9211212700</v>
      </c>
      <c r="W39" s="65">
        <v>466008578</v>
      </c>
      <c r="X39" s="65">
        <v>8745204122</v>
      </c>
      <c r="Y39" s="66">
        <v>1876.62</v>
      </c>
      <c r="Z39" s="67">
        <v>466008578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40182567</v>
      </c>
      <c r="C42" s="19">
        <v>-15898401</v>
      </c>
      <c r="D42" s="64">
        <v>-281352319</v>
      </c>
      <c r="E42" s="65">
        <v>-275172463</v>
      </c>
      <c r="F42" s="65">
        <v>84388745</v>
      </c>
      <c r="G42" s="65">
        <v>-30102109</v>
      </c>
      <c r="H42" s="65">
        <v>-32015023</v>
      </c>
      <c r="I42" s="65">
        <v>22271613</v>
      </c>
      <c r="J42" s="65">
        <v>-29228652</v>
      </c>
      <c r="K42" s="65">
        <v>-23599348</v>
      </c>
      <c r="L42" s="65">
        <v>70536271</v>
      </c>
      <c r="M42" s="65">
        <v>17708271</v>
      </c>
      <c r="N42" s="65">
        <v>-18117583</v>
      </c>
      <c r="O42" s="65">
        <v>-23944942</v>
      </c>
      <c r="P42" s="65">
        <v>49230567</v>
      </c>
      <c r="Q42" s="65">
        <v>7168042</v>
      </c>
      <c r="R42" s="65">
        <v>-20072022</v>
      </c>
      <c r="S42" s="65">
        <v>-22878978</v>
      </c>
      <c r="T42" s="65">
        <v>-20095327</v>
      </c>
      <c r="U42" s="65">
        <v>-63046327</v>
      </c>
      <c r="V42" s="65">
        <v>-15898401</v>
      </c>
      <c r="W42" s="65">
        <v>-275172463</v>
      </c>
      <c r="X42" s="65">
        <v>259274062</v>
      </c>
      <c r="Y42" s="66">
        <v>-94.22</v>
      </c>
      <c r="Z42" s="67">
        <v>-275172463</v>
      </c>
    </row>
    <row r="43" spans="1:26" ht="13.5">
      <c r="A43" s="63" t="s">
        <v>63</v>
      </c>
      <c r="B43" s="19">
        <v>-12772302</v>
      </c>
      <c r="C43" s="19">
        <v>-6575565</v>
      </c>
      <c r="D43" s="64">
        <v>-36007082</v>
      </c>
      <c r="E43" s="65">
        <v>-29827080</v>
      </c>
      <c r="F43" s="65">
        <v>75286</v>
      </c>
      <c r="G43" s="65">
        <v>-23744</v>
      </c>
      <c r="H43" s="65">
        <v>-17925</v>
      </c>
      <c r="I43" s="65">
        <v>33617</v>
      </c>
      <c r="J43" s="65">
        <v>-136689</v>
      </c>
      <c r="K43" s="65">
        <v>0</v>
      </c>
      <c r="L43" s="65">
        <v>-2712012</v>
      </c>
      <c r="M43" s="65">
        <v>-2848701</v>
      </c>
      <c r="N43" s="65">
        <v>-32169</v>
      </c>
      <c r="O43" s="65">
        <v>-60592</v>
      </c>
      <c r="P43" s="65">
        <v>-2049924</v>
      </c>
      <c r="Q43" s="65">
        <v>-2142685</v>
      </c>
      <c r="R43" s="65">
        <v>-97786</v>
      </c>
      <c r="S43" s="65">
        <v>-1182490</v>
      </c>
      <c r="T43" s="65">
        <v>-337520</v>
      </c>
      <c r="U43" s="65">
        <v>-1617796</v>
      </c>
      <c r="V43" s="65">
        <v>-6575565</v>
      </c>
      <c r="W43" s="65">
        <v>-29827080</v>
      </c>
      <c r="X43" s="65">
        <v>23251515</v>
      </c>
      <c r="Y43" s="66">
        <v>-77.95</v>
      </c>
      <c r="Z43" s="67">
        <v>-29827080</v>
      </c>
    </row>
    <row r="44" spans="1:26" ht="13.5">
      <c r="A44" s="63" t="s">
        <v>64</v>
      </c>
      <c r="B44" s="19">
        <v>-5650854</v>
      </c>
      <c r="C44" s="19">
        <v>-5217844</v>
      </c>
      <c r="D44" s="64">
        <v>-2200000</v>
      </c>
      <c r="E44" s="65">
        <v>-2200000</v>
      </c>
      <c r="F44" s="65">
        <v>0</v>
      </c>
      <c r="G44" s="65">
        <v>0</v>
      </c>
      <c r="H44" s="65">
        <v>-1552715</v>
      </c>
      <c r="I44" s="65">
        <v>-1552715</v>
      </c>
      <c r="J44" s="65">
        <v>0</v>
      </c>
      <c r="K44" s="65">
        <v>0</v>
      </c>
      <c r="L44" s="65">
        <v>-1021841</v>
      </c>
      <c r="M44" s="65">
        <v>-1021841</v>
      </c>
      <c r="N44" s="65">
        <v>0</v>
      </c>
      <c r="O44" s="65">
        <v>0</v>
      </c>
      <c r="P44" s="65">
        <v>-3003913</v>
      </c>
      <c r="Q44" s="65">
        <v>-3003913</v>
      </c>
      <c r="R44" s="65">
        <v>1461379</v>
      </c>
      <c r="S44" s="65">
        <v>0</v>
      </c>
      <c r="T44" s="65">
        <v>-1100754</v>
      </c>
      <c r="U44" s="65">
        <v>360625</v>
      </c>
      <c r="V44" s="65">
        <v>-5217844</v>
      </c>
      <c r="W44" s="65">
        <v>-2200000</v>
      </c>
      <c r="X44" s="65">
        <v>-3017844</v>
      </c>
      <c r="Y44" s="66">
        <v>137.17</v>
      </c>
      <c r="Z44" s="67">
        <v>-2200000</v>
      </c>
    </row>
    <row r="45" spans="1:26" ht="13.5">
      <c r="A45" s="75" t="s">
        <v>65</v>
      </c>
      <c r="B45" s="22">
        <v>466152274</v>
      </c>
      <c r="C45" s="22">
        <v>438460464</v>
      </c>
      <c r="D45" s="104">
        <v>224350599</v>
      </c>
      <c r="E45" s="105">
        <v>236710932</v>
      </c>
      <c r="F45" s="105">
        <v>550616305</v>
      </c>
      <c r="G45" s="105">
        <v>520490452</v>
      </c>
      <c r="H45" s="105">
        <v>486904789</v>
      </c>
      <c r="I45" s="105">
        <v>486904789</v>
      </c>
      <c r="J45" s="105">
        <v>457539448</v>
      </c>
      <c r="K45" s="105">
        <v>433940100</v>
      </c>
      <c r="L45" s="105">
        <v>500742518</v>
      </c>
      <c r="M45" s="105">
        <v>500742518</v>
      </c>
      <c r="N45" s="105">
        <v>482592766</v>
      </c>
      <c r="O45" s="105">
        <v>458587232</v>
      </c>
      <c r="P45" s="105">
        <v>502763962</v>
      </c>
      <c r="Q45" s="105">
        <v>502763962</v>
      </c>
      <c r="R45" s="105">
        <v>484055533</v>
      </c>
      <c r="S45" s="105">
        <v>459994065</v>
      </c>
      <c r="T45" s="105">
        <v>438460464</v>
      </c>
      <c r="U45" s="105">
        <v>438460464</v>
      </c>
      <c r="V45" s="105">
        <v>438460464</v>
      </c>
      <c r="W45" s="105">
        <v>236710932</v>
      </c>
      <c r="X45" s="105">
        <v>201749532</v>
      </c>
      <c r="Y45" s="106">
        <v>85.23</v>
      </c>
      <c r="Z45" s="107">
        <v>236710932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16181653</v>
      </c>
      <c r="C49" s="57"/>
      <c r="D49" s="134">
        <v>13891</v>
      </c>
      <c r="E49" s="59">
        <v>32371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16301490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4005534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4005534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99.99611650485437</v>
      </c>
      <c r="F58" s="7">
        <f t="shared" si="6"/>
        <v>99.95408631772268</v>
      </c>
      <c r="G58" s="7">
        <f t="shared" si="6"/>
        <v>0.15381574546154858</v>
      </c>
      <c r="H58" s="7">
        <f t="shared" si="6"/>
        <v>0.14145511277158276</v>
      </c>
      <c r="I58" s="7">
        <f t="shared" si="6"/>
        <v>0.23433443855606115</v>
      </c>
      <c r="J58" s="7">
        <f t="shared" si="6"/>
        <v>0.18776398107275555</v>
      </c>
      <c r="K58" s="7">
        <f t="shared" si="6"/>
        <v>0.06458547687471994</v>
      </c>
      <c r="L58" s="7">
        <f t="shared" si="6"/>
        <v>0.1779027607934001</v>
      </c>
      <c r="M58" s="7">
        <f t="shared" si="6"/>
        <v>0.11425696684420131</v>
      </c>
      <c r="N58" s="7">
        <f t="shared" si="6"/>
        <v>0.19623761054732808</v>
      </c>
      <c r="O58" s="7">
        <f t="shared" si="6"/>
        <v>0.213153333379007</v>
      </c>
      <c r="P58" s="7">
        <f t="shared" si="6"/>
        <v>0</v>
      </c>
      <c r="Q58" s="7">
        <f t="shared" si="6"/>
        <v>0.13034486401417217</v>
      </c>
      <c r="R58" s="7">
        <f t="shared" si="6"/>
        <v>-0.02775152718674469</v>
      </c>
      <c r="S58" s="7">
        <f t="shared" si="6"/>
        <v>100</v>
      </c>
      <c r="T58" s="7">
        <f t="shared" si="6"/>
        <v>100</v>
      </c>
      <c r="U58" s="7">
        <f t="shared" si="6"/>
        <v>-0.03671962059307698</v>
      </c>
      <c r="V58" s="7">
        <f t="shared" si="6"/>
        <v>100</v>
      </c>
      <c r="W58" s="7">
        <f t="shared" si="6"/>
        <v>99.99611650485437</v>
      </c>
      <c r="X58" s="7">
        <f t="shared" si="6"/>
        <v>0</v>
      </c>
      <c r="Y58" s="7">
        <f t="shared" si="6"/>
        <v>0</v>
      </c>
      <c r="Z58" s="8">
        <f t="shared" si="6"/>
        <v>99.99611650485437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99.99611650485437</v>
      </c>
      <c r="F66" s="16">
        <f t="shared" si="7"/>
        <v>99.95408631772268</v>
      </c>
      <c r="G66" s="16">
        <f t="shared" si="7"/>
        <v>0.15381574546154858</v>
      </c>
      <c r="H66" s="16">
        <f t="shared" si="7"/>
        <v>0.14145511277158276</v>
      </c>
      <c r="I66" s="16">
        <f t="shared" si="7"/>
        <v>0.23433443855606115</v>
      </c>
      <c r="J66" s="16">
        <f t="shared" si="7"/>
        <v>0.18776398107275555</v>
      </c>
      <c r="K66" s="16">
        <f t="shared" si="7"/>
        <v>0.06458547687471994</v>
      </c>
      <c r="L66" s="16">
        <f t="shared" si="7"/>
        <v>0.1779027607934001</v>
      </c>
      <c r="M66" s="16">
        <f t="shared" si="7"/>
        <v>0.11425696684420131</v>
      </c>
      <c r="N66" s="16">
        <f t="shared" si="7"/>
        <v>0.19623761054732808</v>
      </c>
      <c r="O66" s="16">
        <f t="shared" si="7"/>
        <v>0.213153333379007</v>
      </c>
      <c r="P66" s="16">
        <f t="shared" si="7"/>
        <v>0</v>
      </c>
      <c r="Q66" s="16">
        <f t="shared" si="7"/>
        <v>0.13034486401417217</v>
      </c>
      <c r="R66" s="16">
        <f t="shared" si="7"/>
        <v>-0.02775152718674469</v>
      </c>
      <c r="S66" s="16">
        <f t="shared" si="7"/>
        <v>100</v>
      </c>
      <c r="T66" s="16">
        <f t="shared" si="7"/>
        <v>100</v>
      </c>
      <c r="U66" s="16">
        <f t="shared" si="7"/>
        <v>-0.03671962059307698</v>
      </c>
      <c r="V66" s="16">
        <f t="shared" si="7"/>
        <v>100</v>
      </c>
      <c r="W66" s="16">
        <f t="shared" si="7"/>
        <v>99.99611650485437</v>
      </c>
      <c r="X66" s="16">
        <f t="shared" si="7"/>
        <v>0</v>
      </c>
      <c r="Y66" s="16">
        <f t="shared" si="7"/>
        <v>0</v>
      </c>
      <c r="Z66" s="17">
        <f t="shared" si="7"/>
        <v>99.99611650485437</v>
      </c>
    </row>
    <row r="67" spans="1:26" ht="13.5" hidden="1">
      <c r="A67" s="41" t="s">
        <v>221</v>
      </c>
      <c r="B67" s="24">
        <v>41486</v>
      </c>
      <c r="C67" s="24"/>
      <c r="D67" s="25">
        <v>103000</v>
      </c>
      <c r="E67" s="26">
        <v>103000</v>
      </c>
      <c r="F67" s="26">
        <v>2178</v>
      </c>
      <c r="G67" s="26">
        <v>1183884</v>
      </c>
      <c r="H67" s="26">
        <v>1312077</v>
      </c>
      <c r="I67" s="26">
        <v>2498139</v>
      </c>
      <c r="J67" s="26">
        <v>1007648</v>
      </c>
      <c r="K67" s="26">
        <v>3044028</v>
      </c>
      <c r="L67" s="26">
        <v>1211898</v>
      </c>
      <c r="M67" s="26">
        <v>5263574</v>
      </c>
      <c r="N67" s="26">
        <v>1183769</v>
      </c>
      <c r="O67" s="26">
        <v>1167704</v>
      </c>
      <c r="P67" s="26">
        <v>1340272</v>
      </c>
      <c r="Q67" s="26">
        <v>3691745</v>
      </c>
      <c r="R67" s="26">
        <v>-11433605</v>
      </c>
      <c r="S67" s="26">
        <v>400</v>
      </c>
      <c r="T67" s="26">
        <v>625</v>
      </c>
      <c r="U67" s="26">
        <v>-11432580</v>
      </c>
      <c r="V67" s="26">
        <v>20878</v>
      </c>
      <c r="W67" s="26">
        <v>103000</v>
      </c>
      <c r="X67" s="26"/>
      <c r="Y67" s="25"/>
      <c r="Z67" s="27">
        <v>103000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41486</v>
      </c>
      <c r="C75" s="28"/>
      <c r="D75" s="29">
        <v>103000</v>
      </c>
      <c r="E75" s="30">
        <v>103000</v>
      </c>
      <c r="F75" s="30">
        <v>2178</v>
      </c>
      <c r="G75" s="30">
        <v>1183884</v>
      </c>
      <c r="H75" s="30">
        <v>1312077</v>
      </c>
      <c r="I75" s="30">
        <v>2498139</v>
      </c>
      <c r="J75" s="30">
        <v>1007648</v>
      </c>
      <c r="K75" s="30">
        <v>3044028</v>
      </c>
      <c r="L75" s="30">
        <v>1211898</v>
      </c>
      <c r="M75" s="30">
        <v>5263574</v>
      </c>
      <c r="N75" s="30">
        <v>1183769</v>
      </c>
      <c r="O75" s="30">
        <v>1167704</v>
      </c>
      <c r="P75" s="30">
        <v>1340272</v>
      </c>
      <c r="Q75" s="30">
        <v>3691745</v>
      </c>
      <c r="R75" s="30">
        <v>-11433605</v>
      </c>
      <c r="S75" s="30">
        <v>400</v>
      </c>
      <c r="T75" s="30">
        <v>625</v>
      </c>
      <c r="U75" s="30">
        <v>-11432580</v>
      </c>
      <c r="V75" s="30">
        <v>20878</v>
      </c>
      <c r="W75" s="30">
        <v>103000</v>
      </c>
      <c r="X75" s="30"/>
      <c r="Y75" s="29"/>
      <c r="Z75" s="31">
        <v>103000</v>
      </c>
    </row>
    <row r="76" spans="1:26" ht="13.5" hidden="1">
      <c r="A76" s="42" t="s">
        <v>222</v>
      </c>
      <c r="B76" s="32">
        <v>41486</v>
      </c>
      <c r="C76" s="32">
        <v>20878</v>
      </c>
      <c r="D76" s="33">
        <v>103000</v>
      </c>
      <c r="E76" s="34">
        <v>102996</v>
      </c>
      <c r="F76" s="34">
        <v>2177</v>
      </c>
      <c r="G76" s="34">
        <v>1821</v>
      </c>
      <c r="H76" s="34">
        <v>1856</v>
      </c>
      <c r="I76" s="34">
        <v>5854</v>
      </c>
      <c r="J76" s="34">
        <v>1892</v>
      </c>
      <c r="K76" s="34">
        <v>1966</v>
      </c>
      <c r="L76" s="34">
        <v>2156</v>
      </c>
      <c r="M76" s="34">
        <v>6014</v>
      </c>
      <c r="N76" s="34">
        <v>2323</v>
      </c>
      <c r="O76" s="34">
        <v>2489</v>
      </c>
      <c r="P76" s="34"/>
      <c r="Q76" s="34">
        <v>4812</v>
      </c>
      <c r="R76" s="34">
        <v>3173</v>
      </c>
      <c r="S76" s="34">
        <v>400</v>
      </c>
      <c r="T76" s="34">
        <v>625</v>
      </c>
      <c r="U76" s="34">
        <v>4198</v>
      </c>
      <c r="V76" s="34">
        <v>20878</v>
      </c>
      <c r="W76" s="34">
        <v>102996</v>
      </c>
      <c r="X76" s="34"/>
      <c r="Y76" s="33"/>
      <c r="Z76" s="35">
        <v>102996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41486</v>
      </c>
      <c r="C84" s="28">
        <v>20878</v>
      </c>
      <c r="D84" s="29">
        <v>103000</v>
      </c>
      <c r="E84" s="30">
        <v>102996</v>
      </c>
      <c r="F84" s="30">
        <v>2177</v>
      </c>
      <c r="G84" s="30">
        <v>1821</v>
      </c>
      <c r="H84" s="30">
        <v>1856</v>
      </c>
      <c r="I84" s="30">
        <v>5854</v>
      </c>
      <c r="J84" s="30">
        <v>1892</v>
      </c>
      <c r="K84" s="30">
        <v>1966</v>
      </c>
      <c r="L84" s="30">
        <v>2156</v>
      </c>
      <c r="M84" s="30">
        <v>6014</v>
      </c>
      <c r="N84" s="30">
        <v>2323</v>
      </c>
      <c r="O84" s="30">
        <v>2489</v>
      </c>
      <c r="P84" s="30"/>
      <c r="Q84" s="30">
        <v>4812</v>
      </c>
      <c r="R84" s="30">
        <v>3173</v>
      </c>
      <c r="S84" s="30">
        <v>400</v>
      </c>
      <c r="T84" s="30">
        <v>625</v>
      </c>
      <c r="U84" s="30">
        <v>4198</v>
      </c>
      <c r="V84" s="30">
        <v>20878</v>
      </c>
      <c r="W84" s="30">
        <v>102996</v>
      </c>
      <c r="X84" s="30"/>
      <c r="Y84" s="29"/>
      <c r="Z84" s="31">
        <v>102996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322132997</v>
      </c>
      <c r="D5" s="158">
        <f>SUM(D6:D8)</f>
        <v>0</v>
      </c>
      <c r="E5" s="159">
        <f t="shared" si="0"/>
        <v>323699000</v>
      </c>
      <c r="F5" s="105">
        <f t="shared" si="0"/>
        <v>323926000</v>
      </c>
      <c r="G5" s="105">
        <f t="shared" si="0"/>
        <v>122595987</v>
      </c>
      <c r="H5" s="105">
        <f t="shared" si="0"/>
        <v>1415922</v>
      </c>
      <c r="I5" s="105">
        <f t="shared" si="0"/>
        <v>1756165</v>
      </c>
      <c r="J5" s="105">
        <f t="shared" si="0"/>
        <v>125768074</v>
      </c>
      <c r="K5" s="105">
        <f t="shared" si="0"/>
        <v>1264848</v>
      </c>
      <c r="L5" s="105">
        <f t="shared" si="0"/>
        <v>3840108</v>
      </c>
      <c r="M5" s="105">
        <f t="shared" si="0"/>
        <v>98834165</v>
      </c>
      <c r="N5" s="105">
        <f t="shared" si="0"/>
        <v>103939121</v>
      </c>
      <c r="O5" s="105">
        <f t="shared" si="0"/>
        <v>1410464</v>
      </c>
      <c r="P5" s="105">
        <f t="shared" si="0"/>
        <v>1301170</v>
      </c>
      <c r="Q5" s="105">
        <f t="shared" si="0"/>
        <v>75019761</v>
      </c>
      <c r="R5" s="105">
        <f t="shared" si="0"/>
        <v>77731395</v>
      </c>
      <c r="S5" s="105">
        <f t="shared" si="0"/>
        <v>3183459</v>
      </c>
      <c r="T5" s="105">
        <f t="shared" si="0"/>
        <v>1831523</v>
      </c>
      <c r="U5" s="105">
        <f t="shared" si="0"/>
        <v>3186151</v>
      </c>
      <c r="V5" s="105">
        <f t="shared" si="0"/>
        <v>8201133</v>
      </c>
      <c r="W5" s="105">
        <f t="shared" si="0"/>
        <v>315639723</v>
      </c>
      <c r="X5" s="105">
        <f t="shared" si="0"/>
        <v>323926000</v>
      </c>
      <c r="Y5" s="105">
        <f t="shared" si="0"/>
        <v>-8286277</v>
      </c>
      <c r="Z5" s="142">
        <f>+IF(X5&lt;&gt;0,+(Y5/X5)*100,0)</f>
        <v>-2.55807715342393</v>
      </c>
      <c r="AA5" s="158">
        <f>SUM(AA6:AA8)</f>
        <v>323926000</v>
      </c>
    </row>
    <row r="6" spans="1:27" ht="13.5">
      <c r="A6" s="143" t="s">
        <v>75</v>
      </c>
      <c r="B6" s="141"/>
      <c r="C6" s="160"/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>
        <v>0</v>
      </c>
      <c r="AA6" s="160"/>
    </row>
    <row r="7" spans="1:27" ht="13.5">
      <c r="A7" s="143" t="s">
        <v>76</v>
      </c>
      <c r="B7" s="141"/>
      <c r="C7" s="162">
        <v>322132997</v>
      </c>
      <c r="D7" s="162"/>
      <c r="E7" s="163">
        <v>323699000</v>
      </c>
      <c r="F7" s="164">
        <v>323926000</v>
      </c>
      <c r="G7" s="164">
        <v>122595987</v>
      </c>
      <c r="H7" s="164">
        <v>1415922</v>
      </c>
      <c r="I7" s="164">
        <v>1756165</v>
      </c>
      <c r="J7" s="164">
        <v>125768074</v>
      </c>
      <c r="K7" s="164">
        <v>1264848</v>
      </c>
      <c r="L7" s="164">
        <v>3840108</v>
      </c>
      <c r="M7" s="164">
        <v>98834165</v>
      </c>
      <c r="N7" s="164">
        <v>103939121</v>
      </c>
      <c r="O7" s="164">
        <v>1410464</v>
      </c>
      <c r="P7" s="164">
        <v>1301170</v>
      </c>
      <c r="Q7" s="164">
        <v>75019761</v>
      </c>
      <c r="R7" s="164">
        <v>77731395</v>
      </c>
      <c r="S7" s="164">
        <v>3183459</v>
      </c>
      <c r="T7" s="164">
        <v>1831523</v>
      </c>
      <c r="U7" s="164">
        <v>3186151</v>
      </c>
      <c r="V7" s="164">
        <v>8201133</v>
      </c>
      <c r="W7" s="164">
        <v>315639723</v>
      </c>
      <c r="X7" s="164">
        <v>323926000</v>
      </c>
      <c r="Y7" s="164">
        <v>-8286277</v>
      </c>
      <c r="Z7" s="146">
        <v>-2.56</v>
      </c>
      <c r="AA7" s="162">
        <v>323926000</v>
      </c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>
        <v>0</v>
      </c>
      <c r="AA8" s="160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0</v>
      </c>
      <c r="X9" s="105">
        <f t="shared" si="1"/>
        <v>0</v>
      </c>
      <c r="Y9" s="105">
        <f t="shared" si="1"/>
        <v>0</v>
      </c>
      <c r="Z9" s="142">
        <f>+IF(X9&lt;&gt;0,+(Y9/X9)*100,0)</f>
        <v>0</v>
      </c>
      <c r="AA9" s="158">
        <f>SUM(AA10:AA14)</f>
        <v>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>
        <v>0</v>
      </c>
      <c r="AA10" s="160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1508000</v>
      </c>
      <c r="F15" s="105">
        <f t="shared" si="2"/>
        <v>1508000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0</v>
      </c>
      <c r="X15" s="105">
        <f t="shared" si="2"/>
        <v>1508000</v>
      </c>
      <c r="Y15" s="105">
        <f t="shared" si="2"/>
        <v>-1508000</v>
      </c>
      <c r="Z15" s="142">
        <f>+IF(X15&lt;&gt;0,+(Y15/X15)*100,0)</f>
        <v>-100</v>
      </c>
      <c r="AA15" s="158">
        <f>SUM(AA16:AA18)</f>
        <v>1508000</v>
      </c>
    </row>
    <row r="16" spans="1:27" ht="13.5">
      <c r="A16" s="143" t="s">
        <v>85</v>
      </c>
      <c r="B16" s="141"/>
      <c r="C16" s="160"/>
      <c r="D16" s="160"/>
      <c r="E16" s="161">
        <v>1508000</v>
      </c>
      <c r="F16" s="65">
        <v>1508000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>
        <v>1508000</v>
      </c>
      <c r="Y16" s="65">
        <v>-1508000</v>
      </c>
      <c r="Z16" s="145">
        <v>-100</v>
      </c>
      <c r="AA16" s="160">
        <v>1508000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58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>
        <v>0</v>
      </c>
      <c r="AA20" s="160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322132997</v>
      </c>
      <c r="D25" s="177">
        <f>+D5+D9+D15+D19+D24</f>
        <v>0</v>
      </c>
      <c r="E25" s="178">
        <f t="shared" si="4"/>
        <v>325207000</v>
      </c>
      <c r="F25" s="78">
        <f t="shared" si="4"/>
        <v>325434000</v>
      </c>
      <c r="G25" s="78">
        <f t="shared" si="4"/>
        <v>122595987</v>
      </c>
      <c r="H25" s="78">
        <f t="shared" si="4"/>
        <v>1415922</v>
      </c>
      <c r="I25" s="78">
        <f t="shared" si="4"/>
        <v>1756165</v>
      </c>
      <c r="J25" s="78">
        <f t="shared" si="4"/>
        <v>125768074</v>
      </c>
      <c r="K25" s="78">
        <f t="shared" si="4"/>
        <v>1264848</v>
      </c>
      <c r="L25" s="78">
        <f t="shared" si="4"/>
        <v>3840108</v>
      </c>
      <c r="M25" s="78">
        <f t="shared" si="4"/>
        <v>98834165</v>
      </c>
      <c r="N25" s="78">
        <f t="shared" si="4"/>
        <v>103939121</v>
      </c>
      <c r="O25" s="78">
        <f t="shared" si="4"/>
        <v>1410464</v>
      </c>
      <c r="P25" s="78">
        <f t="shared" si="4"/>
        <v>1301170</v>
      </c>
      <c r="Q25" s="78">
        <f t="shared" si="4"/>
        <v>75019761</v>
      </c>
      <c r="R25" s="78">
        <f t="shared" si="4"/>
        <v>77731395</v>
      </c>
      <c r="S25" s="78">
        <f t="shared" si="4"/>
        <v>3183459</v>
      </c>
      <c r="T25" s="78">
        <f t="shared" si="4"/>
        <v>1831523</v>
      </c>
      <c r="U25" s="78">
        <f t="shared" si="4"/>
        <v>3186151</v>
      </c>
      <c r="V25" s="78">
        <f t="shared" si="4"/>
        <v>8201133</v>
      </c>
      <c r="W25" s="78">
        <f t="shared" si="4"/>
        <v>315639723</v>
      </c>
      <c r="X25" s="78">
        <f t="shared" si="4"/>
        <v>325434000</v>
      </c>
      <c r="Y25" s="78">
        <f t="shared" si="4"/>
        <v>-9794277</v>
      </c>
      <c r="Z25" s="179">
        <f>+IF(X25&lt;&gt;0,+(Y25/X25)*100,0)</f>
        <v>-3.0096047124762624</v>
      </c>
      <c r="AA25" s="177">
        <f>+AA5+AA9+AA15+AA19+AA24</f>
        <v>325434000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43187240</v>
      </c>
      <c r="D28" s="158">
        <f>SUM(D29:D31)</f>
        <v>0</v>
      </c>
      <c r="E28" s="159">
        <f t="shared" si="5"/>
        <v>68492368</v>
      </c>
      <c r="F28" s="105">
        <f t="shared" si="5"/>
        <v>58999368</v>
      </c>
      <c r="G28" s="105">
        <f t="shared" si="5"/>
        <v>3517620</v>
      </c>
      <c r="H28" s="105">
        <f t="shared" si="5"/>
        <v>4126614</v>
      </c>
      <c r="I28" s="105">
        <f t="shared" si="5"/>
        <v>3362559</v>
      </c>
      <c r="J28" s="105">
        <f t="shared" si="5"/>
        <v>11006793</v>
      </c>
      <c r="K28" s="105">
        <f t="shared" si="5"/>
        <v>3961232</v>
      </c>
      <c r="L28" s="105">
        <f t="shared" si="5"/>
        <v>2604223</v>
      </c>
      <c r="M28" s="105">
        <f t="shared" si="5"/>
        <v>5459197</v>
      </c>
      <c r="N28" s="105">
        <f t="shared" si="5"/>
        <v>12024652</v>
      </c>
      <c r="O28" s="105">
        <f t="shared" si="5"/>
        <v>3403999</v>
      </c>
      <c r="P28" s="105">
        <f t="shared" si="5"/>
        <v>4231539</v>
      </c>
      <c r="Q28" s="105">
        <f t="shared" si="5"/>
        <v>3519506</v>
      </c>
      <c r="R28" s="105">
        <f t="shared" si="5"/>
        <v>11155044</v>
      </c>
      <c r="S28" s="105">
        <f t="shared" si="5"/>
        <v>4113381</v>
      </c>
      <c r="T28" s="105">
        <f t="shared" si="5"/>
        <v>4313901</v>
      </c>
      <c r="U28" s="105">
        <f t="shared" si="5"/>
        <v>6551573</v>
      </c>
      <c r="V28" s="105">
        <f t="shared" si="5"/>
        <v>14978855</v>
      </c>
      <c r="W28" s="105">
        <f t="shared" si="5"/>
        <v>49165344</v>
      </c>
      <c r="X28" s="105">
        <f t="shared" si="5"/>
        <v>58999368</v>
      </c>
      <c r="Y28" s="105">
        <f t="shared" si="5"/>
        <v>-9834024</v>
      </c>
      <c r="Z28" s="142">
        <f>+IF(X28&lt;&gt;0,+(Y28/X28)*100,0)</f>
        <v>-16.668015833661133</v>
      </c>
      <c r="AA28" s="158">
        <f>SUM(AA29:AA31)</f>
        <v>58999368</v>
      </c>
    </row>
    <row r="29" spans="1:27" ht="13.5">
      <c r="A29" s="143" t="s">
        <v>75</v>
      </c>
      <c r="B29" s="141"/>
      <c r="C29" s="160">
        <v>23941887</v>
      </c>
      <c r="D29" s="160"/>
      <c r="E29" s="161">
        <v>33167569</v>
      </c>
      <c r="F29" s="65">
        <v>32499569</v>
      </c>
      <c r="G29" s="65">
        <v>2336391</v>
      </c>
      <c r="H29" s="65">
        <v>2694361</v>
      </c>
      <c r="I29" s="65">
        <v>2176308</v>
      </c>
      <c r="J29" s="65">
        <v>7207060</v>
      </c>
      <c r="K29" s="65">
        <v>2267355</v>
      </c>
      <c r="L29" s="65">
        <v>711357</v>
      </c>
      <c r="M29" s="65">
        <v>2677464</v>
      </c>
      <c r="N29" s="65">
        <v>5656176</v>
      </c>
      <c r="O29" s="65">
        <v>2291493</v>
      </c>
      <c r="P29" s="65">
        <v>3224573</v>
      </c>
      <c r="Q29" s="65">
        <v>2100398</v>
      </c>
      <c r="R29" s="65">
        <v>7616464</v>
      </c>
      <c r="S29" s="65">
        <v>2789440</v>
      </c>
      <c r="T29" s="65">
        <v>2833623</v>
      </c>
      <c r="U29" s="65">
        <v>4823856</v>
      </c>
      <c r="V29" s="65">
        <v>10446919</v>
      </c>
      <c r="W29" s="65">
        <v>30926619</v>
      </c>
      <c r="X29" s="65">
        <v>32499569</v>
      </c>
      <c r="Y29" s="65">
        <v>-1572950</v>
      </c>
      <c r="Z29" s="145">
        <v>-4.84</v>
      </c>
      <c r="AA29" s="160">
        <v>32499569</v>
      </c>
    </row>
    <row r="30" spans="1:27" ht="13.5">
      <c r="A30" s="143" t="s">
        <v>76</v>
      </c>
      <c r="B30" s="141"/>
      <c r="C30" s="162">
        <v>10174872</v>
      </c>
      <c r="D30" s="162"/>
      <c r="E30" s="163">
        <v>19837842</v>
      </c>
      <c r="F30" s="164">
        <v>13807842</v>
      </c>
      <c r="G30" s="164">
        <v>498079</v>
      </c>
      <c r="H30" s="164">
        <v>696853</v>
      </c>
      <c r="I30" s="164">
        <v>550463</v>
      </c>
      <c r="J30" s="164">
        <v>1745395</v>
      </c>
      <c r="K30" s="164">
        <v>844599</v>
      </c>
      <c r="L30" s="164">
        <v>972429</v>
      </c>
      <c r="M30" s="164">
        <v>1515209</v>
      </c>
      <c r="N30" s="164">
        <v>3332237</v>
      </c>
      <c r="O30" s="164">
        <v>756994</v>
      </c>
      <c r="P30" s="164">
        <v>464565</v>
      </c>
      <c r="Q30" s="164">
        <v>634092</v>
      </c>
      <c r="R30" s="164">
        <v>1855651</v>
      </c>
      <c r="S30" s="164">
        <v>556777</v>
      </c>
      <c r="T30" s="164">
        <v>572604</v>
      </c>
      <c r="U30" s="164">
        <v>573420</v>
      </c>
      <c r="V30" s="164">
        <v>1702801</v>
      </c>
      <c r="W30" s="164">
        <v>8636084</v>
      </c>
      <c r="X30" s="164">
        <v>13807842</v>
      </c>
      <c r="Y30" s="164">
        <v>-5171758</v>
      </c>
      <c r="Z30" s="146">
        <v>-37.46</v>
      </c>
      <c r="AA30" s="162">
        <v>13807842</v>
      </c>
    </row>
    <row r="31" spans="1:27" ht="13.5">
      <c r="A31" s="143" t="s">
        <v>77</v>
      </c>
      <c r="B31" s="141"/>
      <c r="C31" s="160">
        <v>9070481</v>
      </c>
      <c r="D31" s="160"/>
      <c r="E31" s="161">
        <v>15486957</v>
      </c>
      <c r="F31" s="65">
        <v>12691957</v>
      </c>
      <c r="G31" s="65">
        <v>683150</v>
      </c>
      <c r="H31" s="65">
        <v>735400</v>
      </c>
      <c r="I31" s="65">
        <v>635788</v>
      </c>
      <c r="J31" s="65">
        <v>2054338</v>
      </c>
      <c r="K31" s="65">
        <v>849278</v>
      </c>
      <c r="L31" s="65">
        <v>920437</v>
      </c>
      <c r="M31" s="65">
        <v>1266524</v>
      </c>
      <c r="N31" s="65">
        <v>3036239</v>
      </c>
      <c r="O31" s="65">
        <v>355512</v>
      </c>
      <c r="P31" s="65">
        <v>542401</v>
      </c>
      <c r="Q31" s="65">
        <v>785016</v>
      </c>
      <c r="R31" s="65">
        <v>1682929</v>
      </c>
      <c r="S31" s="65">
        <v>767164</v>
      </c>
      <c r="T31" s="65">
        <v>907674</v>
      </c>
      <c r="U31" s="65">
        <v>1154297</v>
      </c>
      <c r="V31" s="65">
        <v>2829135</v>
      </c>
      <c r="W31" s="65">
        <v>9602641</v>
      </c>
      <c r="X31" s="65">
        <v>12691957</v>
      </c>
      <c r="Y31" s="65">
        <v>-3089316</v>
      </c>
      <c r="Z31" s="145">
        <v>-24.34</v>
      </c>
      <c r="AA31" s="160">
        <v>12691957</v>
      </c>
    </row>
    <row r="32" spans="1:27" ht="13.5">
      <c r="A32" s="140" t="s">
        <v>78</v>
      </c>
      <c r="B32" s="141"/>
      <c r="C32" s="158">
        <f aca="true" t="shared" si="6" ref="C32:Y32">SUM(C33:C37)</f>
        <v>2935403</v>
      </c>
      <c r="D32" s="158">
        <f>SUM(D33:D37)</f>
        <v>0</v>
      </c>
      <c r="E32" s="159">
        <f t="shared" si="6"/>
        <v>28753234</v>
      </c>
      <c r="F32" s="105">
        <f t="shared" si="6"/>
        <v>27982234</v>
      </c>
      <c r="G32" s="105">
        <f t="shared" si="6"/>
        <v>762987</v>
      </c>
      <c r="H32" s="105">
        <f t="shared" si="6"/>
        <v>857187</v>
      </c>
      <c r="I32" s="105">
        <f t="shared" si="6"/>
        <v>1074222</v>
      </c>
      <c r="J32" s="105">
        <f t="shared" si="6"/>
        <v>2694396</v>
      </c>
      <c r="K32" s="105">
        <f t="shared" si="6"/>
        <v>1380397</v>
      </c>
      <c r="L32" s="105">
        <f t="shared" si="6"/>
        <v>6648635</v>
      </c>
      <c r="M32" s="105">
        <f t="shared" si="6"/>
        <v>4250784</v>
      </c>
      <c r="N32" s="105">
        <f t="shared" si="6"/>
        <v>12279816</v>
      </c>
      <c r="O32" s="105">
        <f t="shared" si="6"/>
        <v>913751</v>
      </c>
      <c r="P32" s="105">
        <f t="shared" si="6"/>
        <v>356472</v>
      </c>
      <c r="Q32" s="105">
        <f t="shared" si="6"/>
        <v>3048065</v>
      </c>
      <c r="R32" s="105">
        <f t="shared" si="6"/>
        <v>4318288</v>
      </c>
      <c r="S32" s="105">
        <f t="shared" si="6"/>
        <v>1090351</v>
      </c>
      <c r="T32" s="105">
        <f t="shared" si="6"/>
        <v>1185051</v>
      </c>
      <c r="U32" s="105">
        <f t="shared" si="6"/>
        <v>2045627</v>
      </c>
      <c r="V32" s="105">
        <f t="shared" si="6"/>
        <v>4321029</v>
      </c>
      <c r="W32" s="105">
        <f t="shared" si="6"/>
        <v>23613529</v>
      </c>
      <c r="X32" s="105">
        <f t="shared" si="6"/>
        <v>27982234</v>
      </c>
      <c r="Y32" s="105">
        <f t="shared" si="6"/>
        <v>-4368705</v>
      </c>
      <c r="Z32" s="142">
        <f>+IF(X32&lt;&gt;0,+(Y32/X32)*100,0)</f>
        <v>-15.612423940132873</v>
      </c>
      <c r="AA32" s="158">
        <f>SUM(AA33:AA37)</f>
        <v>27982234</v>
      </c>
    </row>
    <row r="33" spans="1:27" ht="13.5">
      <c r="A33" s="143" t="s">
        <v>79</v>
      </c>
      <c r="B33" s="141"/>
      <c r="C33" s="160">
        <v>865736</v>
      </c>
      <c r="D33" s="160"/>
      <c r="E33" s="161">
        <v>13153618</v>
      </c>
      <c r="F33" s="65">
        <v>10461618</v>
      </c>
      <c r="G33" s="65">
        <v>346336</v>
      </c>
      <c r="H33" s="65">
        <v>448711</v>
      </c>
      <c r="I33" s="65">
        <v>403460</v>
      </c>
      <c r="J33" s="65">
        <v>1198507</v>
      </c>
      <c r="K33" s="65">
        <v>859169</v>
      </c>
      <c r="L33" s="65">
        <v>4016607</v>
      </c>
      <c r="M33" s="65">
        <v>1463988</v>
      </c>
      <c r="N33" s="65">
        <v>6339764</v>
      </c>
      <c r="O33" s="65">
        <v>393209</v>
      </c>
      <c r="P33" s="65">
        <v>-56356</v>
      </c>
      <c r="Q33" s="65">
        <v>2566659</v>
      </c>
      <c r="R33" s="65">
        <v>2903512</v>
      </c>
      <c r="S33" s="65">
        <v>530407</v>
      </c>
      <c r="T33" s="65">
        <v>572012</v>
      </c>
      <c r="U33" s="65">
        <v>1090266</v>
      </c>
      <c r="V33" s="65">
        <v>2192685</v>
      </c>
      <c r="W33" s="65">
        <v>12634468</v>
      </c>
      <c r="X33" s="65">
        <v>10461618</v>
      </c>
      <c r="Y33" s="65">
        <v>2172850</v>
      </c>
      <c r="Z33" s="145">
        <v>20.77</v>
      </c>
      <c r="AA33" s="160">
        <v>10461618</v>
      </c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>
        <v>2069667</v>
      </c>
      <c r="D35" s="160"/>
      <c r="E35" s="161">
        <v>15599616</v>
      </c>
      <c r="F35" s="65">
        <v>17520616</v>
      </c>
      <c r="G35" s="65">
        <v>416651</v>
      </c>
      <c r="H35" s="65">
        <v>408476</v>
      </c>
      <c r="I35" s="65">
        <v>673083</v>
      </c>
      <c r="J35" s="65">
        <v>1498210</v>
      </c>
      <c r="K35" s="65">
        <v>521228</v>
      </c>
      <c r="L35" s="65">
        <v>2629707</v>
      </c>
      <c r="M35" s="65">
        <v>2786796</v>
      </c>
      <c r="N35" s="65">
        <v>5937731</v>
      </c>
      <c r="O35" s="65">
        <v>520542</v>
      </c>
      <c r="P35" s="65">
        <v>412828</v>
      </c>
      <c r="Q35" s="65">
        <v>481406</v>
      </c>
      <c r="R35" s="65">
        <v>1414776</v>
      </c>
      <c r="S35" s="65">
        <v>559944</v>
      </c>
      <c r="T35" s="65">
        <v>613039</v>
      </c>
      <c r="U35" s="65">
        <v>955361</v>
      </c>
      <c r="V35" s="65">
        <v>2128344</v>
      </c>
      <c r="W35" s="65">
        <v>10979061</v>
      </c>
      <c r="X35" s="65">
        <v>17520616</v>
      </c>
      <c r="Y35" s="65">
        <v>-6541555</v>
      </c>
      <c r="Z35" s="145">
        <v>-37.34</v>
      </c>
      <c r="AA35" s="160">
        <v>17520616</v>
      </c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>
        <v>-2321</v>
      </c>
      <c r="J37" s="164">
        <v>-2321</v>
      </c>
      <c r="K37" s="164"/>
      <c r="L37" s="164">
        <v>2321</v>
      </c>
      <c r="M37" s="164"/>
      <c r="N37" s="164">
        <v>2321</v>
      </c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202898157</v>
      </c>
      <c r="D38" s="158">
        <f>SUM(D39:D41)</f>
        <v>0</v>
      </c>
      <c r="E38" s="159">
        <f t="shared" si="7"/>
        <v>511579714</v>
      </c>
      <c r="F38" s="105">
        <f t="shared" si="7"/>
        <v>531250714</v>
      </c>
      <c r="G38" s="105">
        <f t="shared" si="7"/>
        <v>6761826</v>
      </c>
      <c r="H38" s="105">
        <f t="shared" si="7"/>
        <v>25339534</v>
      </c>
      <c r="I38" s="105">
        <f t="shared" si="7"/>
        <v>27402542</v>
      </c>
      <c r="J38" s="105">
        <f t="shared" si="7"/>
        <v>59503902</v>
      </c>
      <c r="K38" s="105">
        <f t="shared" si="7"/>
        <v>28784971</v>
      </c>
      <c r="L38" s="105">
        <f t="shared" si="7"/>
        <v>17405281</v>
      </c>
      <c r="M38" s="105">
        <f t="shared" si="7"/>
        <v>18713666</v>
      </c>
      <c r="N38" s="105">
        <f t="shared" si="7"/>
        <v>64903918</v>
      </c>
      <c r="O38" s="105">
        <f t="shared" si="7"/>
        <v>14372882</v>
      </c>
      <c r="P38" s="105">
        <f t="shared" si="7"/>
        <v>18405168</v>
      </c>
      <c r="Q38" s="105">
        <f t="shared" si="7"/>
        <v>25277504</v>
      </c>
      <c r="R38" s="105">
        <f t="shared" si="7"/>
        <v>58055554</v>
      </c>
      <c r="S38" s="105">
        <f t="shared" si="7"/>
        <v>21817506</v>
      </c>
      <c r="T38" s="105">
        <f t="shared" si="7"/>
        <v>20831323</v>
      </c>
      <c r="U38" s="105">
        <f t="shared" si="7"/>
        <v>15918142</v>
      </c>
      <c r="V38" s="105">
        <f t="shared" si="7"/>
        <v>58566971</v>
      </c>
      <c r="W38" s="105">
        <f t="shared" si="7"/>
        <v>241030345</v>
      </c>
      <c r="X38" s="105">
        <f t="shared" si="7"/>
        <v>531250714</v>
      </c>
      <c r="Y38" s="105">
        <f t="shared" si="7"/>
        <v>-290220369</v>
      </c>
      <c r="Z38" s="142">
        <f>+IF(X38&lt;&gt;0,+(Y38/X38)*100,0)</f>
        <v>-54.62964309540674</v>
      </c>
      <c r="AA38" s="158">
        <f>SUM(AA39:AA41)</f>
        <v>531250714</v>
      </c>
    </row>
    <row r="39" spans="1:27" ht="13.5">
      <c r="A39" s="143" t="s">
        <v>85</v>
      </c>
      <c r="B39" s="141"/>
      <c r="C39" s="160">
        <v>202856060</v>
      </c>
      <c r="D39" s="160"/>
      <c r="E39" s="161">
        <v>474124780</v>
      </c>
      <c r="F39" s="65">
        <v>497766780</v>
      </c>
      <c r="G39" s="65">
        <v>6760551</v>
      </c>
      <c r="H39" s="65">
        <v>25339534</v>
      </c>
      <c r="I39" s="65">
        <v>27381131</v>
      </c>
      <c r="J39" s="65">
        <v>59481216</v>
      </c>
      <c r="K39" s="65">
        <v>28778419</v>
      </c>
      <c r="L39" s="65">
        <v>17397064</v>
      </c>
      <c r="M39" s="65">
        <v>18712391</v>
      </c>
      <c r="N39" s="65">
        <v>64887874</v>
      </c>
      <c r="O39" s="65">
        <v>14371607</v>
      </c>
      <c r="P39" s="65">
        <v>18395818</v>
      </c>
      <c r="Q39" s="65">
        <v>25268285</v>
      </c>
      <c r="R39" s="65">
        <v>58035710</v>
      </c>
      <c r="S39" s="65">
        <v>21815931</v>
      </c>
      <c r="T39" s="65">
        <v>20781086</v>
      </c>
      <c r="U39" s="65">
        <v>15905288</v>
      </c>
      <c r="V39" s="65">
        <v>58502305</v>
      </c>
      <c r="W39" s="65">
        <v>240907105</v>
      </c>
      <c r="X39" s="65">
        <v>497766780</v>
      </c>
      <c r="Y39" s="65">
        <v>-256859675</v>
      </c>
      <c r="Z39" s="145">
        <v>-51.6</v>
      </c>
      <c r="AA39" s="160">
        <v>497766780</v>
      </c>
    </row>
    <row r="40" spans="1:27" ht="13.5">
      <c r="A40" s="143" t="s">
        <v>86</v>
      </c>
      <c r="B40" s="141"/>
      <c r="C40" s="160"/>
      <c r="D40" s="160"/>
      <c r="E40" s="161">
        <v>30945144</v>
      </c>
      <c r="F40" s="65">
        <v>32145144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>
        <v>32145144</v>
      </c>
      <c r="Y40" s="65">
        <v>-32145144</v>
      </c>
      <c r="Z40" s="145">
        <v>-100</v>
      </c>
      <c r="AA40" s="160">
        <v>32145144</v>
      </c>
    </row>
    <row r="41" spans="1:27" ht="13.5">
      <c r="A41" s="143" t="s">
        <v>87</v>
      </c>
      <c r="B41" s="141"/>
      <c r="C41" s="160">
        <v>42097</v>
      </c>
      <c r="D41" s="160"/>
      <c r="E41" s="161">
        <v>6509790</v>
      </c>
      <c r="F41" s="65">
        <v>1338790</v>
      </c>
      <c r="G41" s="65">
        <v>1275</v>
      </c>
      <c r="H41" s="65"/>
      <c r="I41" s="65">
        <v>21411</v>
      </c>
      <c r="J41" s="65">
        <v>22686</v>
      </c>
      <c r="K41" s="65">
        <v>6552</v>
      </c>
      <c r="L41" s="65">
        <v>8217</v>
      </c>
      <c r="M41" s="65">
        <v>1275</v>
      </c>
      <c r="N41" s="65">
        <v>16044</v>
      </c>
      <c r="O41" s="65">
        <v>1275</v>
      </c>
      <c r="P41" s="65">
        <v>9350</v>
      </c>
      <c r="Q41" s="65">
        <v>9219</v>
      </c>
      <c r="R41" s="65">
        <v>19844</v>
      </c>
      <c r="S41" s="65">
        <v>1575</v>
      </c>
      <c r="T41" s="65">
        <v>50237</v>
      </c>
      <c r="U41" s="65">
        <v>12854</v>
      </c>
      <c r="V41" s="65">
        <v>64666</v>
      </c>
      <c r="W41" s="65">
        <v>123240</v>
      </c>
      <c r="X41" s="65">
        <v>1338790</v>
      </c>
      <c r="Y41" s="65">
        <v>-1215550</v>
      </c>
      <c r="Z41" s="145">
        <v>-90.79</v>
      </c>
      <c r="AA41" s="160">
        <v>1338790</v>
      </c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0</v>
      </c>
      <c r="F42" s="105">
        <f t="shared" si="8"/>
        <v>0</v>
      </c>
      <c r="G42" s="105">
        <f t="shared" si="8"/>
        <v>0</v>
      </c>
      <c r="H42" s="105">
        <f t="shared" si="8"/>
        <v>0</v>
      </c>
      <c r="I42" s="105">
        <f t="shared" si="8"/>
        <v>0</v>
      </c>
      <c r="J42" s="105">
        <f t="shared" si="8"/>
        <v>0</v>
      </c>
      <c r="K42" s="105">
        <f t="shared" si="8"/>
        <v>0</v>
      </c>
      <c r="L42" s="105">
        <f t="shared" si="8"/>
        <v>0</v>
      </c>
      <c r="M42" s="105">
        <f t="shared" si="8"/>
        <v>0</v>
      </c>
      <c r="N42" s="105">
        <f t="shared" si="8"/>
        <v>0</v>
      </c>
      <c r="O42" s="105">
        <f t="shared" si="8"/>
        <v>0</v>
      </c>
      <c r="P42" s="105">
        <f t="shared" si="8"/>
        <v>0</v>
      </c>
      <c r="Q42" s="105">
        <f t="shared" si="8"/>
        <v>0</v>
      </c>
      <c r="R42" s="105">
        <f t="shared" si="8"/>
        <v>0</v>
      </c>
      <c r="S42" s="105">
        <f t="shared" si="8"/>
        <v>0</v>
      </c>
      <c r="T42" s="105">
        <f t="shared" si="8"/>
        <v>0</v>
      </c>
      <c r="U42" s="105">
        <f t="shared" si="8"/>
        <v>0</v>
      </c>
      <c r="V42" s="105">
        <f t="shared" si="8"/>
        <v>0</v>
      </c>
      <c r="W42" s="105">
        <f t="shared" si="8"/>
        <v>0</v>
      </c>
      <c r="X42" s="105">
        <f t="shared" si="8"/>
        <v>0</v>
      </c>
      <c r="Y42" s="105">
        <f t="shared" si="8"/>
        <v>0</v>
      </c>
      <c r="Z42" s="142">
        <f>+IF(X42&lt;&gt;0,+(Y42/X42)*100,0)</f>
        <v>0</v>
      </c>
      <c r="AA42" s="158">
        <f>SUM(AA43:AA46)</f>
        <v>0</v>
      </c>
    </row>
    <row r="43" spans="1:27" ht="13.5">
      <c r="A43" s="143" t="s">
        <v>89</v>
      </c>
      <c r="B43" s="141"/>
      <c r="C43" s="160"/>
      <c r="D43" s="160"/>
      <c r="E43" s="161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5">
        <v>0</v>
      </c>
      <c r="AA43" s="160"/>
    </row>
    <row r="44" spans="1:27" ht="13.5">
      <c r="A44" s="143" t="s">
        <v>90</v>
      </c>
      <c r="B44" s="141"/>
      <c r="C44" s="160"/>
      <c r="D44" s="160"/>
      <c r="E44" s="1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>
        <v>204225</v>
      </c>
      <c r="D47" s="158"/>
      <c r="E47" s="159">
        <v>3636000</v>
      </c>
      <c r="F47" s="105">
        <v>2836000</v>
      </c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>
        <v>2836000</v>
      </c>
      <c r="Y47" s="105">
        <v>-2836000</v>
      </c>
      <c r="Z47" s="142">
        <v>-100</v>
      </c>
      <c r="AA47" s="158">
        <v>2836000</v>
      </c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249225025</v>
      </c>
      <c r="D48" s="177">
        <f>+D28+D32+D38+D42+D47</f>
        <v>0</v>
      </c>
      <c r="E48" s="178">
        <f t="shared" si="9"/>
        <v>612461316</v>
      </c>
      <c r="F48" s="78">
        <f t="shared" si="9"/>
        <v>621068316</v>
      </c>
      <c r="G48" s="78">
        <f t="shared" si="9"/>
        <v>11042433</v>
      </c>
      <c r="H48" s="78">
        <f t="shared" si="9"/>
        <v>30323335</v>
      </c>
      <c r="I48" s="78">
        <f t="shared" si="9"/>
        <v>31839323</v>
      </c>
      <c r="J48" s="78">
        <f t="shared" si="9"/>
        <v>73205091</v>
      </c>
      <c r="K48" s="78">
        <f t="shared" si="9"/>
        <v>34126600</v>
      </c>
      <c r="L48" s="78">
        <f t="shared" si="9"/>
        <v>26658139</v>
      </c>
      <c r="M48" s="78">
        <f t="shared" si="9"/>
        <v>28423647</v>
      </c>
      <c r="N48" s="78">
        <f t="shared" si="9"/>
        <v>89208386</v>
      </c>
      <c r="O48" s="78">
        <f t="shared" si="9"/>
        <v>18690632</v>
      </c>
      <c r="P48" s="78">
        <f t="shared" si="9"/>
        <v>22993179</v>
      </c>
      <c r="Q48" s="78">
        <f t="shared" si="9"/>
        <v>31845075</v>
      </c>
      <c r="R48" s="78">
        <f t="shared" si="9"/>
        <v>73528886</v>
      </c>
      <c r="S48" s="78">
        <f t="shared" si="9"/>
        <v>27021238</v>
      </c>
      <c r="T48" s="78">
        <f t="shared" si="9"/>
        <v>26330275</v>
      </c>
      <c r="U48" s="78">
        <f t="shared" si="9"/>
        <v>24515342</v>
      </c>
      <c r="V48" s="78">
        <f t="shared" si="9"/>
        <v>77866855</v>
      </c>
      <c r="W48" s="78">
        <f t="shared" si="9"/>
        <v>313809218</v>
      </c>
      <c r="X48" s="78">
        <f t="shared" si="9"/>
        <v>621068316</v>
      </c>
      <c r="Y48" s="78">
        <f t="shared" si="9"/>
        <v>-307259098</v>
      </c>
      <c r="Z48" s="179">
        <f>+IF(X48&lt;&gt;0,+(Y48/X48)*100,0)</f>
        <v>-49.47267314792468</v>
      </c>
      <c r="AA48" s="177">
        <f>+AA28+AA32+AA38+AA42+AA47</f>
        <v>621068316</v>
      </c>
    </row>
    <row r="49" spans="1:27" ht="13.5">
      <c r="A49" s="153" t="s">
        <v>49</v>
      </c>
      <c r="B49" s="154"/>
      <c r="C49" s="180">
        <f aca="true" t="shared" si="10" ref="C49:Y49">+C25-C48</f>
        <v>72907972</v>
      </c>
      <c r="D49" s="180">
        <f>+D25-D48</f>
        <v>0</v>
      </c>
      <c r="E49" s="181">
        <f t="shared" si="10"/>
        <v>-287254316</v>
      </c>
      <c r="F49" s="182">
        <f t="shared" si="10"/>
        <v>-295634316</v>
      </c>
      <c r="G49" s="182">
        <f t="shared" si="10"/>
        <v>111553554</v>
      </c>
      <c r="H49" s="182">
        <f t="shared" si="10"/>
        <v>-28907413</v>
      </c>
      <c r="I49" s="182">
        <f t="shared" si="10"/>
        <v>-30083158</v>
      </c>
      <c r="J49" s="182">
        <f t="shared" si="10"/>
        <v>52562983</v>
      </c>
      <c r="K49" s="182">
        <f t="shared" si="10"/>
        <v>-32861752</v>
      </c>
      <c r="L49" s="182">
        <f t="shared" si="10"/>
        <v>-22818031</v>
      </c>
      <c r="M49" s="182">
        <f t="shared" si="10"/>
        <v>70410518</v>
      </c>
      <c r="N49" s="182">
        <f t="shared" si="10"/>
        <v>14730735</v>
      </c>
      <c r="O49" s="182">
        <f t="shared" si="10"/>
        <v>-17280168</v>
      </c>
      <c r="P49" s="182">
        <f t="shared" si="10"/>
        <v>-21692009</v>
      </c>
      <c r="Q49" s="182">
        <f t="shared" si="10"/>
        <v>43174686</v>
      </c>
      <c r="R49" s="182">
        <f t="shared" si="10"/>
        <v>4202509</v>
      </c>
      <c r="S49" s="182">
        <f t="shared" si="10"/>
        <v>-23837779</v>
      </c>
      <c r="T49" s="182">
        <f t="shared" si="10"/>
        <v>-24498752</v>
      </c>
      <c r="U49" s="182">
        <f t="shared" si="10"/>
        <v>-21329191</v>
      </c>
      <c r="V49" s="182">
        <f t="shared" si="10"/>
        <v>-69665722</v>
      </c>
      <c r="W49" s="182">
        <f t="shared" si="10"/>
        <v>1830505</v>
      </c>
      <c r="X49" s="182">
        <f>IF(F25=F48,0,X25-X48)</f>
        <v>-295634316</v>
      </c>
      <c r="Y49" s="182">
        <f t="shared" si="10"/>
        <v>297464821</v>
      </c>
      <c r="Z49" s="183">
        <f>+IF(X49&lt;&gt;0,+(Y49/X49)*100,0)</f>
        <v>-100.6191787965508</v>
      </c>
      <c r="AA49" s="180">
        <f>+AA25-AA48</f>
        <v>-295634316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0</v>
      </c>
      <c r="D5" s="160"/>
      <c r="E5" s="161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5">
        <v>0</v>
      </c>
      <c r="Z5" s="145">
        <v>0</v>
      </c>
      <c r="AA5" s="160">
        <v>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264347</v>
      </c>
      <c r="D12" s="160"/>
      <c r="E12" s="161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145">
        <v>0</v>
      </c>
      <c r="AA12" s="160">
        <v>0</v>
      </c>
    </row>
    <row r="13" spans="1:27" ht="13.5">
      <c r="A13" s="196" t="s">
        <v>109</v>
      </c>
      <c r="B13" s="200"/>
      <c r="C13" s="160">
        <v>31135900</v>
      </c>
      <c r="D13" s="160"/>
      <c r="E13" s="161">
        <v>22125000</v>
      </c>
      <c r="F13" s="65">
        <v>22125000</v>
      </c>
      <c r="G13" s="65">
        <v>755317</v>
      </c>
      <c r="H13" s="65">
        <v>0</v>
      </c>
      <c r="I13" s="65">
        <v>0</v>
      </c>
      <c r="J13" s="65">
        <v>755317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13163070</v>
      </c>
      <c r="T13" s="65">
        <v>1418889</v>
      </c>
      <c r="U13" s="65">
        <v>1867762</v>
      </c>
      <c r="V13" s="65">
        <v>16449721</v>
      </c>
      <c r="W13" s="65">
        <v>17205038</v>
      </c>
      <c r="X13" s="65">
        <v>22125000</v>
      </c>
      <c r="Y13" s="65">
        <v>-4919962</v>
      </c>
      <c r="Z13" s="145">
        <v>-22.24</v>
      </c>
      <c r="AA13" s="160">
        <v>22125000</v>
      </c>
    </row>
    <row r="14" spans="1:27" ht="13.5">
      <c r="A14" s="196" t="s">
        <v>110</v>
      </c>
      <c r="B14" s="200"/>
      <c r="C14" s="160">
        <v>41486</v>
      </c>
      <c r="D14" s="160"/>
      <c r="E14" s="161">
        <v>103000</v>
      </c>
      <c r="F14" s="65">
        <v>103000</v>
      </c>
      <c r="G14" s="65">
        <v>2178</v>
      </c>
      <c r="H14" s="65">
        <v>1183884</v>
      </c>
      <c r="I14" s="65">
        <v>1312077</v>
      </c>
      <c r="J14" s="65">
        <v>2498139</v>
      </c>
      <c r="K14" s="65">
        <v>1007648</v>
      </c>
      <c r="L14" s="65">
        <v>3044028</v>
      </c>
      <c r="M14" s="65">
        <v>1211898</v>
      </c>
      <c r="N14" s="65">
        <v>5263574</v>
      </c>
      <c r="O14" s="65">
        <v>1183769</v>
      </c>
      <c r="P14" s="65">
        <v>1167704</v>
      </c>
      <c r="Q14" s="65">
        <v>1340272</v>
      </c>
      <c r="R14" s="65">
        <v>3691745</v>
      </c>
      <c r="S14" s="65">
        <v>-11433605</v>
      </c>
      <c r="T14" s="65">
        <v>400</v>
      </c>
      <c r="U14" s="65">
        <v>625</v>
      </c>
      <c r="V14" s="65">
        <v>-11432580</v>
      </c>
      <c r="W14" s="65">
        <v>20878</v>
      </c>
      <c r="X14" s="65">
        <v>103000</v>
      </c>
      <c r="Y14" s="65">
        <v>-82122</v>
      </c>
      <c r="Z14" s="145">
        <v>-79.73</v>
      </c>
      <c r="AA14" s="160">
        <v>103000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1821</v>
      </c>
      <c r="I15" s="65">
        <v>1856</v>
      </c>
      <c r="J15" s="65">
        <v>3677</v>
      </c>
      <c r="K15" s="65">
        <v>1892</v>
      </c>
      <c r="L15" s="65">
        <v>1965</v>
      </c>
      <c r="M15" s="65">
        <v>2156</v>
      </c>
      <c r="N15" s="65">
        <v>6013</v>
      </c>
      <c r="O15" s="65">
        <v>2323</v>
      </c>
      <c r="P15" s="65">
        <v>2490</v>
      </c>
      <c r="Q15" s="65">
        <v>0</v>
      </c>
      <c r="R15" s="65">
        <v>4813</v>
      </c>
      <c r="S15" s="65">
        <v>-14503</v>
      </c>
      <c r="T15" s="65">
        <v>0</v>
      </c>
      <c r="U15" s="65">
        <v>0</v>
      </c>
      <c r="V15" s="65">
        <v>-14503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112602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284659021</v>
      </c>
      <c r="D19" s="160"/>
      <c r="E19" s="161">
        <v>301595000</v>
      </c>
      <c r="F19" s="65">
        <v>301822000</v>
      </c>
      <c r="G19" s="65">
        <v>121656000</v>
      </c>
      <c r="H19" s="65">
        <v>0</v>
      </c>
      <c r="I19" s="65">
        <v>0</v>
      </c>
      <c r="J19" s="65">
        <v>121656000</v>
      </c>
      <c r="K19" s="65">
        <v>0</v>
      </c>
      <c r="L19" s="65">
        <v>396581</v>
      </c>
      <c r="M19" s="65">
        <v>97325000</v>
      </c>
      <c r="N19" s="65">
        <v>97721581</v>
      </c>
      <c r="O19" s="65">
        <v>0</v>
      </c>
      <c r="P19" s="65">
        <v>0</v>
      </c>
      <c r="Q19" s="65">
        <v>0</v>
      </c>
      <c r="R19" s="65">
        <v>0</v>
      </c>
      <c r="S19" s="65">
        <v>74014580</v>
      </c>
      <c r="T19" s="65">
        <v>0</v>
      </c>
      <c r="U19" s="65">
        <v>1185664</v>
      </c>
      <c r="V19" s="65">
        <v>75200244</v>
      </c>
      <c r="W19" s="65">
        <v>294577825</v>
      </c>
      <c r="X19" s="65">
        <v>301822000</v>
      </c>
      <c r="Y19" s="65">
        <v>-7244175</v>
      </c>
      <c r="Z19" s="145">
        <v>-2.4</v>
      </c>
      <c r="AA19" s="160">
        <v>301822000</v>
      </c>
    </row>
    <row r="20" spans="1:27" ht="13.5">
      <c r="A20" s="196" t="s">
        <v>35</v>
      </c>
      <c r="B20" s="200" t="s">
        <v>96</v>
      </c>
      <c r="C20" s="160">
        <v>5919641</v>
      </c>
      <c r="D20" s="160"/>
      <c r="E20" s="161">
        <v>1384000</v>
      </c>
      <c r="F20" s="59">
        <v>1384000</v>
      </c>
      <c r="G20" s="59">
        <v>182492</v>
      </c>
      <c r="H20" s="59">
        <v>230217</v>
      </c>
      <c r="I20" s="59">
        <v>442232</v>
      </c>
      <c r="J20" s="59">
        <v>854941</v>
      </c>
      <c r="K20" s="59">
        <v>255308</v>
      </c>
      <c r="L20" s="59">
        <v>397534</v>
      </c>
      <c r="M20" s="59">
        <v>295111</v>
      </c>
      <c r="N20" s="59">
        <v>947953</v>
      </c>
      <c r="O20" s="59">
        <v>224372</v>
      </c>
      <c r="P20" s="59">
        <v>130976</v>
      </c>
      <c r="Q20" s="59">
        <v>686489</v>
      </c>
      <c r="R20" s="59">
        <v>1041837</v>
      </c>
      <c r="S20" s="59">
        <v>263032</v>
      </c>
      <c r="T20" s="59">
        <v>412234</v>
      </c>
      <c r="U20" s="59">
        <v>132100</v>
      </c>
      <c r="V20" s="59">
        <v>807366</v>
      </c>
      <c r="W20" s="59">
        <v>3652097</v>
      </c>
      <c r="X20" s="59">
        <v>1384000</v>
      </c>
      <c r="Y20" s="59">
        <v>2268097</v>
      </c>
      <c r="Z20" s="199">
        <v>163.88</v>
      </c>
      <c r="AA20" s="135">
        <v>1384000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322132997</v>
      </c>
      <c r="D22" s="203">
        <f>SUM(D5:D21)</f>
        <v>0</v>
      </c>
      <c r="E22" s="204">
        <f t="shared" si="0"/>
        <v>325207000</v>
      </c>
      <c r="F22" s="205">
        <f t="shared" si="0"/>
        <v>325434000</v>
      </c>
      <c r="G22" s="205">
        <f t="shared" si="0"/>
        <v>122595987</v>
      </c>
      <c r="H22" s="205">
        <f t="shared" si="0"/>
        <v>1415922</v>
      </c>
      <c r="I22" s="205">
        <f t="shared" si="0"/>
        <v>1756165</v>
      </c>
      <c r="J22" s="205">
        <f t="shared" si="0"/>
        <v>125768074</v>
      </c>
      <c r="K22" s="205">
        <f t="shared" si="0"/>
        <v>1264848</v>
      </c>
      <c r="L22" s="205">
        <f t="shared" si="0"/>
        <v>3840108</v>
      </c>
      <c r="M22" s="205">
        <f t="shared" si="0"/>
        <v>98834165</v>
      </c>
      <c r="N22" s="205">
        <f t="shared" si="0"/>
        <v>103939121</v>
      </c>
      <c r="O22" s="205">
        <f t="shared" si="0"/>
        <v>1410464</v>
      </c>
      <c r="P22" s="205">
        <f t="shared" si="0"/>
        <v>1301170</v>
      </c>
      <c r="Q22" s="205">
        <f t="shared" si="0"/>
        <v>2026761</v>
      </c>
      <c r="R22" s="205">
        <f t="shared" si="0"/>
        <v>4738395</v>
      </c>
      <c r="S22" s="205">
        <f t="shared" si="0"/>
        <v>75992574</v>
      </c>
      <c r="T22" s="205">
        <f t="shared" si="0"/>
        <v>1831523</v>
      </c>
      <c r="U22" s="205">
        <f t="shared" si="0"/>
        <v>3186151</v>
      </c>
      <c r="V22" s="205">
        <f t="shared" si="0"/>
        <v>81010248</v>
      </c>
      <c r="W22" s="205">
        <f t="shared" si="0"/>
        <v>315455838</v>
      </c>
      <c r="X22" s="205">
        <f t="shared" si="0"/>
        <v>325434000</v>
      </c>
      <c r="Y22" s="205">
        <f t="shared" si="0"/>
        <v>-9978162</v>
      </c>
      <c r="Z22" s="206">
        <f>+IF(X22&lt;&gt;0,+(Y22/X22)*100,0)</f>
        <v>-3.0661092571765707</v>
      </c>
      <c r="AA22" s="203">
        <f>SUM(AA5:AA21)</f>
        <v>325434000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35556126</v>
      </c>
      <c r="D25" s="160"/>
      <c r="E25" s="161">
        <v>70011176</v>
      </c>
      <c r="F25" s="65">
        <v>46992176</v>
      </c>
      <c r="G25" s="65">
        <v>2889812</v>
      </c>
      <c r="H25" s="65">
        <v>2865455</v>
      </c>
      <c r="I25" s="65">
        <v>2652964</v>
      </c>
      <c r="J25" s="65">
        <v>8408231</v>
      </c>
      <c r="K25" s="65">
        <v>3389834</v>
      </c>
      <c r="L25" s="65">
        <v>3028578</v>
      </c>
      <c r="M25" s="65">
        <v>2736476</v>
      </c>
      <c r="N25" s="65">
        <v>9154888</v>
      </c>
      <c r="O25" s="65">
        <v>2787811</v>
      </c>
      <c r="P25" s="65">
        <v>2643817</v>
      </c>
      <c r="Q25" s="65">
        <v>2817950</v>
      </c>
      <c r="R25" s="65">
        <v>8249578</v>
      </c>
      <c r="S25" s="65">
        <v>3341943</v>
      </c>
      <c r="T25" s="65">
        <v>3433352</v>
      </c>
      <c r="U25" s="65">
        <v>3668462</v>
      </c>
      <c r="V25" s="65">
        <v>10443757</v>
      </c>
      <c r="W25" s="65">
        <v>36256454</v>
      </c>
      <c r="X25" s="65">
        <v>46992176</v>
      </c>
      <c r="Y25" s="65">
        <v>-10735722</v>
      </c>
      <c r="Z25" s="145">
        <v>-22.85</v>
      </c>
      <c r="AA25" s="160">
        <v>46992176</v>
      </c>
    </row>
    <row r="26" spans="1:27" ht="13.5">
      <c r="A26" s="198" t="s">
        <v>38</v>
      </c>
      <c r="B26" s="197"/>
      <c r="C26" s="160">
        <v>8589272</v>
      </c>
      <c r="D26" s="160"/>
      <c r="E26" s="161">
        <v>12164008</v>
      </c>
      <c r="F26" s="65">
        <v>10264008</v>
      </c>
      <c r="G26" s="65">
        <v>748643</v>
      </c>
      <c r="H26" s="65">
        <v>901596</v>
      </c>
      <c r="I26" s="65">
        <v>813104</v>
      </c>
      <c r="J26" s="65">
        <v>2463343</v>
      </c>
      <c r="K26" s="65">
        <v>818326</v>
      </c>
      <c r="L26" s="65">
        <v>808682</v>
      </c>
      <c r="M26" s="65">
        <v>812367</v>
      </c>
      <c r="N26" s="65">
        <v>2439375</v>
      </c>
      <c r="O26" s="65">
        <v>1095671</v>
      </c>
      <c r="P26" s="65">
        <v>852965</v>
      </c>
      <c r="Q26" s="65">
        <v>852965</v>
      </c>
      <c r="R26" s="65">
        <v>2801601</v>
      </c>
      <c r="S26" s="65">
        <v>849100</v>
      </c>
      <c r="T26" s="65">
        <v>858157</v>
      </c>
      <c r="U26" s="65">
        <v>850540</v>
      </c>
      <c r="V26" s="65">
        <v>2557797</v>
      </c>
      <c r="W26" s="65">
        <v>10262116</v>
      </c>
      <c r="X26" s="65">
        <v>10264008</v>
      </c>
      <c r="Y26" s="65">
        <v>-1892</v>
      </c>
      <c r="Z26" s="145">
        <v>-0.02</v>
      </c>
      <c r="AA26" s="160">
        <v>10264008</v>
      </c>
    </row>
    <row r="27" spans="1:27" ht="13.5">
      <c r="A27" s="198" t="s">
        <v>118</v>
      </c>
      <c r="B27" s="197" t="s">
        <v>99</v>
      </c>
      <c r="C27" s="160">
        <v>5960</v>
      </c>
      <c r="D27" s="160"/>
      <c r="E27" s="161">
        <v>127000</v>
      </c>
      <c r="F27" s="65">
        <v>127000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127000</v>
      </c>
      <c r="Y27" s="65">
        <v>-127000</v>
      </c>
      <c r="Z27" s="145">
        <v>-100</v>
      </c>
      <c r="AA27" s="160">
        <v>127000</v>
      </c>
    </row>
    <row r="28" spans="1:27" ht="13.5">
      <c r="A28" s="198" t="s">
        <v>39</v>
      </c>
      <c r="B28" s="197" t="s">
        <v>96</v>
      </c>
      <c r="C28" s="160">
        <v>6619086</v>
      </c>
      <c r="D28" s="160"/>
      <c r="E28" s="161">
        <v>5775000</v>
      </c>
      <c r="F28" s="65">
        <v>6775000</v>
      </c>
      <c r="G28" s="65">
        <v>606789</v>
      </c>
      <c r="H28" s="65">
        <v>570722</v>
      </c>
      <c r="I28" s="65">
        <v>520973</v>
      </c>
      <c r="J28" s="65">
        <v>1698484</v>
      </c>
      <c r="K28" s="65">
        <v>508657</v>
      </c>
      <c r="L28" s="65">
        <v>509275</v>
      </c>
      <c r="M28" s="65">
        <v>570249</v>
      </c>
      <c r="N28" s="65">
        <v>1588181</v>
      </c>
      <c r="O28" s="65">
        <v>539717</v>
      </c>
      <c r="P28" s="65">
        <v>540768</v>
      </c>
      <c r="Q28" s="65">
        <v>565333</v>
      </c>
      <c r="R28" s="65">
        <v>1645818</v>
      </c>
      <c r="S28" s="65">
        <v>566488</v>
      </c>
      <c r="T28" s="65">
        <v>567963</v>
      </c>
      <c r="U28" s="65">
        <v>682656</v>
      </c>
      <c r="V28" s="65">
        <v>1817107</v>
      </c>
      <c r="W28" s="65">
        <v>6749590</v>
      </c>
      <c r="X28" s="65">
        <v>6775000</v>
      </c>
      <c r="Y28" s="65">
        <v>-25410</v>
      </c>
      <c r="Z28" s="145">
        <v>-0.38</v>
      </c>
      <c r="AA28" s="160">
        <v>6775000</v>
      </c>
    </row>
    <row r="29" spans="1:27" ht="13.5">
      <c r="A29" s="198" t="s">
        <v>40</v>
      </c>
      <c r="B29" s="197"/>
      <c r="C29" s="160">
        <v>3352721</v>
      </c>
      <c r="D29" s="160"/>
      <c r="E29" s="161">
        <v>3000000</v>
      </c>
      <c r="F29" s="65">
        <v>2600000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1503679</v>
      </c>
      <c r="N29" s="65">
        <v>1503679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1424766</v>
      </c>
      <c r="V29" s="65">
        <v>1424766</v>
      </c>
      <c r="W29" s="65">
        <v>2928445</v>
      </c>
      <c r="X29" s="65">
        <v>2600000</v>
      </c>
      <c r="Y29" s="65">
        <v>328445</v>
      </c>
      <c r="Z29" s="145">
        <v>12.63</v>
      </c>
      <c r="AA29" s="160">
        <v>2600000</v>
      </c>
    </row>
    <row r="30" spans="1:27" ht="13.5">
      <c r="A30" s="198" t="s">
        <v>119</v>
      </c>
      <c r="B30" s="197" t="s">
        <v>96</v>
      </c>
      <c r="C30" s="160">
        <v>0</v>
      </c>
      <c r="D30" s="160"/>
      <c r="E30" s="161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145">
        <v>0</v>
      </c>
      <c r="AA30" s="160">
        <v>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866496</v>
      </c>
      <c r="F31" s="65">
        <v>866496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866496</v>
      </c>
      <c r="Y31" s="65">
        <v>-866496</v>
      </c>
      <c r="Z31" s="145">
        <v>-100</v>
      </c>
      <c r="AA31" s="160">
        <v>866496</v>
      </c>
    </row>
    <row r="32" spans="1:27" ht="13.5">
      <c r="A32" s="198" t="s">
        <v>122</v>
      </c>
      <c r="B32" s="197"/>
      <c r="C32" s="160">
        <v>32459</v>
      </c>
      <c r="D32" s="160"/>
      <c r="E32" s="161">
        <v>1269500</v>
      </c>
      <c r="F32" s="65">
        <v>1159500</v>
      </c>
      <c r="G32" s="65">
        <v>64182</v>
      </c>
      <c r="H32" s="65">
        <v>64889</v>
      </c>
      <c r="I32" s="65">
        <v>125883</v>
      </c>
      <c r="J32" s="65">
        <v>254954</v>
      </c>
      <c r="K32" s="65">
        <v>65486</v>
      </c>
      <c r="L32" s="65">
        <v>65581</v>
      </c>
      <c r="M32" s="65">
        <v>67070</v>
      </c>
      <c r="N32" s="65">
        <v>198137</v>
      </c>
      <c r="O32" s="65">
        <v>64990</v>
      </c>
      <c r="P32" s="65">
        <v>66515</v>
      </c>
      <c r="Q32" s="65">
        <v>66167</v>
      </c>
      <c r="R32" s="65">
        <v>197672</v>
      </c>
      <c r="S32" s="65">
        <v>67638</v>
      </c>
      <c r="T32" s="65">
        <v>68737</v>
      </c>
      <c r="U32" s="65">
        <v>66977</v>
      </c>
      <c r="V32" s="65">
        <v>203352</v>
      </c>
      <c r="W32" s="65">
        <v>854115</v>
      </c>
      <c r="X32" s="65">
        <v>1159500</v>
      </c>
      <c r="Y32" s="65">
        <v>-305385</v>
      </c>
      <c r="Z32" s="145">
        <v>-26.34</v>
      </c>
      <c r="AA32" s="160">
        <v>1159500</v>
      </c>
    </row>
    <row r="33" spans="1:27" ht="13.5">
      <c r="A33" s="198" t="s">
        <v>42</v>
      </c>
      <c r="B33" s="197"/>
      <c r="C33" s="160">
        <v>179054136</v>
      </c>
      <c r="D33" s="160"/>
      <c r="E33" s="161">
        <v>438125631</v>
      </c>
      <c r="F33" s="65">
        <v>472777631</v>
      </c>
      <c r="G33" s="65">
        <v>5431858</v>
      </c>
      <c r="H33" s="65">
        <v>23146022</v>
      </c>
      <c r="I33" s="65">
        <v>26961618</v>
      </c>
      <c r="J33" s="65">
        <v>55539498</v>
      </c>
      <c r="K33" s="65">
        <v>24208109</v>
      </c>
      <c r="L33" s="65">
        <v>18135388</v>
      </c>
      <c r="M33" s="65">
        <v>16492533</v>
      </c>
      <c r="N33" s="65">
        <v>58836030</v>
      </c>
      <c r="O33" s="65">
        <v>12973518</v>
      </c>
      <c r="P33" s="65">
        <v>17020717</v>
      </c>
      <c r="Q33" s="65">
        <v>20670650</v>
      </c>
      <c r="R33" s="65">
        <v>50664885</v>
      </c>
      <c r="S33" s="65">
        <v>17301955</v>
      </c>
      <c r="T33" s="65">
        <v>17740898</v>
      </c>
      <c r="U33" s="65">
        <v>12003434</v>
      </c>
      <c r="V33" s="65">
        <v>47046287</v>
      </c>
      <c r="W33" s="65">
        <v>212086700</v>
      </c>
      <c r="X33" s="65">
        <v>472777631</v>
      </c>
      <c r="Y33" s="65">
        <v>-260690931</v>
      </c>
      <c r="Z33" s="145">
        <v>-55.14</v>
      </c>
      <c r="AA33" s="160">
        <v>472777631</v>
      </c>
    </row>
    <row r="34" spans="1:27" ht="13.5">
      <c r="A34" s="198" t="s">
        <v>43</v>
      </c>
      <c r="B34" s="197" t="s">
        <v>123</v>
      </c>
      <c r="C34" s="160">
        <v>16015265</v>
      </c>
      <c r="D34" s="160"/>
      <c r="E34" s="161">
        <v>81122505</v>
      </c>
      <c r="F34" s="65">
        <v>79506505</v>
      </c>
      <c r="G34" s="65">
        <v>1301149</v>
      </c>
      <c r="H34" s="65">
        <v>2774651</v>
      </c>
      <c r="I34" s="65">
        <v>764781</v>
      </c>
      <c r="J34" s="65">
        <v>4840581</v>
      </c>
      <c r="K34" s="65">
        <v>5136188</v>
      </c>
      <c r="L34" s="65">
        <v>4110635</v>
      </c>
      <c r="M34" s="65">
        <v>6241273</v>
      </c>
      <c r="N34" s="65">
        <v>15488096</v>
      </c>
      <c r="O34" s="65">
        <v>1228925</v>
      </c>
      <c r="P34" s="65">
        <v>1868397</v>
      </c>
      <c r="Q34" s="65">
        <v>6872010</v>
      </c>
      <c r="R34" s="65">
        <v>9969332</v>
      </c>
      <c r="S34" s="65">
        <v>4894114</v>
      </c>
      <c r="T34" s="65">
        <v>3661168</v>
      </c>
      <c r="U34" s="65">
        <v>5818507</v>
      </c>
      <c r="V34" s="65">
        <v>14373789</v>
      </c>
      <c r="W34" s="65">
        <v>44671798</v>
      </c>
      <c r="X34" s="65">
        <v>79506505</v>
      </c>
      <c r="Y34" s="65">
        <v>-34834707</v>
      </c>
      <c r="Z34" s="145">
        <v>-43.81</v>
      </c>
      <c r="AA34" s="160">
        <v>79506505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249225025</v>
      </c>
      <c r="D36" s="203">
        <f>SUM(D25:D35)</f>
        <v>0</v>
      </c>
      <c r="E36" s="204">
        <f t="shared" si="1"/>
        <v>612461316</v>
      </c>
      <c r="F36" s="205">
        <f t="shared" si="1"/>
        <v>621068316</v>
      </c>
      <c r="G36" s="205">
        <f t="shared" si="1"/>
        <v>11042433</v>
      </c>
      <c r="H36" s="205">
        <f t="shared" si="1"/>
        <v>30323335</v>
      </c>
      <c r="I36" s="205">
        <f t="shared" si="1"/>
        <v>31839323</v>
      </c>
      <c r="J36" s="205">
        <f t="shared" si="1"/>
        <v>73205091</v>
      </c>
      <c r="K36" s="205">
        <f t="shared" si="1"/>
        <v>34126600</v>
      </c>
      <c r="L36" s="205">
        <f t="shared" si="1"/>
        <v>26658139</v>
      </c>
      <c r="M36" s="205">
        <f t="shared" si="1"/>
        <v>28423647</v>
      </c>
      <c r="N36" s="205">
        <f t="shared" si="1"/>
        <v>89208386</v>
      </c>
      <c r="O36" s="205">
        <f t="shared" si="1"/>
        <v>18690632</v>
      </c>
      <c r="P36" s="205">
        <f t="shared" si="1"/>
        <v>22993179</v>
      </c>
      <c r="Q36" s="205">
        <f t="shared" si="1"/>
        <v>31845075</v>
      </c>
      <c r="R36" s="205">
        <f t="shared" si="1"/>
        <v>73528886</v>
      </c>
      <c r="S36" s="205">
        <f t="shared" si="1"/>
        <v>27021238</v>
      </c>
      <c r="T36" s="205">
        <f t="shared" si="1"/>
        <v>26330275</v>
      </c>
      <c r="U36" s="205">
        <f t="shared" si="1"/>
        <v>24515342</v>
      </c>
      <c r="V36" s="205">
        <f t="shared" si="1"/>
        <v>77866855</v>
      </c>
      <c r="W36" s="205">
        <f t="shared" si="1"/>
        <v>313809218</v>
      </c>
      <c r="X36" s="205">
        <f t="shared" si="1"/>
        <v>621068316</v>
      </c>
      <c r="Y36" s="205">
        <f t="shared" si="1"/>
        <v>-307259098</v>
      </c>
      <c r="Z36" s="206">
        <f>+IF(X36&lt;&gt;0,+(Y36/X36)*100,0)</f>
        <v>-49.47267314792468</v>
      </c>
      <c r="AA36" s="203">
        <f>SUM(AA25:AA35)</f>
        <v>621068316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72907972</v>
      </c>
      <c r="D38" s="214">
        <f>+D22-D36</f>
        <v>0</v>
      </c>
      <c r="E38" s="215">
        <f t="shared" si="2"/>
        <v>-287254316</v>
      </c>
      <c r="F38" s="111">
        <f t="shared" si="2"/>
        <v>-295634316</v>
      </c>
      <c r="G38" s="111">
        <f t="shared" si="2"/>
        <v>111553554</v>
      </c>
      <c r="H38" s="111">
        <f t="shared" si="2"/>
        <v>-28907413</v>
      </c>
      <c r="I38" s="111">
        <f t="shared" si="2"/>
        <v>-30083158</v>
      </c>
      <c r="J38" s="111">
        <f t="shared" si="2"/>
        <v>52562983</v>
      </c>
      <c r="K38" s="111">
        <f t="shared" si="2"/>
        <v>-32861752</v>
      </c>
      <c r="L38" s="111">
        <f t="shared" si="2"/>
        <v>-22818031</v>
      </c>
      <c r="M38" s="111">
        <f t="shared" si="2"/>
        <v>70410518</v>
      </c>
      <c r="N38" s="111">
        <f t="shared" si="2"/>
        <v>14730735</v>
      </c>
      <c r="O38" s="111">
        <f t="shared" si="2"/>
        <v>-17280168</v>
      </c>
      <c r="P38" s="111">
        <f t="shared" si="2"/>
        <v>-21692009</v>
      </c>
      <c r="Q38" s="111">
        <f t="shared" si="2"/>
        <v>-29818314</v>
      </c>
      <c r="R38" s="111">
        <f t="shared" si="2"/>
        <v>-68790491</v>
      </c>
      <c r="S38" s="111">
        <f t="shared" si="2"/>
        <v>48971336</v>
      </c>
      <c r="T38" s="111">
        <f t="shared" si="2"/>
        <v>-24498752</v>
      </c>
      <c r="U38" s="111">
        <f t="shared" si="2"/>
        <v>-21329191</v>
      </c>
      <c r="V38" s="111">
        <f t="shared" si="2"/>
        <v>3143393</v>
      </c>
      <c r="W38" s="111">
        <f t="shared" si="2"/>
        <v>1646620</v>
      </c>
      <c r="X38" s="111">
        <f>IF(F22=F36,0,X22-X36)</f>
        <v>-295634316</v>
      </c>
      <c r="Y38" s="111">
        <f t="shared" si="2"/>
        <v>297280936</v>
      </c>
      <c r="Z38" s="216">
        <f>+IF(X38&lt;&gt;0,+(Y38/X38)*100,0)</f>
        <v>-100.55697864249291</v>
      </c>
      <c r="AA38" s="214">
        <f>+AA22-AA36</f>
        <v>-295634316</v>
      </c>
    </row>
    <row r="39" spans="1:27" ht="13.5">
      <c r="A39" s="196" t="s">
        <v>46</v>
      </c>
      <c r="B39" s="200"/>
      <c r="C39" s="160">
        <v>0</v>
      </c>
      <c r="D39" s="160"/>
      <c r="E39" s="161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72993000</v>
      </c>
      <c r="R39" s="65">
        <v>72993000</v>
      </c>
      <c r="S39" s="65">
        <v>-72809115</v>
      </c>
      <c r="T39" s="65">
        <v>0</v>
      </c>
      <c r="U39" s="65">
        <v>0</v>
      </c>
      <c r="V39" s="65">
        <v>-72809115</v>
      </c>
      <c r="W39" s="65">
        <v>183885</v>
      </c>
      <c r="X39" s="65">
        <v>0</v>
      </c>
      <c r="Y39" s="65">
        <v>183885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72907972</v>
      </c>
      <c r="D42" s="221">
        <f>SUM(D38:D41)</f>
        <v>0</v>
      </c>
      <c r="E42" s="222">
        <f t="shared" si="3"/>
        <v>-287254316</v>
      </c>
      <c r="F42" s="93">
        <f t="shared" si="3"/>
        <v>-295634316</v>
      </c>
      <c r="G42" s="93">
        <f t="shared" si="3"/>
        <v>111553554</v>
      </c>
      <c r="H42" s="93">
        <f t="shared" si="3"/>
        <v>-28907413</v>
      </c>
      <c r="I42" s="93">
        <f t="shared" si="3"/>
        <v>-30083158</v>
      </c>
      <c r="J42" s="93">
        <f t="shared" si="3"/>
        <v>52562983</v>
      </c>
      <c r="K42" s="93">
        <f t="shared" si="3"/>
        <v>-32861752</v>
      </c>
      <c r="L42" s="93">
        <f t="shared" si="3"/>
        <v>-22818031</v>
      </c>
      <c r="M42" s="93">
        <f t="shared" si="3"/>
        <v>70410518</v>
      </c>
      <c r="N42" s="93">
        <f t="shared" si="3"/>
        <v>14730735</v>
      </c>
      <c r="O42" s="93">
        <f t="shared" si="3"/>
        <v>-17280168</v>
      </c>
      <c r="P42" s="93">
        <f t="shared" si="3"/>
        <v>-21692009</v>
      </c>
      <c r="Q42" s="93">
        <f t="shared" si="3"/>
        <v>43174686</v>
      </c>
      <c r="R42" s="93">
        <f t="shared" si="3"/>
        <v>4202509</v>
      </c>
      <c r="S42" s="93">
        <f t="shared" si="3"/>
        <v>-23837779</v>
      </c>
      <c r="T42" s="93">
        <f t="shared" si="3"/>
        <v>-24498752</v>
      </c>
      <c r="U42" s="93">
        <f t="shared" si="3"/>
        <v>-21329191</v>
      </c>
      <c r="V42" s="93">
        <f t="shared" si="3"/>
        <v>-69665722</v>
      </c>
      <c r="W42" s="93">
        <f t="shared" si="3"/>
        <v>1830505</v>
      </c>
      <c r="X42" s="93">
        <f t="shared" si="3"/>
        <v>-295634316</v>
      </c>
      <c r="Y42" s="93">
        <f t="shared" si="3"/>
        <v>297464821</v>
      </c>
      <c r="Z42" s="223">
        <f>+IF(X42&lt;&gt;0,+(Y42/X42)*100,0)</f>
        <v>-100.6191787965508</v>
      </c>
      <c r="AA42" s="221">
        <f>SUM(AA38:AA41)</f>
        <v>-295634316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72907972</v>
      </c>
      <c r="D44" s="225">
        <f>+D42-D43</f>
        <v>0</v>
      </c>
      <c r="E44" s="226">
        <f t="shared" si="4"/>
        <v>-287254316</v>
      </c>
      <c r="F44" s="82">
        <f t="shared" si="4"/>
        <v>-295634316</v>
      </c>
      <c r="G44" s="82">
        <f t="shared" si="4"/>
        <v>111553554</v>
      </c>
      <c r="H44" s="82">
        <f t="shared" si="4"/>
        <v>-28907413</v>
      </c>
      <c r="I44" s="82">
        <f t="shared" si="4"/>
        <v>-30083158</v>
      </c>
      <c r="J44" s="82">
        <f t="shared" si="4"/>
        <v>52562983</v>
      </c>
      <c r="K44" s="82">
        <f t="shared" si="4"/>
        <v>-32861752</v>
      </c>
      <c r="L44" s="82">
        <f t="shared" si="4"/>
        <v>-22818031</v>
      </c>
      <c r="M44" s="82">
        <f t="shared" si="4"/>
        <v>70410518</v>
      </c>
      <c r="N44" s="82">
        <f t="shared" si="4"/>
        <v>14730735</v>
      </c>
      <c r="O44" s="82">
        <f t="shared" si="4"/>
        <v>-17280168</v>
      </c>
      <c r="P44" s="82">
        <f t="shared" si="4"/>
        <v>-21692009</v>
      </c>
      <c r="Q44" s="82">
        <f t="shared" si="4"/>
        <v>43174686</v>
      </c>
      <c r="R44" s="82">
        <f t="shared" si="4"/>
        <v>4202509</v>
      </c>
      <c r="S44" s="82">
        <f t="shared" si="4"/>
        <v>-23837779</v>
      </c>
      <c r="T44" s="82">
        <f t="shared" si="4"/>
        <v>-24498752</v>
      </c>
      <c r="U44" s="82">
        <f t="shared" si="4"/>
        <v>-21329191</v>
      </c>
      <c r="V44" s="82">
        <f t="shared" si="4"/>
        <v>-69665722</v>
      </c>
      <c r="W44" s="82">
        <f t="shared" si="4"/>
        <v>1830505</v>
      </c>
      <c r="X44" s="82">
        <f t="shared" si="4"/>
        <v>-295634316</v>
      </c>
      <c r="Y44" s="82">
        <f t="shared" si="4"/>
        <v>297464821</v>
      </c>
      <c r="Z44" s="227">
        <f>+IF(X44&lt;&gt;0,+(Y44/X44)*100,0)</f>
        <v>-100.6191787965508</v>
      </c>
      <c r="AA44" s="225">
        <f>+AA42-AA43</f>
        <v>-295634316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72907972</v>
      </c>
      <c r="D46" s="221">
        <f>SUM(D44:D45)</f>
        <v>0</v>
      </c>
      <c r="E46" s="222">
        <f t="shared" si="5"/>
        <v>-287254316</v>
      </c>
      <c r="F46" s="93">
        <f t="shared" si="5"/>
        <v>-295634316</v>
      </c>
      <c r="G46" s="93">
        <f t="shared" si="5"/>
        <v>111553554</v>
      </c>
      <c r="H46" s="93">
        <f t="shared" si="5"/>
        <v>-28907413</v>
      </c>
      <c r="I46" s="93">
        <f t="shared" si="5"/>
        <v>-30083158</v>
      </c>
      <c r="J46" s="93">
        <f t="shared" si="5"/>
        <v>52562983</v>
      </c>
      <c r="K46" s="93">
        <f t="shared" si="5"/>
        <v>-32861752</v>
      </c>
      <c r="L46" s="93">
        <f t="shared" si="5"/>
        <v>-22818031</v>
      </c>
      <c r="M46" s="93">
        <f t="shared" si="5"/>
        <v>70410518</v>
      </c>
      <c r="N46" s="93">
        <f t="shared" si="5"/>
        <v>14730735</v>
      </c>
      <c r="O46" s="93">
        <f t="shared" si="5"/>
        <v>-17280168</v>
      </c>
      <c r="P46" s="93">
        <f t="shared" si="5"/>
        <v>-21692009</v>
      </c>
      <c r="Q46" s="93">
        <f t="shared" si="5"/>
        <v>43174686</v>
      </c>
      <c r="R46" s="93">
        <f t="shared" si="5"/>
        <v>4202509</v>
      </c>
      <c r="S46" s="93">
        <f t="shared" si="5"/>
        <v>-23837779</v>
      </c>
      <c r="T46" s="93">
        <f t="shared" si="5"/>
        <v>-24498752</v>
      </c>
      <c r="U46" s="93">
        <f t="shared" si="5"/>
        <v>-21329191</v>
      </c>
      <c r="V46" s="93">
        <f t="shared" si="5"/>
        <v>-69665722</v>
      </c>
      <c r="W46" s="93">
        <f t="shared" si="5"/>
        <v>1830505</v>
      </c>
      <c r="X46" s="93">
        <f t="shared" si="5"/>
        <v>-295634316</v>
      </c>
      <c r="Y46" s="93">
        <f t="shared" si="5"/>
        <v>297464821</v>
      </c>
      <c r="Z46" s="223">
        <f>+IF(X46&lt;&gt;0,+(Y46/X46)*100,0)</f>
        <v>-100.6191787965508</v>
      </c>
      <c r="AA46" s="221">
        <f>SUM(AA44:AA45)</f>
        <v>-295634316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72907972</v>
      </c>
      <c r="D48" s="232">
        <f>SUM(D46:D47)</f>
        <v>0</v>
      </c>
      <c r="E48" s="233">
        <f t="shared" si="6"/>
        <v>-287254316</v>
      </c>
      <c r="F48" s="234">
        <f t="shared" si="6"/>
        <v>-295634316</v>
      </c>
      <c r="G48" s="234">
        <f t="shared" si="6"/>
        <v>111553554</v>
      </c>
      <c r="H48" s="235">
        <f t="shared" si="6"/>
        <v>-28907413</v>
      </c>
      <c r="I48" s="235">
        <f t="shared" si="6"/>
        <v>-30083158</v>
      </c>
      <c r="J48" s="235">
        <f t="shared" si="6"/>
        <v>52562983</v>
      </c>
      <c r="K48" s="235">
        <f t="shared" si="6"/>
        <v>-32861752</v>
      </c>
      <c r="L48" s="235">
        <f t="shared" si="6"/>
        <v>-22818031</v>
      </c>
      <c r="M48" s="234">
        <f t="shared" si="6"/>
        <v>70410518</v>
      </c>
      <c r="N48" s="234">
        <f t="shared" si="6"/>
        <v>14730735</v>
      </c>
      <c r="O48" s="235">
        <f t="shared" si="6"/>
        <v>-17280168</v>
      </c>
      <c r="P48" s="235">
        <f t="shared" si="6"/>
        <v>-21692009</v>
      </c>
      <c r="Q48" s="235">
        <f t="shared" si="6"/>
        <v>43174686</v>
      </c>
      <c r="R48" s="235">
        <f t="shared" si="6"/>
        <v>4202509</v>
      </c>
      <c r="S48" s="235">
        <f t="shared" si="6"/>
        <v>-23837779</v>
      </c>
      <c r="T48" s="234">
        <f t="shared" si="6"/>
        <v>-24498752</v>
      </c>
      <c r="U48" s="234">
        <f t="shared" si="6"/>
        <v>-21329191</v>
      </c>
      <c r="V48" s="235">
        <f t="shared" si="6"/>
        <v>-69665722</v>
      </c>
      <c r="W48" s="235">
        <f t="shared" si="6"/>
        <v>1830505</v>
      </c>
      <c r="X48" s="235">
        <f t="shared" si="6"/>
        <v>-295634316</v>
      </c>
      <c r="Y48" s="235">
        <f t="shared" si="6"/>
        <v>297464821</v>
      </c>
      <c r="Z48" s="236">
        <f>+IF(X48&lt;&gt;0,+(Y48/X48)*100,0)</f>
        <v>-100.6191787965508</v>
      </c>
      <c r="AA48" s="237">
        <f>SUM(AA46:AA47)</f>
        <v>-295634316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578909</v>
      </c>
      <c r="D5" s="158">
        <f>SUM(D6:D8)</f>
        <v>0</v>
      </c>
      <c r="E5" s="159">
        <f t="shared" si="0"/>
        <v>6595620</v>
      </c>
      <c r="F5" s="105">
        <f t="shared" si="0"/>
        <v>1175620</v>
      </c>
      <c r="G5" s="105">
        <f t="shared" si="0"/>
        <v>8605</v>
      </c>
      <c r="H5" s="105">
        <f t="shared" si="0"/>
        <v>35082</v>
      </c>
      <c r="I5" s="105">
        <f t="shared" si="0"/>
        <v>15603</v>
      </c>
      <c r="J5" s="105">
        <f t="shared" si="0"/>
        <v>59290</v>
      </c>
      <c r="K5" s="105">
        <f t="shared" si="0"/>
        <v>6963</v>
      </c>
      <c r="L5" s="105">
        <f t="shared" si="0"/>
        <v>493591</v>
      </c>
      <c r="M5" s="105">
        <f t="shared" si="0"/>
        <v>16204</v>
      </c>
      <c r="N5" s="105">
        <f t="shared" si="0"/>
        <v>516758</v>
      </c>
      <c r="O5" s="105">
        <f t="shared" si="0"/>
        <v>32169</v>
      </c>
      <c r="P5" s="105">
        <f t="shared" si="0"/>
        <v>58926</v>
      </c>
      <c r="Q5" s="105">
        <f t="shared" si="0"/>
        <v>72843</v>
      </c>
      <c r="R5" s="105">
        <f t="shared" si="0"/>
        <v>163938</v>
      </c>
      <c r="S5" s="105">
        <f t="shared" si="0"/>
        <v>24440</v>
      </c>
      <c r="T5" s="105">
        <f t="shared" si="0"/>
        <v>81126</v>
      </c>
      <c r="U5" s="105">
        <f t="shared" si="0"/>
        <v>171010</v>
      </c>
      <c r="V5" s="105">
        <f t="shared" si="0"/>
        <v>276576</v>
      </c>
      <c r="W5" s="105">
        <f t="shared" si="0"/>
        <v>1016562</v>
      </c>
      <c r="X5" s="105">
        <f t="shared" si="0"/>
        <v>1175620</v>
      </c>
      <c r="Y5" s="105">
        <f t="shared" si="0"/>
        <v>-159058</v>
      </c>
      <c r="Z5" s="142">
        <f>+IF(X5&lt;&gt;0,+(Y5/X5)*100,0)</f>
        <v>-13.529711981762816</v>
      </c>
      <c r="AA5" s="158">
        <f>SUM(AA6:AA8)</f>
        <v>1175620</v>
      </c>
    </row>
    <row r="6" spans="1:27" ht="13.5">
      <c r="A6" s="143" t="s">
        <v>75</v>
      </c>
      <c r="B6" s="141"/>
      <c r="C6" s="160">
        <v>60416</v>
      </c>
      <c r="D6" s="160"/>
      <c r="E6" s="161">
        <v>6079648</v>
      </c>
      <c r="F6" s="65">
        <v>529648</v>
      </c>
      <c r="G6" s="65"/>
      <c r="H6" s="65"/>
      <c r="I6" s="65">
        <v>12456</v>
      </c>
      <c r="J6" s="65">
        <v>12456</v>
      </c>
      <c r="K6" s="65"/>
      <c r="L6" s="65">
        <v>10478</v>
      </c>
      <c r="M6" s="65"/>
      <c r="N6" s="65">
        <v>10478</v>
      </c>
      <c r="O6" s="65"/>
      <c r="P6" s="65">
        <v>15020</v>
      </c>
      <c r="Q6" s="65">
        <v>48897</v>
      </c>
      <c r="R6" s="65">
        <v>63917</v>
      </c>
      <c r="S6" s="65"/>
      <c r="T6" s="65">
        <v>48830</v>
      </c>
      <c r="U6" s="65">
        <v>133363</v>
      </c>
      <c r="V6" s="65">
        <v>182193</v>
      </c>
      <c r="W6" s="65">
        <v>269044</v>
      </c>
      <c r="X6" s="65">
        <v>529648</v>
      </c>
      <c r="Y6" s="65">
        <v>-260604</v>
      </c>
      <c r="Z6" s="145">
        <v>-49.2</v>
      </c>
      <c r="AA6" s="67">
        <v>529648</v>
      </c>
    </row>
    <row r="7" spans="1:27" ht="13.5">
      <c r="A7" s="143" t="s">
        <v>76</v>
      </c>
      <c r="B7" s="141"/>
      <c r="C7" s="162">
        <v>137437</v>
      </c>
      <c r="D7" s="162"/>
      <c r="E7" s="163">
        <v>205000</v>
      </c>
      <c r="F7" s="164">
        <v>235000</v>
      </c>
      <c r="G7" s="164"/>
      <c r="H7" s="164">
        <v>35077</v>
      </c>
      <c r="I7" s="164"/>
      <c r="J7" s="164">
        <v>35077</v>
      </c>
      <c r="K7" s="164">
        <v>2321</v>
      </c>
      <c r="L7" s="164">
        <v>414199</v>
      </c>
      <c r="M7" s="164"/>
      <c r="N7" s="164">
        <v>416520</v>
      </c>
      <c r="O7" s="164">
        <v>2796</v>
      </c>
      <c r="P7" s="164">
        <v>2155</v>
      </c>
      <c r="Q7" s="164">
        <v>23946</v>
      </c>
      <c r="R7" s="164">
        <v>28897</v>
      </c>
      <c r="S7" s="164">
        <v>4398</v>
      </c>
      <c r="T7" s="164"/>
      <c r="U7" s="164">
        <v>3299</v>
      </c>
      <c r="V7" s="164">
        <v>7697</v>
      </c>
      <c r="W7" s="164">
        <v>488191</v>
      </c>
      <c r="X7" s="164">
        <v>235000</v>
      </c>
      <c r="Y7" s="164">
        <v>253191</v>
      </c>
      <c r="Z7" s="146">
        <v>107.74</v>
      </c>
      <c r="AA7" s="239">
        <v>235000</v>
      </c>
    </row>
    <row r="8" spans="1:27" ht="13.5">
      <c r="A8" s="143" t="s">
        <v>77</v>
      </c>
      <c r="B8" s="141"/>
      <c r="C8" s="160">
        <v>381056</v>
      </c>
      <c r="D8" s="160"/>
      <c r="E8" s="161">
        <v>310972</v>
      </c>
      <c r="F8" s="65">
        <v>410972</v>
      </c>
      <c r="G8" s="65">
        <v>8605</v>
      </c>
      <c r="H8" s="65">
        <v>5</v>
      </c>
      <c r="I8" s="65">
        <v>3147</v>
      </c>
      <c r="J8" s="65">
        <v>11757</v>
      </c>
      <c r="K8" s="65">
        <v>4642</v>
      </c>
      <c r="L8" s="65">
        <v>68914</v>
      </c>
      <c r="M8" s="65">
        <v>16204</v>
      </c>
      <c r="N8" s="65">
        <v>89760</v>
      </c>
      <c r="O8" s="65">
        <v>29373</v>
      </c>
      <c r="P8" s="65">
        <v>41751</v>
      </c>
      <c r="Q8" s="65"/>
      <c r="R8" s="65">
        <v>71124</v>
      </c>
      <c r="S8" s="65">
        <v>20042</v>
      </c>
      <c r="T8" s="65">
        <v>32296</v>
      </c>
      <c r="U8" s="65">
        <v>34348</v>
      </c>
      <c r="V8" s="65">
        <v>86686</v>
      </c>
      <c r="W8" s="65">
        <v>259327</v>
      </c>
      <c r="X8" s="65">
        <v>410972</v>
      </c>
      <c r="Y8" s="65">
        <v>-151645</v>
      </c>
      <c r="Z8" s="145">
        <v>-36.9</v>
      </c>
      <c r="AA8" s="67">
        <v>410972</v>
      </c>
    </row>
    <row r="9" spans="1:27" ht="13.5">
      <c r="A9" s="140" t="s">
        <v>78</v>
      </c>
      <c r="B9" s="141"/>
      <c r="C9" s="158">
        <f aca="true" t="shared" si="1" ref="C9:Y9">SUM(C10:C14)</f>
        <v>11994827</v>
      </c>
      <c r="D9" s="158">
        <f>SUM(D10:D14)</f>
        <v>0</v>
      </c>
      <c r="E9" s="159">
        <f t="shared" si="1"/>
        <v>26248543</v>
      </c>
      <c r="F9" s="105">
        <f t="shared" si="1"/>
        <v>26268543</v>
      </c>
      <c r="G9" s="105">
        <f t="shared" si="1"/>
        <v>10264</v>
      </c>
      <c r="H9" s="105">
        <f t="shared" si="1"/>
        <v>14233</v>
      </c>
      <c r="I9" s="105">
        <f t="shared" si="1"/>
        <v>2321</v>
      </c>
      <c r="J9" s="105">
        <f t="shared" si="1"/>
        <v>26818</v>
      </c>
      <c r="K9" s="105">
        <f t="shared" si="1"/>
        <v>0</v>
      </c>
      <c r="L9" s="105">
        <f t="shared" si="1"/>
        <v>0</v>
      </c>
      <c r="M9" s="105">
        <f t="shared" si="1"/>
        <v>2217</v>
      </c>
      <c r="N9" s="105">
        <f t="shared" si="1"/>
        <v>2217</v>
      </c>
      <c r="O9" s="105">
        <f t="shared" si="1"/>
        <v>0</v>
      </c>
      <c r="P9" s="105">
        <f t="shared" si="1"/>
        <v>1666</v>
      </c>
      <c r="Q9" s="105">
        <f t="shared" si="1"/>
        <v>1953135</v>
      </c>
      <c r="R9" s="105">
        <f t="shared" si="1"/>
        <v>1954801</v>
      </c>
      <c r="S9" s="105">
        <f t="shared" si="1"/>
        <v>0</v>
      </c>
      <c r="T9" s="105">
        <f t="shared" si="1"/>
        <v>0</v>
      </c>
      <c r="U9" s="105">
        <f t="shared" si="1"/>
        <v>31622</v>
      </c>
      <c r="V9" s="105">
        <f t="shared" si="1"/>
        <v>31622</v>
      </c>
      <c r="W9" s="105">
        <f t="shared" si="1"/>
        <v>2015458</v>
      </c>
      <c r="X9" s="105">
        <f t="shared" si="1"/>
        <v>26268543</v>
      </c>
      <c r="Y9" s="105">
        <f t="shared" si="1"/>
        <v>-24253085</v>
      </c>
      <c r="Z9" s="142">
        <f>+IF(X9&lt;&gt;0,+(Y9/X9)*100,0)</f>
        <v>-92.32748462676442</v>
      </c>
      <c r="AA9" s="107">
        <f>SUM(AA10:AA14)</f>
        <v>26268543</v>
      </c>
    </row>
    <row r="10" spans="1:27" ht="13.5">
      <c r="A10" s="143" t="s">
        <v>79</v>
      </c>
      <c r="B10" s="141"/>
      <c r="C10" s="160">
        <v>17265</v>
      </c>
      <c r="D10" s="160"/>
      <c r="E10" s="161">
        <v>64000</v>
      </c>
      <c r="F10" s="65">
        <v>64000</v>
      </c>
      <c r="G10" s="65"/>
      <c r="H10" s="65"/>
      <c r="I10" s="65"/>
      <c r="J10" s="65"/>
      <c r="K10" s="65"/>
      <c r="L10" s="65"/>
      <c r="M10" s="65">
        <v>2217</v>
      </c>
      <c r="N10" s="65">
        <v>2217</v>
      </c>
      <c r="O10" s="65"/>
      <c r="P10" s="65">
        <v>1666</v>
      </c>
      <c r="Q10" s="65"/>
      <c r="R10" s="65">
        <v>1666</v>
      </c>
      <c r="S10" s="65"/>
      <c r="T10" s="65"/>
      <c r="U10" s="65">
        <v>18768</v>
      </c>
      <c r="V10" s="65">
        <v>18768</v>
      </c>
      <c r="W10" s="65">
        <v>22651</v>
      </c>
      <c r="X10" s="65">
        <v>64000</v>
      </c>
      <c r="Y10" s="65">
        <v>-41349</v>
      </c>
      <c r="Z10" s="145">
        <v>-64.61</v>
      </c>
      <c r="AA10" s="67">
        <v>64000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>
        <v>11977562</v>
      </c>
      <c r="D12" s="160"/>
      <c r="E12" s="161">
        <v>26184543</v>
      </c>
      <c r="F12" s="65">
        <v>26204543</v>
      </c>
      <c r="G12" s="65">
        <v>10264</v>
      </c>
      <c r="H12" s="65">
        <v>14233</v>
      </c>
      <c r="I12" s="65"/>
      <c r="J12" s="65">
        <v>24497</v>
      </c>
      <c r="K12" s="65"/>
      <c r="L12" s="65"/>
      <c r="M12" s="65"/>
      <c r="N12" s="65"/>
      <c r="O12" s="65"/>
      <c r="P12" s="65"/>
      <c r="Q12" s="65">
        <v>1953135</v>
      </c>
      <c r="R12" s="65">
        <v>1953135</v>
      </c>
      <c r="S12" s="65"/>
      <c r="T12" s="65"/>
      <c r="U12" s="65">
        <v>12854</v>
      </c>
      <c r="V12" s="65">
        <v>12854</v>
      </c>
      <c r="W12" s="65">
        <v>1990486</v>
      </c>
      <c r="X12" s="65">
        <v>26204543</v>
      </c>
      <c r="Y12" s="65">
        <v>-24214057</v>
      </c>
      <c r="Z12" s="145">
        <v>-92.4</v>
      </c>
      <c r="AA12" s="67">
        <v>26204543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>
        <v>2321</v>
      </c>
      <c r="J14" s="164">
        <v>2321</v>
      </c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>
        <v>2321</v>
      </c>
      <c r="X14" s="164"/>
      <c r="Y14" s="164">
        <v>2321</v>
      </c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198565</v>
      </c>
      <c r="D15" s="158">
        <f>SUM(D16:D18)</f>
        <v>0</v>
      </c>
      <c r="E15" s="159">
        <f t="shared" si="2"/>
        <v>3162919</v>
      </c>
      <c r="F15" s="105">
        <f t="shared" si="2"/>
        <v>2382919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10000</v>
      </c>
      <c r="L15" s="105">
        <f t="shared" si="2"/>
        <v>2573000</v>
      </c>
      <c r="M15" s="105">
        <f t="shared" si="2"/>
        <v>0</v>
      </c>
      <c r="N15" s="105">
        <f t="shared" si="2"/>
        <v>2583000</v>
      </c>
      <c r="O15" s="105">
        <f t="shared" si="2"/>
        <v>0</v>
      </c>
      <c r="P15" s="105">
        <f t="shared" si="2"/>
        <v>0</v>
      </c>
      <c r="Q15" s="105">
        <f t="shared" si="2"/>
        <v>23946</v>
      </c>
      <c r="R15" s="105">
        <f t="shared" si="2"/>
        <v>23946</v>
      </c>
      <c r="S15" s="105">
        <f t="shared" si="2"/>
        <v>73346</v>
      </c>
      <c r="T15" s="105">
        <f t="shared" si="2"/>
        <v>1101362</v>
      </c>
      <c r="U15" s="105">
        <f t="shared" si="2"/>
        <v>135288</v>
      </c>
      <c r="V15" s="105">
        <f t="shared" si="2"/>
        <v>1309996</v>
      </c>
      <c r="W15" s="105">
        <f t="shared" si="2"/>
        <v>3916942</v>
      </c>
      <c r="X15" s="105">
        <f t="shared" si="2"/>
        <v>2382919</v>
      </c>
      <c r="Y15" s="105">
        <f t="shared" si="2"/>
        <v>1534023</v>
      </c>
      <c r="Z15" s="142">
        <f>+IF(X15&lt;&gt;0,+(Y15/X15)*100,0)</f>
        <v>64.37579288259482</v>
      </c>
      <c r="AA15" s="107">
        <f>SUM(AA16:AA18)</f>
        <v>2382919</v>
      </c>
    </row>
    <row r="16" spans="1:27" ht="13.5">
      <c r="A16" s="143" t="s">
        <v>85</v>
      </c>
      <c r="B16" s="141"/>
      <c r="C16" s="160">
        <v>198565</v>
      </c>
      <c r="D16" s="160"/>
      <c r="E16" s="161">
        <v>200824</v>
      </c>
      <c r="F16" s="65">
        <v>120824</v>
      </c>
      <c r="G16" s="65"/>
      <c r="H16" s="65"/>
      <c r="I16" s="65"/>
      <c r="J16" s="65"/>
      <c r="K16" s="65">
        <v>10000</v>
      </c>
      <c r="L16" s="65"/>
      <c r="M16" s="65"/>
      <c r="N16" s="65">
        <v>10000</v>
      </c>
      <c r="O16" s="65"/>
      <c r="P16" s="65"/>
      <c r="Q16" s="65">
        <v>23946</v>
      </c>
      <c r="R16" s="65">
        <v>23946</v>
      </c>
      <c r="S16" s="65">
        <v>73346</v>
      </c>
      <c r="T16" s="65">
        <v>1101362</v>
      </c>
      <c r="U16" s="65">
        <v>135288</v>
      </c>
      <c r="V16" s="65">
        <v>1309996</v>
      </c>
      <c r="W16" s="65">
        <v>1343942</v>
      </c>
      <c r="X16" s="65">
        <v>120824</v>
      </c>
      <c r="Y16" s="65">
        <v>1223118</v>
      </c>
      <c r="Z16" s="145">
        <v>1012.31</v>
      </c>
      <c r="AA16" s="67">
        <v>120824</v>
      </c>
    </row>
    <row r="17" spans="1:27" ht="13.5">
      <c r="A17" s="143" t="s">
        <v>86</v>
      </c>
      <c r="B17" s="141"/>
      <c r="C17" s="160"/>
      <c r="D17" s="160"/>
      <c r="E17" s="161">
        <v>2262095</v>
      </c>
      <c r="F17" s="65">
        <v>2262095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>
        <v>2262095</v>
      </c>
      <c r="Y17" s="65">
        <v>-2262095</v>
      </c>
      <c r="Z17" s="145">
        <v>-100</v>
      </c>
      <c r="AA17" s="67">
        <v>2262095</v>
      </c>
    </row>
    <row r="18" spans="1:27" ht="13.5">
      <c r="A18" s="143" t="s">
        <v>87</v>
      </c>
      <c r="B18" s="141"/>
      <c r="C18" s="160"/>
      <c r="D18" s="160"/>
      <c r="E18" s="161">
        <v>700000</v>
      </c>
      <c r="F18" s="65"/>
      <c r="G18" s="65"/>
      <c r="H18" s="65"/>
      <c r="I18" s="65"/>
      <c r="J18" s="65"/>
      <c r="K18" s="65"/>
      <c r="L18" s="65">
        <v>2573000</v>
      </c>
      <c r="M18" s="65"/>
      <c r="N18" s="65">
        <v>2573000</v>
      </c>
      <c r="O18" s="65"/>
      <c r="P18" s="65"/>
      <c r="Q18" s="65"/>
      <c r="R18" s="65"/>
      <c r="S18" s="65"/>
      <c r="T18" s="65"/>
      <c r="U18" s="65"/>
      <c r="V18" s="65"/>
      <c r="W18" s="65">
        <v>2573000</v>
      </c>
      <c r="X18" s="65"/>
      <c r="Y18" s="65">
        <v>2573000</v>
      </c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07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12772301</v>
      </c>
      <c r="D25" s="232">
        <f>+D5+D9+D15+D19+D24</f>
        <v>0</v>
      </c>
      <c r="E25" s="245">
        <f t="shared" si="4"/>
        <v>36007082</v>
      </c>
      <c r="F25" s="234">
        <f t="shared" si="4"/>
        <v>29827082</v>
      </c>
      <c r="G25" s="234">
        <f t="shared" si="4"/>
        <v>18869</v>
      </c>
      <c r="H25" s="234">
        <f t="shared" si="4"/>
        <v>49315</v>
      </c>
      <c r="I25" s="234">
        <f t="shared" si="4"/>
        <v>17924</v>
      </c>
      <c r="J25" s="234">
        <f t="shared" si="4"/>
        <v>86108</v>
      </c>
      <c r="K25" s="234">
        <f t="shared" si="4"/>
        <v>16963</v>
      </c>
      <c r="L25" s="234">
        <f t="shared" si="4"/>
        <v>3066591</v>
      </c>
      <c r="M25" s="234">
        <f t="shared" si="4"/>
        <v>18421</v>
      </c>
      <c r="N25" s="234">
        <f t="shared" si="4"/>
        <v>3101975</v>
      </c>
      <c r="O25" s="234">
        <f t="shared" si="4"/>
        <v>32169</v>
      </c>
      <c r="P25" s="234">
        <f t="shared" si="4"/>
        <v>60592</v>
      </c>
      <c r="Q25" s="234">
        <f t="shared" si="4"/>
        <v>2049924</v>
      </c>
      <c r="R25" s="234">
        <f t="shared" si="4"/>
        <v>2142685</v>
      </c>
      <c r="S25" s="234">
        <f t="shared" si="4"/>
        <v>97786</v>
      </c>
      <c r="T25" s="234">
        <f t="shared" si="4"/>
        <v>1182488</v>
      </c>
      <c r="U25" s="234">
        <f t="shared" si="4"/>
        <v>337920</v>
      </c>
      <c r="V25" s="234">
        <f t="shared" si="4"/>
        <v>1618194</v>
      </c>
      <c r="W25" s="234">
        <f t="shared" si="4"/>
        <v>6948962</v>
      </c>
      <c r="X25" s="234">
        <f t="shared" si="4"/>
        <v>29827082</v>
      </c>
      <c r="Y25" s="234">
        <f t="shared" si="4"/>
        <v>-22878120</v>
      </c>
      <c r="Z25" s="246">
        <f>+IF(X25&lt;&gt;0,+(Y25/X25)*100,0)</f>
        <v>-76.70250814343824</v>
      </c>
      <c r="AA25" s="247">
        <f>+AA5+AA9+AA15+AA19+AA24</f>
        <v>29827082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160"/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0</v>
      </c>
      <c r="F32" s="82">
        <f t="shared" si="5"/>
        <v>0</v>
      </c>
      <c r="G32" s="82">
        <f t="shared" si="5"/>
        <v>0</v>
      </c>
      <c r="H32" s="82">
        <f t="shared" si="5"/>
        <v>0</v>
      </c>
      <c r="I32" s="82">
        <f t="shared" si="5"/>
        <v>0</v>
      </c>
      <c r="J32" s="82">
        <f t="shared" si="5"/>
        <v>0</v>
      </c>
      <c r="K32" s="82">
        <f t="shared" si="5"/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82">
        <f t="shared" si="5"/>
        <v>0</v>
      </c>
      <c r="R32" s="82">
        <f t="shared" si="5"/>
        <v>0</v>
      </c>
      <c r="S32" s="82">
        <f t="shared" si="5"/>
        <v>0</v>
      </c>
      <c r="T32" s="82">
        <f t="shared" si="5"/>
        <v>0</v>
      </c>
      <c r="U32" s="82">
        <f t="shared" si="5"/>
        <v>0</v>
      </c>
      <c r="V32" s="82">
        <f t="shared" si="5"/>
        <v>0</v>
      </c>
      <c r="W32" s="82">
        <f t="shared" si="5"/>
        <v>0</v>
      </c>
      <c r="X32" s="82">
        <f t="shared" si="5"/>
        <v>0</v>
      </c>
      <c r="Y32" s="82">
        <f t="shared" si="5"/>
        <v>0</v>
      </c>
      <c r="Z32" s="227">
        <f>+IF(X32&lt;&gt;0,+(Y32/X32)*100,0)</f>
        <v>0</v>
      </c>
      <c r="AA32" s="84">
        <f>SUM(AA28:AA31)</f>
        <v>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12772301</v>
      </c>
      <c r="D35" s="160"/>
      <c r="E35" s="161">
        <v>36007082</v>
      </c>
      <c r="F35" s="65">
        <v>29827082</v>
      </c>
      <c r="G35" s="65">
        <v>18869</v>
      </c>
      <c r="H35" s="65">
        <v>49315</v>
      </c>
      <c r="I35" s="65">
        <v>17924</v>
      </c>
      <c r="J35" s="65">
        <v>86108</v>
      </c>
      <c r="K35" s="65">
        <v>16963</v>
      </c>
      <c r="L35" s="65">
        <v>2693591</v>
      </c>
      <c r="M35" s="65">
        <v>18421</v>
      </c>
      <c r="N35" s="65">
        <v>2728975</v>
      </c>
      <c r="O35" s="65">
        <v>32169</v>
      </c>
      <c r="P35" s="65">
        <v>60592</v>
      </c>
      <c r="Q35" s="65">
        <v>2049924</v>
      </c>
      <c r="R35" s="65">
        <v>2142685</v>
      </c>
      <c r="S35" s="65">
        <v>97786</v>
      </c>
      <c r="T35" s="65">
        <v>1182488</v>
      </c>
      <c r="U35" s="65">
        <v>337920</v>
      </c>
      <c r="V35" s="65">
        <v>1618194</v>
      </c>
      <c r="W35" s="65">
        <v>6575962</v>
      </c>
      <c r="X35" s="65">
        <v>29827082</v>
      </c>
      <c r="Y35" s="65">
        <v>-23251120</v>
      </c>
      <c r="Z35" s="145">
        <v>-77.95</v>
      </c>
      <c r="AA35" s="67">
        <v>29827082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12772301</v>
      </c>
      <c r="D36" s="237">
        <f>SUM(D32:D35)</f>
        <v>0</v>
      </c>
      <c r="E36" s="233">
        <f t="shared" si="6"/>
        <v>36007082</v>
      </c>
      <c r="F36" s="235">
        <f t="shared" si="6"/>
        <v>29827082</v>
      </c>
      <c r="G36" s="235">
        <f t="shared" si="6"/>
        <v>18869</v>
      </c>
      <c r="H36" s="235">
        <f t="shared" si="6"/>
        <v>49315</v>
      </c>
      <c r="I36" s="235">
        <f t="shared" si="6"/>
        <v>17924</v>
      </c>
      <c r="J36" s="235">
        <f t="shared" si="6"/>
        <v>86108</v>
      </c>
      <c r="K36" s="235">
        <f t="shared" si="6"/>
        <v>16963</v>
      </c>
      <c r="L36" s="235">
        <f t="shared" si="6"/>
        <v>2693591</v>
      </c>
      <c r="M36" s="235">
        <f t="shared" si="6"/>
        <v>18421</v>
      </c>
      <c r="N36" s="235">
        <f t="shared" si="6"/>
        <v>2728975</v>
      </c>
      <c r="O36" s="235">
        <f t="shared" si="6"/>
        <v>32169</v>
      </c>
      <c r="P36" s="235">
        <f t="shared" si="6"/>
        <v>60592</v>
      </c>
      <c r="Q36" s="235">
        <f t="shared" si="6"/>
        <v>2049924</v>
      </c>
      <c r="R36" s="235">
        <f t="shared" si="6"/>
        <v>2142685</v>
      </c>
      <c r="S36" s="235">
        <f t="shared" si="6"/>
        <v>97786</v>
      </c>
      <c r="T36" s="235">
        <f t="shared" si="6"/>
        <v>1182488</v>
      </c>
      <c r="U36" s="235">
        <f t="shared" si="6"/>
        <v>337920</v>
      </c>
      <c r="V36" s="235">
        <f t="shared" si="6"/>
        <v>1618194</v>
      </c>
      <c r="W36" s="235">
        <f t="shared" si="6"/>
        <v>6575962</v>
      </c>
      <c r="X36" s="235">
        <f t="shared" si="6"/>
        <v>29827082</v>
      </c>
      <c r="Y36" s="235">
        <f t="shared" si="6"/>
        <v>-23251120</v>
      </c>
      <c r="Z36" s="236">
        <f>+IF(X36&lt;&gt;0,+(Y36/X36)*100,0)</f>
        <v>-77.95304951386126</v>
      </c>
      <c r="AA36" s="254">
        <f>SUM(AA32:AA35)</f>
        <v>29827082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12825045</v>
      </c>
      <c r="D6" s="160"/>
      <c r="E6" s="64">
        <v>5000000</v>
      </c>
      <c r="F6" s="65">
        <v>5000000</v>
      </c>
      <c r="G6" s="65">
        <v>22289076</v>
      </c>
      <c r="H6" s="65">
        <v>18163223</v>
      </c>
      <c r="I6" s="65">
        <v>4672941</v>
      </c>
      <c r="J6" s="65">
        <v>45125240</v>
      </c>
      <c r="K6" s="65">
        <v>10247266</v>
      </c>
      <c r="L6" s="65">
        <v>5239528</v>
      </c>
      <c r="M6" s="65">
        <v>12041947</v>
      </c>
      <c r="N6" s="65">
        <v>27528741</v>
      </c>
      <c r="O6" s="65">
        <v>8892195</v>
      </c>
      <c r="P6" s="65">
        <v>11886661</v>
      </c>
      <c r="Q6" s="65">
        <v>15782685</v>
      </c>
      <c r="R6" s="65">
        <v>36561541</v>
      </c>
      <c r="S6" s="65">
        <v>7074256</v>
      </c>
      <c r="T6" s="65">
        <v>4012788</v>
      </c>
      <c r="U6" s="65">
        <v>10976395</v>
      </c>
      <c r="V6" s="65">
        <v>22063439</v>
      </c>
      <c r="W6" s="65">
        <v>131278961</v>
      </c>
      <c r="X6" s="65">
        <v>5000000</v>
      </c>
      <c r="Y6" s="65">
        <v>126278961</v>
      </c>
      <c r="Z6" s="145">
        <v>2525.58</v>
      </c>
      <c r="AA6" s="67">
        <v>5000000</v>
      </c>
    </row>
    <row r="7" spans="1:27" ht="13.5">
      <c r="A7" s="264" t="s">
        <v>147</v>
      </c>
      <c r="B7" s="197" t="s">
        <v>72</v>
      </c>
      <c r="C7" s="160">
        <v>453327229</v>
      </c>
      <c r="D7" s="160"/>
      <c r="E7" s="64">
        <v>219351075</v>
      </c>
      <c r="F7" s="65">
        <v>219351075</v>
      </c>
      <c r="G7" s="65">
        <v>528327229</v>
      </c>
      <c r="H7" s="65">
        <v>502327229</v>
      </c>
      <c r="I7" s="65">
        <v>482231848</v>
      </c>
      <c r="J7" s="65">
        <v>1512886306</v>
      </c>
      <c r="K7" s="65">
        <v>447292181</v>
      </c>
      <c r="L7" s="65">
        <v>428700571</v>
      </c>
      <c r="M7" s="65">
        <v>488700571</v>
      </c>
      <c r="N7" s="65">
        <v>1364693323</v>
      </c>
      <c r="O7" s="65">
        <v>473700571</v>
      </c>
      <c r="P7" s="65">
        <v>446700571</v>
      </c>
      <c r="Q7" s="65">
        <v>486981276</v>
      </c>
      <c r="R7" s="65">
        <v>1407382418</v>
      </c>
      <c r="S7" s="65">
        <v>476981276</v>
      </c>
      <c r="T7" s="65">
        <v>455981276</v>
      </c>
      <c r="U7" s="65">
        <v>427484069</v>
      </c>
      <c r="V7" s="65">
        <v>1360446621</v>
      </c>
      <c r="W7" s="65">
        <v>5645408668</v>
      </c>
      <c r="X7" s="65">
        <v>219351075</v>
      </c>
      <c r="Y7" s="65">
        <v>5426057593</v>
      </c>
      <c r="Z7" s="145">
        <v>2473.69</v>
      </c>
      <c r="AA7" s="67">
        <v>219351075</v>
      </c>
    </row>
    <row r="8" spans="1:27" ht="13.5">
      <c r="A8" s="264" t="s">
        <v>148</v>
      </c>
      <c r="B8" s="197" t="s">
        <v>72</v>
      </c>
      <c r="C8" s="160"/>
      <c r="D8" s="160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264" t="s">
        <v>149</v>
      </c>
      <c r="B9" s="197"/>
      <c r="C9" s="160">
        <v>13724143</v>
      </c>
      <c r="D9" s="160"/>
      <c r="E9" s="64">
        <v>5000000</v>
      </c>
      <c r="F9" s="65">
        <v>5000000</v>
      </c>
      <c r="G9" s="65">
        <v>9386766</v>
      </c>
      <c r="H9" s="65">
        <v>12664496</v>
      </c>
      <c r="I9" s="65">
        <v>16101732</v>
      </c>
      <c r="J9" s="65">
        <v>38152994</v>
      </c>
      <c r="K9" s="65">
        <v>14040735</v>
      </c>
      <c r="L9" s="65">
        <v>16400627</v>
      </c>
      <c r="M9" s="65">
        <v>17804967</v>
      </c>
      <c r="N9" s="65">
        <v>48246329</v>
      </c>
      <c r="O9" s="65">
        <v>19701131</v>
      </c>
      <c r="P9" s="65">
        <v>22442311</v>
      </c>
      <c r="Q9" s="65">
        <v>22387280</v>
      </c>
      <c r="R9" s="65">
        <v>64530722</v>
      </c>
      <c r="S9" s="65">
        <v>17833456</v>
      </c>
      <c r="T9" s="65">
        <v>17757461</v>
      </c>
      <c r="U9" s="65">
        <v>16301489</v>
      </c>
      <c r="V9" s="65">
        <v>51892406</v>
      </c>
      <c r="W9" s="65">
        <v>202822451</v>
      </c>
      <c r="X9" s="65">
        <v>5000000</v>
      </c>
      <c r="Y9" s="65">
        <v>197822451</v>
      </c>
      <c r="Z9" s="145">
        <v>3956.45</v>
      </c>
      <c r="AA9" s="67">
        <v>5000000</v>
      </c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244582711</v>
      </c>
      <c r="D11" s="160"/>
      <c r="E11" s="64">
        <v>188503210</v>
      </c>
      <c r="F11" s="65">
        <v>188503210</v>
      </c>
      <c r="G11" s="65">
        <v>188503210</v>
      </c>
      <c r="H11" s="65">
        <v>244582712</v>
      </c>
      <c r="I11" s="65">
        <v>244582712</v>
      </c>
      <c r="J11" s="65">
        <v>677668634</v>
      </c>
      <c r="K11" s="65">
        <v>244582712</v>
      </c>
      <c r="L11" s="65">
        <v>244582712</v>
      </c>
      <c r="M11" s="65">
        <v>244582712</v>
      </c>
      <c r="N11" s="65">
        <v>733748136</v>
      </c>
      <c r="O11" s="65">
        <v>244582712</v>
      </c>
      <c r="P11" s="65">
        <v>244582712</v>
      </c>
      <c r="Q11" s="65">
        <v>244582712</v>
      </c>
      <c r="R11" s="65">
        <v>733748136</v>
      </c>
      <c r="S11" s="65">
        <v>244582712</v>
      </c>
      <c r="T11" s="65">
        <v>244582712</v>
      </c>
      <c r="U11" s="65">
        <v>244582712</v>
      </c>
      <c r="V11" s="65">
        <v>733748136</v>
      </c>
      <c r="W11" s="65">
        <v>2878913042</v>
      </c>
      <c r="X11" s="65">
        <v>188503210</v>
      </c>
      <c r="Y11" s="65">
        <v>2690409832</v>
      </c>
      <c r="Z11" s="145">
        <v>1427.25</v>
      </c>
      <c r="AA11" s="67">
        <v>188503210</v>
      </c>
    </row>
    <row r="12" spans="1:27" ht="13.5">
      <c r="A12" s="265" t="s">
        <v>56</v>
      </c>
      <c r="B12" s="266"/>
      <c r="C12" s="177">
        <f aca="true" t="shared" si="0" ref="C12:Y12">SUM(C6:C11)</f>
        <v>724459128</v>
      </c>
      <c r="D12" s="177">
        <f>SUM(D6:D11)</f>
        <v>0</v>
      </c>
      <c r="E12" s="77">
        <f t="shared" si="0"/>
        <v>417854285</v>
      </c>
      <c r="F12" s="78">
        <f t="shared" si="0"/>
        <v>417854285</v>
      </c>
      <c r="G12" s="78">
        <f t="shared" si="0"/>
        <v>748506281</v>
      </c>
      <c r="H12" s="78">
        <f t="shared" si="0"/>
        <v>777737660</v>
      </c>
      <c r="I12" s="78">
        <f t="shared" si="0"/>
        <v>747589233</v>
      </c>
      <c r="J12" s="78">
        <f t="shared" si="0"/>
        <v>2273833174</v>
      </c>
      <c r="K12" s="78">
        <f t="shared" si="0"/>
        <v>716162894</v>
      </c>
      <c r="L12" s="78">
        <f t="shared" si="0"/>
        <v>694923438</v>
      </c>
      <c r="M12" s="78">
        <f t="shared" si="0"/>
        <v>763130197</v>
      </c>
      <c r="N12" s="78">
        <f t="shared" si="0"/>
        <v>2174216529</v>
      </c>
      <c r="O12" s="78">
        <f t="shared" si="0"/>
        <v>746876609</v>
      </c>
      <c r="P12" s="78">
        <f t="shared" si="0"/>
        <v>725612255</v>
      </c>
      <c r="Q12" s="78">
        <f t="shared" si="0"/>
        <v>769733953</v>
      </c>
      <c r="R12" s="78">
        <f t="shared" si="0"/>
        <v>2242222817</v>
      </c>
      <c r="S12" s="78">
        <f t="shared" si="0"/>
        <v>746471700</v>
      </c>
      <c r="T12" s="78">
        <f t="shared" si="0"/>
        <v>722334237</v>
      </c>
      <c r="U12" s="78">
        <f t="shared" si="0"/>
        <v>699344665</v>
      </c>
      <c r="V12" s="78">
        <f t="shared" si="0"/>
        <v>2168150602</v>
      </c>
      <c r="W12" s="78">
        <f t="shared" si="0"/>
        <v>8858423122</v>
      </c>
      <c r="X12" s="78">
        <f t="shared" si="0"/>
        <v>417854285</v>
      </c>
      <c r="Y12" s="78">
        <f t="shared" si="0"/>
        <v>8440568837</v>
      </c>
      <c r="Z12" s="179">
        <f>+IF(X12&lt;&gt;0,+(Y12/X12)*100,0)</f>
        <v>2019.9790070359097</v>
      </c>
      <c r="AA12" s="79">
        <f>SUM(AA6:AA11)</f>
        <v>417854285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>
        <v>35463986</v>
      </c>
      <c r="D16" s="160"/>
      <c r="E16" s="64">
        <v>8185156</v>
      </c>
      <c r="F16" s="65">
        <v>8185156</v>
      </c>
      <c r="G16" s="164">
        <v>35463986</v>
      </c>
      <c r="H16" s="164">
        <v>35463986</v>
      </c>
      <c r="I16" s="164">
        <v>35463986</v>
      </c>
      <c r="J16" s="65">
        <v>106391958</v>
      </c>
      <c r="K16" s="164">
        <v>35463986</v>
      </c>
      <c r="L16" s="164">
        <v>35463986</v>
      </c>
      <c r="M16" s="65">
        <v>35463988</v>
      </c>
      <c r="N16" s="164">
        <v>106391960</v>
      </c>
      <c r="O16" s="164">
        <v>35463988</v>
      </c>
      <c r="P16" s="164">
        <v>35463988</v>
      </c>
      <c r="Q16" s="65">
        <v>35463986</v>
      </c>
      <c r="R16" s="164">
        <v>106391962</v>
      </c>
      <c r="S16" s="164">
        <v>35463986</v>
      </c>
      <c r="T16" s="65">
        <v>35463986</v>
      </c>
      <c r="U16" s="164">
        <v>35463986</v>
      </c>
      <c r="V16" s="164">
        <v>106391958</v>
      </c>
      <c r="W16" s="164">
        <v>425567838</v>
      </c>
      <c r="X16" s="65">
        <v>8185156</v>
      </c>
      <c r="Y16" s="164">
        <v>417382682</v>
      </c>
      <c r="Z16" s="146">
        <v>5099.26</v>
      </c>
      <c r="AA16" s="239">
        <v>8185156</v>
      </c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86331777</v>
      </c>
      <c r="D19" s="160"/>
      <c r="E19" s="64">
        <v>115859607</v>
      </c>
      <c r="F19" s="65">
        <v>115859607</v>
      </c>
      <c r="G19" s="65">
        <v>75569686</v>
      </c>
      <c r="H19" s="65">
        <v>85222449</v>
      </c>
      <c r="I19" s="65">
        <v>84719401</v>
      </c>
      <c r="J19" s="65">
        <v>245511536</v>
      </c>
      <c r="K19" s="65">
        <v>84227708</v>
      </c>
      <c r="L19" s="65">
        <v>86412024</v>
      </c>
      <c r="M19" s="65">
        <v>85860195</v>
      </c>
      <c r="N19" s="65">
        <v>256499927</v>
      </c>
      <c r="O19" s="65">
        <v>85352648</v>
      </c>
      <c r="P19" s="65">
        <v>84872472</v>
      </c>
      <c r="Q19" s="65">
        <v>86357064</v>
      </c>
      <c r="R19" s="65">
        <v>256582184</v>
      </c>
      <c r="S19" s="65">
        <v>85888362</v>
      </c>
      <c r="T19" s="65">
        <v>86502885</v>
      </c>
      <c r="U19" s="65">
        <v>86158148</v>
      </c>
      <c r="V19" s="65">
        <v>258549395</v>
      </c>
      <c r="W19" s="65">
        <v>1017143042</v>
      </c>
      <c r="X19" s="65">
        <v>115859607</v>
      </c>
      <c r="Y19" s="65">
        <v>901283435</v>
      </c>
      <c r="Z19" s="145">
        <v>777.91</v>
      </c>
      <c r="AA19" s="67">
        <v>115859607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121795763</v>
      </c>
      <c r="D24" s="177">
        <f>SUM(D15:D23)</f>
        <v>0</v>
      </c>
      <c r="E24" s="81">
        <f t="shared" si="1"/>
        <v>124044763</v>
      </c>
      <c r="F24" s="82">
        <f t="shared" si="1"/>
        <v>124044763</v>
      </c>
      <c r="G24" s="82">
        <f t="shared" si="1"/>
        <v>111033672</v>
      </c>
      <c r="H24" s="82">
        <f t="shared" si="1"/>
        <v>120686435</v>
      </c>
      <c r="I24" s="82">
        <f t="shared" si="1"/>
        <v>120183387</v>
      </c>
      <c r="J24" s="82">
        <f t="shared" si="1"/>
        <v>351903494</v>
      </c>
      <c r="K24" s="82">
        <f t="shared" si="1"/>
        <v>119691694</v>
      </c>
      <c r="L24" s="82">
        <f t="shared" si="1"/>
        <v>121876010</v>
      </c>
      <c r="M24" s="82">
        <f t="shared" si="1"/>
        <v>121324183</v>
      </c>
      <c r="N24" s="82">
        <f t="shared" si="1"/>
        <v>362891887</v>
      </c>
      <c r="O24" s="82">
        <f t="shared" si="1"/>
        <v>120816636</v>
      </c>
      <c r="P24" s="82">
        <f t="shared" si="1"/>
        <v>120336460</v>
      </c>
      <c r="Q24" s="82">
        <f t="shared" si="1"/>
        <v>121821050</v>
      </c>
      <c r="R24" s="82">
        <f t="shared" si="1"/>
        <v>362974146</v>
      </c>
      <c r="S24" s="82">
        <f t="shared" si="1"/>
        <v>121352348</v>
      </c>
      <c r="T24" s="82">
        <f t="shared" si="1"/>
        <v>121966871</v>
      </c>
      <c r="U24" s="82">
        <f t="shared" si="1"/>
        <v>121622134</v>
      </c>
      <c r="V24" s="82">
        <f t="shared" si="1"/>
        <v>364941353</v>
      </c>
      <c r="W24" s="82">
        <f t="shared" si="1"/>
        <v>1442710880</v>
      </c>
      <c r="X24" s="82">
        <f t="shared" si="1"/>
        <v>124044763</v>
      </c>
      <c r="Y24" s="82">
        <f t="shared" si="1"/>
        <v>1318666117</v>
      </c>
      <c r="Z24" s="227">
        <f>+IF(X24&lt;&gt;0,+(Y24/X24)*100,0)</f>
        <v>1063.05666205352</v>
      </c>
      <c r="AA24" s="84">
        <f>SUM(AA15:AA23)</f>
        <v>124044763</v>
      </c>
    </row>
    <row r="25" spans="1:27" ht="13.5">
      <c r="A25" s="265" t="s">
        <v>162</v>
      </c>
      <c r="B25" s="266"/>
      <c r="C25" s="177">
        <f aca="true" t="shared" si="2" ref="C25:Y25">+C12+C24</f>
        <v>846254891</v>
      </c>
      <c r="D25" s="177">
        <f>+D12+D24</f>
        <v>0</v>
      </c>
      <c r="E25" s="77">
        <f t="shared" si="2"/>
        <v>541899048</v>
      </c>
      <c r="F25" s="78">
        <f t="shared" si="2"/>
        <v>541899048</v>
      </c>
      <c r="G25" s="78">
        <f t="shared" si="2"/>
        <v>859539953</v>
      </c>
      <c r="H25" s="78">
        <f t="shared" si="2"/>
        <v>898424095</v>
      </c>
      <c r="I25" s="78">
        <f t="shared" si="2"/>
        <v>867772620</v>
      </c>
      <c r="J25" s="78">
        <f t="shared" si="2"/>
        <v>2625736668</v>
      </c>
      <c r="K25" s="78">
        <f t="shared" si="2"/>
        <v>835854588</v>
      </c>
      <c r="L25" s="78">
        <f t="shared" si="2"/>
        <v>816799448</v>
      </c>
      <c r="M25" s="78">
        <f t="shared" si="2"/>
        <v>884454380</v>
      </c>
      <c r="N25" s="78">
        <f t="shared" si="2"/>
        <v>2537108416</v>
      </c>
      <c r="O25" s="78">
        <f t="shared" si="2"/>
        <v>867693245</v>
      </c>
      <c r="P25" s="78">
        <f t="shared" si="2"/>
        <v>845948715</v>
      </c>
      <c r="Q25" s="78">
        <f t="shared" si="2"/>
        <v>891555003</v>
      </c>
      <c r="R25" s="78">
        <f t="shared" si="2"/>
        <v>2605196963</v>
      </c>
      <c r="S25" s="78">
        <f t="shared" si="2"/>
        <v>867824048</v>
      </c>
      <c r="T25" s="78">
        <f t="shared" si="2"/>
        <v>844301108</v>
      </c>
      <c r="U25" s="78">
        <f t="shared" si="2"/>
        <v>820966799</v>
      </c>
      <c r="V25" s="78">
        <f t="shared" si="2"/>
        <v>2533091955</v>
      </c>
      <c r="W25" s="78">
        <f t="shared" si="2"/>
        <v>10301134002</v>
      </c>
      <c r="X25" s="78">
        <f t="shared" si="2"/>
        <v>541899048</v>
      </c>
      <c r="Y25" s="78">
        <f t="shared" si="2"/>
        <v>9759234954</v>
      </c>
      <c r="Z25" s="179">
        <f>+IF(X25&lt;&gt;0,+(Y25/X25)*100,0)</f>
        <v>1800.932293573618</v>
      </c>
      <c r="AA25" s="79">
        <f>+AA12+AA24</f>
        <v>541899048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6653464</v>
      </c>
      <c r="D30" s="160"/>
      <c r="E30" s="64">
        <v>5200000</v>
      </c>
      <c r="F30" s="65">
        <v>5200000</v>
      </c>
      <c r="G30" s="65">
        <v>6395953</v>
      </c>
      <c r="H30" s="65">
        <v>6653464</v>
      </c>
      <c r="I30" s="65">
        <v>6653464</v>
      </c>
      <c r="J30" s="65">
        <v>19702881</v>
      </c>
      <c r="K30" s="65">
        <v>6653464</v>
      </c>
      <c r="L30" s="65">
        <v>6653464</v>
      </c>
      <c r="M30" s="65">
        <v>6653464</v>
      </c>
      <c r="N30" s="65">
        <v>19960392</v>
      </c>
      <c r="O30" s="65">
        <v>6653464</v>
      </c>
      <c r="P30" s="65">
        <v>6653464</v>
      </c>
      <c r="Q30" s="65">
        <v>6653464</v>
      </c>
      <c r="R30" s="65">
        <v>19960392</v>
      </c>
      <c r="S30" s="65">
        <v>6653464</v>
      </c>
      <c r="T30" s="65">
        <v>6653464</v>
      </c>
      <c r="U30" s="65">
        <v>6653464</v>
      </c>
      <c r="V30" s="65">
        <v>19960392</v>
      </c>
      <c r="W30" s="65">
        <v>79584057</v>
      </c>
      <c r="X30" s="65">
        <v>5200000</v>
      </c>
      <c r="Y30" s="65">
        <v>74384057</v>
      </c>
      <c r="Z30" s="145">
        <v>1430.46</v>
      </c>
      <c r="AA30" s="67">
        <v>5200000</v>
      </c>
    </row>
    <row r="31" spans="1:27" ht="13.5">
      <c r="A31" s="264" t="s">
        <v>166</v>
      </c>
      <c r="B31" s="197"/>
      <c r="C31" s="160"/>
      <c r="D31" s="160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64" t="s">
        <v>167</v>
      </c>
      <c r="B32" s="197" t="s">
        <v>94</v>
      </c>
      <c r="C32" s="160">
        <v>61038769</v>
      </c>
      <c r="D32" s="160"/>
      <c r="E32" s="64">
        <v>15695252</v>
      </c>
      <c r="F32" s="65">
        <v>15695252</v>
      </c>
      <c r="G32" s="65">
        <v>28986342</v>
      </c>
      <c r="H32" s="65">
        <v>32785549</v>
      </c>
      <c r="I32" s="65">
        <v>33096570</v>
      </c>
      <c r="J32" s="65">
        <v>94868461</v>
      </c>
      <c r="K32" s="65">
        <v>32489945</v>
      </c>
      <c r="L32" s="65">
        <v>31102162</v>
      </c>
      <c r="M32" s="65">
        <v>29363983</v>
      </c>
      <c r="N32" s="65">
        <v>92956090</v>
      </c>
      <c r="O32" s="65">
        <v>29883017</v>
      </c>
      <c r="P32" s="65">
        <v>29827163</v>
      </c>
      <c r="Q32" s="65">
        <v>29892231</v>
      </c>
      <c r="R32" s="65">
        <v>89602411</v>
      </c>
      <c r="S32" s="65">
        <v>29999087</v>
      </c>
      <c r="T32" s="65">
        <v>30968933</v>
      </c>
      <c r="U32" s="65">
        <v>30018572</v>
      </c>
      <c r="V32" s="65">
        <v>90986592</v>
      </c>
      <c r="W32" s="65">
        <v>368413554</v>
      </c>
      <c r="X32" s="65">
        <v>15695252</v>
      </c>
      <c r="Y32" s="65">
        <v>352718302</v>
      </c>
      <c r="Z32" s="145">
        <v>2247.29</v>
      </c>
      <c r="AA32" s="67">
        <v>15695252</v>
      </c>
    </row>
    <row r="33" spans="1:27" ht="13.5">
      <c r="A33" s="264" t="s">
        <v>168</v>
      </c>
      <c r="B33" s="197"/>
      <c r="C33" s="160">
        <v>3663131</v>
      </c>
      <c r="D33" s="160"/>
      <c r="E33" s="64">
        <v>1596865</v>
      </c>
      <c r="F33" s="65">
        <v>1596865</v>
      </c>
      <c r="G33" s="65">
        <v>1648027</v>
      </c>
      <c r="H33" s="65">
        <v>3663131</v>
      </c>
      <c r="I33" s="65">
        <v>3663131</v>
      </c>
      <c r="J33" s="65">
        <v>8974289</v>
      </c>
      <c r="K33" s="65">
        <v>3663131</v>
      </c>
      <c r="L33" s="65">
        <v>3663131</v>
      </c>
      <c r="M33" s="65">
        <v>3663131</v>
      </c>
      <c r="N33" s="65">
        <v>10989393</v>
      </c>
      <c r="O33" s="65">
        <v>3663131</v>
      </c>
      <c r="P33" s="65">
        <v>3663131</v>
      </c>
      <c r="Q33" s="65">
        <v>3663131</v>
      </c>
      <c r="R33" s="65">
        <v>10989393</v>
      </c>
      <c r="S33" s="65">
        <v>3663131</v>
      </c>
      <c r="T33" s="65">
        <v>3663131</v>
      </c>
      <c r="U33" s="65">
        <v>3663131</v>
      </c>
      <c r="V33" s="65">
        <v>10989393</v>
      </c>
      <c r="W33" s="65">
        <v>41942468</v>
      </c>
      <c r="X33" s="65">
        <v>1596865</v>
      </c>
      <c r="Y33" s="65">
        <v>40345603</v>
      </c>
      <c r="Z33" s="145">
        <v>2526.55</v>
      </c>
      <c r="AA33" s="67">
        <v>1596865</v>
      </c>
    </row>
    <row r="34" spans="1:27" ht="13.5">
      <c r="A34" s="265" t="s">
        <v>58</v>
      </c>
      <c r="B34" s="266"/>
      <c r="C34" s="177">
        <f aca="true" t="shared" si="3" ref="C34:Y34">SUM(C29:C33)</f>
        <v>71355364</v>
      </c>
      <c r="D34" s="177">
        <f>SUM(D29:D33)</f>
        <v>0</v>
      </c>
      <c r="E34" s="77">
        <f t="shared" si="3"/>
        <v>22492117</v>
      </c>
      <c r="F34" s="78">
        <f t="shared" si="3"/>
        <v>22492117</v>
      </c>
      <c r="G34" s="78">
        <f t="shared" si="3"/>
        <v>37030322</v>
      </c>
      <c r="H34" s="78">
        <f t="shared" si="3"/>
        <v>43102144</v>
      </c>
      <c r="I34" s="78">
        <f t="shared" si="3"/>
        <v>43413165</v>
      </c>
      <c r="J34" s="78">
        <f t="shared" si="3"/>
        <v>123545631</v>
      </c>
      <c r="K34" s="78">
        <f t="shared" si="3"/>
        <v>42806540</v>
      </c>
      <c r="L34" s="78">
        <f t="shared" si="3"/>
        <v>41418757</v>
      </c>
      <c r="M34" s="78">
        <f t="shared" si="3"/>
        <v>39680578</v>
      </c>
      <c r="N34" s="78">
        <f t="shared" si="3"/>
        <v>123905875</v>
      </c>
      <c r="O34" s="78">
        <f t="shared" si="3"/>
        <v>40199612</v>
      </c>
      <c r="P34" s="78">
        <f t="shared" si="3"/>
        <v>40143758</v>
      </c>
      <c r="Q34" s="78">
        <f t="shared" si="3"/>
        <v>40208826</v>
      </c>
      <c r="R34" s="78">
        <f t="shared" si="3"/>
        <v>120552196</v>
      </c>
      <c r="S34" s="78">
        <f t="shared" si="3"/>
        <v>40315682</v>
      </c>
      <c r="T34" s="78">
        <f t="shared" si="3"/>
        <v>41285528</v>
      </c>
      <c r="U34" s="78">
        <f t="shared" si="3"/>
        <v>40335167</v>
      </c>
      <c r="V34" s="78">
        <f t="shared" si="3"/>
        <v>121936377</v>
      </c>
      <c r="W34" s="78">
        <f t="shared" si="3"/>
        <v>489940079</v>
      </c>
      <c r="X34" s="78">
        <f t="shared" si="3"/>
        <v>22492117</v>
      </c>
      <c r="Y34" s="78">
        <f t="shared" si="3"/>
        <v>467447962</v>
      </c>
      <c r="Z34" s="179">
        <f>+IF(X34&lt;&gt;0,+(Y34/X34)*100,0)</f>
        <v>2078.274632841364</v>
      </c>
      <c r="AA34" s="79">
        <f>SUM(AA29:AA33)</f>
        <v>22492117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45632027</v>
      </c>
      <c r="D37" s="160"/>
      <c r="E37" s="64">
        <v>48313324</v>
      </c>
      <c r="F37" s="65">
        <v>48313324</v>
      </c>
      <c r="G37" s="65">
        <v>45889539</v>
      </c>
      <c r="H37" s="65">
        <v>45632027</v>
      </c>
      <c r="I37" s="65">
        <v>44079312</v>
      </c>
      <c r="J37" s="65">
        <v>135600878</v>
      </c>
      <c r="K37" s="65">
        <v>44079312</v>
      </c>
      <c r="L37" s="65">
        <v>44079312</v>
      </c>
      <c r="M37" s="65">
        <v>43057472</v>
      </c>
      <c r="N37" s="65">
        <v>131216096</v>
      </c>
      <c r="O37" s="65">
        <v>43057472</v>
      </c>
      <c r="P37" s="65">
        <v>43057472</v>
      </c>
      <c r="Q37" s="65">
        <v>41514938</v>
      </c>
      <c r="R37" s="65">
        <v>127629882</v>
      </c>
      <c r="S37" s="65">
        <v>41514938</v>
      </c>
      <c r="T37" s="65">
        <v>41514938</v>
      </c>
      <c r="U37" s="65">
        <v>40414183</v>
      </c>
      <c r="V37" s="65">
        <v>123444059</v>
      </c>
      <c r="W37" s="65">
        <v>517890915</v>
      </c>
      <c r="X37" s="65">
        <v>48313324</v>
      </c>
      <c r="Y37" s="65">
        <v>469577591</v>
      </c>
      <c r="Z37" s="145">
        <v>971.94</v>
      </c>
      <c r="AA37" s="67">
        <v>48313324</v>
      </c>
    </row>
    <row r="38" spans="1:27" ht="13.5">
      <c r="A38" s="264" t="s">
        <v>168</v>
      </c>
      <c r="B38" s="197"/>
      <c r="C38" s="160">
        <v>6840859</v>
      </c>
      <c r="D38" s="160"/>
      <c r="E38" s="64">
        <v>5085029</v>
      </c>
      <c r="F38" s="65">
        <v>5085029</v>
      </c>
      <c r="G38" s="65">
        <v>6840859</v>
      </c>
      <c r="H38" s="65">
        <v>6840859</v>
      </c>
      <c r="I38" s="65">
        <v>6840859</v>
      </c>
      <c r="J38" s="65">
        <v>20522577</v>
      </c>
      <c r="K38" s="65">
        <v>6840859</v>
      </c>
      <c r="L38" s="65">
        <v>6840859</v>
      </c>
      <c r="M38" s="65">
        <v>6840859</v>
      </c>
      <c r="N38" s="65">
        <v>20522577</v>
      </c>
      <c r="O38" s="65">
        <v>6840859</v>
      </c>
      <c r="P38" s="65">
        <v>6840859</v>
      </c>
      <c r="Q38" s="65">
        <v>6840859</v>
      </c>
      <c r="R38" s="65">
        <v>20522577</v>
      </c>
      <c r="S38" s="65">
        <v>6840859</v>
      </c>
      <c r="T38" s="65">
        <v>6840859</v>
      </c>
      <c r="U38" s="65">
        <v>6840859</v>
      </c>
      <c r="V38" s="65">
        <v>20522577</v>
      </c>
      <c r="W38" s="65">
        <v>82090308</v>
      </c>
      <c r="X38" s="65">
        <v>5085029</v>
      </c>
      <c r="Y38" s="65">
        <v>77005279</v>
      </c>
      <c r="Z38" s="145">
        <v>1514.35</v>
      </c>
      <c r="AA38" s="67">
        <v>5085029</v>
      </c>
    </row>
    <row r="39" spans="1:27" ht="13.5">
      <c r="A39" s="265" t="s">
        <v>59</v>
      </c>
      <c r="B39" s="268"/>
      <c r="C39" s="177">
        <f aca="true" t="shared" si="4" ref="C39:Y39">SUM(C37:C38)</f>
        <v>52472886</v>
      </c>
      <c r="D39" s="177">
        <f>SUM(D37:D38)</f>
        <v>0</v>
      </c>
      <c r="E39" s="81">
        <f t="shared" si="4"/>
        <v>53398353</v>
      </c>
      <c r="F39" s="82">
        <f t="shared" si="4"/>
        <v>53398353</v>
      </c>
      <c r="G39" s="82">
        <f t="shared" si="4"/>
        <v>52730398</v>
      </c>
      <c r="H39" s="82">
        <f t="shared" si="4"/>
        <v>52472886</v>
      </c>
      <c r="I39" s="82">
        <f t="shared" si="4"/>
        <v>50920171</v>
      </c>
      <c r="J39" s="82">
        <f t="shared" si="4"/>
        <v>156123455</v>
      </c>
      <c r="K39" s="82">
        <f t="shared" si="4"/>
        <v>50920171</v>
      </c>
      <c r="L39" s="82">
        <f t="shared" si="4"/>
        <v>50920171</v>
      </c>
      <c r="M39" s="82">
        <f t="shared" si="4"/>
        <v>49898331</v>
      </c>
      <c r="N39" s="82">
        <f t="shared" si="4"/>
        <v>151738673</v>
      </c>
      <c r="O39" s="82">
        <f t="shared" si="4"/>
        <v>49898331</v>
      </c>
      <c r="P39" s="82">
        <f t="shared" si="4"/>
        <v>49898331</v>
      </c>
      <c r="Q39" s="82">
        <f t="shared" si="4"/>
        <v>48355797</v>
      </c>
      <c r="R39" s="82">
        <f t="shared" si="4"/>
        <v>148152459</v>
      </c>
      <c r="S39" s="82">
        <f t="shared" si="4"/>
        <v>48355797</v>
      </c>
      <c r="T39" s="82">
        <f t="shared" si="4"/>
        <v>48355797</v>
      </c>
      <c r="U39" s="82">
        <f t="shared" si="4"/>
        <v>47255042</v>
      </c>
      <c r="V39" s="82">
        <f t="shared" si="4"/>
        <v>143966636</v>
      </c>
      <c r="W39" s="82">
        <f t="shared" si="4"/>
        <v>599981223</v>
      </c>
      <c r="X39" s="82">
        <f t="shared" si="4"/>
        <v>53398353</v>
      </c>
      <c r="Y39" s="82">
        <f t="shared" si="4"/>
        <v>546582870</v>
      </c>
      <c r="Z39" s="227">
        <f>+IF(X39&lt;&gt;0,+(Y39/X39)*100,0)</f>
        <v>1023.5949973962681</v>
      </c>
      <c r="AA39" s="84">
        <f>SUM(AA37:AA38)</f>
        <v>53398353</v>
      </c>
    </row>
    <row r="40" spans="1:27" ht="13.5">
      <c r="A40" s="265" t="s">
        <v>170</v>
      </c>
      <c r="B40" s="266"/>
      <c r="C40" s="177">
        <f aca="true" t="shared" si="5" ref="C40:Y40">+C34+C39</f>
        <v>123828250</v>
      </c>
      <c r="D40" s="177">
        <f>+D34+D39</f>
        <v>0</v>
      </c>
      <c r="E40" s="77">
        <f t="shared" si="5"/>
        <v>75890470</v>
      </c>
      <c r="F40" s="78">
        <f t="shared" si="5"/>
        <v>75890470</v>
      </c>
      <c r="G40" s="78">
        <f t="shared" si="5"/>
        <v>89760720</v>
      </c>
      <c r="H40" s="78">
        <f t="shared" si="5"/>
        <v>95575030</v>
      </c>
      <c r="I40" s="78">
        <f t="shared" si="5"/>
        <v>94333336</v>
      </c>
      <c r="J40" s="78">
        <f t="shared" si="5"/>
        <v>279669086</v>
      </c>
      <c r="K40" s="78">
        <f t="shared" si="5"/>
        <v>93726711</v>
      </c>
      <c r="L40" s="78">
        <f t="shared" si="5"/>
        <v>92338928</v>
      </c>
      <c r="M40" s="78">
        <f t="shared" si="5"/>
        <v>89578909</v>
      </c>
      <c r="N40" s="78">
        <f t="shared" si="5"/>
        <v>275644548</v>
      </c>
      <c r="O40" s="78">
        <f t="shared" si="5"/>
        <v>90097943</v>
      </c>
      <c r="P40" s="78">
        <f t="shared" si="5"/>
        <v>90042089</v>
      </c>
      <c r="Q40" s="78">
        <f t="shared" si="5"/>
        <v>88564623</v>
      </c>
      <c r="R40" s="78">
        <f t="shared" si="5"/>
        <v>268704655</v>
      </c>
      <c r="S40" s="78">
        <f t="shared" si="5"/>
        <v>88671479</v>
      </c>
      <c r="T40" s="78">
        <f t="shared" si="5"/>
        <v>89641325</v>
      </c>
      <c r="U40" s="78">
        <f t="shared" si="5"/>
        <v>87590209</v>
      </c>
      <c r="V40" s="78">
        <f t="shared" si="5"/>
        <v>265903013</v>
      </c>
      <c r="W40" s="78">
        <f t="shared" si="5"/>
        <v>1089921302</v>
      </c>
      <c r="X40" s="78">
        <f t="shared" si="5"/>
        <v>75890470</v>
      </c>
      <c r="Y40" s="78">
        <f t="shared" si="5"/>
        <v>1014030832</v>
      </c>
      <c r="Z40" s="179">
        <f>+IF(X40&lt;&gt;0,+(Y40/X40)*100,0)</f>
        <v>1336.1767716025477</v>
      </c>
      <c r="AA40" s="79">
        <f>+AA34+AA39</f>
        <v>75890470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722426641</v>
      </c>
      <c r="D42" s="272">
        <f>+D25-D40</f>
        <v>0</v>
      </c>
      <c r="E42" s="273">
        <f t="shared" si="6"/>
        <v>466008578</v>
      </c>
      <c r="F42" s="274">
        <f t="shared" si="6"/>
        <v>466008578</v>
      </c>
      <c r="G42" s="274">
        <f t="shared" si="6"/>
        <v>769779233</v>
      </c>
      <c r="H42" s="274">
        <f t="shared" si="6"/>
        <v>802849065</v>
      </c>
      <c r="I42" s="274">
        <f t="shared" si="6"/>
        <v>773439284</v>
      </c>
      <c r="J42" s="274">
        <f t="shared" si="6"/>
        <v>2346067582</v>
      </c>
      <c r="K42" s="274">
        <f t="shared" si="6"/>
        <v>742127877</v>
      </c>
      <c r="L42" s="274">
        <f t="shared" si="6"/>
        <v>724460520</v>
      </c>
      <c r="M42" s="274">
        <f t="shared" si="6"/>
        <v>794875471</v>
      </c>
      <c r="N42" s="274">
        <f t="shared" si="6"/>
        <v>2261463868</v>
      </c>
      <c r="O42" s="274">
        <f t="shared" si="6"/>
        <v>777595302</v>
      </c>
      <c r="P42" s="274">
        <f t="shared" si="6"/>
        <v>755906626</v>
      </c>
      <c r="Q42" s="274">
        <f t="shared" si="6"/>
        <v>802990380</v>
      </c>
      <c r="R42" s="274">
        <f t="shared" si="6"/>
        <v>2336492308</v>
      </c>
      <c r="S42" s="274">
        <f t="shared" si="6"/>
        <v>779152569</v>
      </c>
      <c r="T42" s="274">
        <f t="shared" si="6"/>
        <v>754659783</v>
      </c>
      <c r="U42" s="274">
        <f t="shared" si="6"/>
        <v>733376590</v>
      </c>
      <c r="V42" s="274">
        <f t="shared" si="6"/>
        <v>2267188942</v>
      </c>
      <c r="W42" s="274">
        <f t="shared" si="6"/>
        <v>9211212700</v>
      </c>
      <c r="X42" s="274">
        <f t="shared" si="6"/>
        <v>466008578</v>
      </c>
      <c r="Y42" s="274">
        <f t="shared" si="6"/>
        <v>8745204122</v>
      </c>
      <c r="Z42" s="275">
        <f>+IF(X42&lt;&gt;0,+(Y42/X42)*100,0)</f>
        <v>1876.6187007827998</v>
      </c>
      <c r="AA42" s="276">
        <f>+AA25-AA40</f>
        <v>466008578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722426641</v>
      </c>
      <c r="D45" s="160"/>
      <c r="E45" s="64">
        <v>466008578</v>
      </c>
      <c r="F45" s="65">
        <v>466008578</v>
      </c>
      <c r="G45" s="65">
        <v>769779233</v>
      </c>
      <c r="H45" s="65">
        <v>802849065</v>
      </c>
      <c r="I45" s="65">
        <v>773439284</v>
      </c>
      <c r="J45" s="65">
        <v>2346067582</v>
      </c>
      <c r="K45" s="65">
        <v>742127877</v>
      </c>
      <c r="L45" s="65">
        <v>724460520</v>
      </c>
      <c r="M45" s="65">
        <v>794875471</v>
      </c>
      <c r="N45" s="65">
        <v>2261463868</v>
      </c>
      <c r="O45" s="65">
        <v>777595302</v>
      </c>
      <c r="P45" s="65">
        <v>755906626</v>
      </c>
      <c r="Q45" s="65">
        <v>802990380</v>
      </c>
      <c r="R45" s="65">
        <v>2336492308</v>
      </c>
      <c r="S45" s="65">
        <v>779152569</v>
      </c>
      <c r="T45" s="65">
        <v>754659783</v>
      </c>
      <c r="U45" s="65">
        <v>733376590</v>
      </c>
      <c r="V45" s="65">
        <v>2267188942</v>
      </c>
      <c r="W45" s="65">
        <v>9211212700</v>
      </c>
      <c r="X45" s="65">
        <v>466008578</v>
      </c>
      <c r="Y45" s="65">
        <v>8745204122</v>
      </c>
      <c r="Z45" s="144">
        <v>1876.62</v>
      </c>
      <c r="AA45" s="67">
        <v>466008578</v>
      </c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722426641</v>
      </c>
      <c r="D48" s="232">
        <f>SUM(D45:D47)</f>
        <v>0</v>
      </c>
      <c r="E48" s="279">
        <f t="shared" si="7"/>
        <v>466008578</v>
      </c>
      <c r="F48" s="234">
        <f t="shared" si="7"/>
        <v>466008578</v>
      </c>
      <c r="G48" s="234">
        <f t="shared" si="7"/>
        <v>769779233</v>
      </c>
      <c r="H48" s="234">
        <f t="shared" si="7"/>
        <v>802849065</v>
      </c>
      <c r="I48" s="234">
        <f t="shared" si="7"/>
        <v>773439284</v>
      </c>
      <c r="J48" s="234">
        <f t="shared" si="7"/>
        <v>2346067582</v>
      </c>
      <c r="K48" s="234">
        <f t="shared" si="7"/>
        <v>742127877</v>
      </c>
      <c r="L48" s="234">
        <f t="shared" si="7"/>
        <v>724460520</v>
      </c>
      <c r="M48" s="234">
        <f t="shared" si="7"/>
        <v>794875471</v>
      </c>
      <c r="N48" s="234">
        <f t="shared" si="7"/>
        <v>2261463868</v>
      </c>
      <c r="O48" s="234">
        <f t="shared" si="7"/>
        <v>777595302</v>
      </c>
      <c r="P48" s="234">
        <f t="shared" si="7"/>
        <v>755906626</v>
      </c>
      <c r="Q48" s="234">
        <f t="shared" si="7"/>
        <v>802990380</v>
      </c>
      <c r="R48" s="234">
        <f t="shared" si="7"/>
        <v>2336492308</v>
      </c>
      <c r="S48" s="234">
        <f t="shared" si="7"/>
        <v>779152569</v>
      </c>
      <c r="T48" s="234">
        <f t="shared" si="7"/>
        <v>754659783</v>
      </c>
      <c r="U48" s="234">
        <f t="shared" si="7"/>
        <v>733376590</v>
      </c>
      <c r="V48" s="234">
        <f t="shared" si="7"/>
        <v>2267188942</v>
      </c>
      <c r="W48" s="234">
        <f t="shared" si="7"/>
        <v>9211212700</v>
      </c>
      <c r="X48" s="234">
        <f t="shared" si="7"/>
        <v>466008578</v>
      </c>
      <c r="Y48" s="234">
        <f t="shared" si="7"/>
        <v>8745204122</v>
      </c>
      <c r="Z48" s="280">
        <f>+IF(X48&lt;&gt;0,+(Y48/X48)*100,0)</f>
        <v>1876.6187007827998</v>
      </c>
      <c r="AA48" s="247">
        <f>SUM(AA45:AA47)</f>
        <v>466008578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6296591</v>
      </c>
      <c r="D6" s="160">
        <v>3652666</v>
      </c>
      <c r="E6" s="64">
        <v>1384000</v>
      </c>
      <c r="F6" s="65">
        <v>1383996</v>
      </c>
      <c r="G6" s="65">
        <v>182493</v>
      </c>
      <c r="H6" s="65">
        <v>230219</v>
      </c>
      <c r="I6" s="65">
        <v>442229</v>
      </c>
      <c r="J6" s="65">
        <v>854941</v>
      </c>
      <c r="K6" s="65">
        <v>255308</v>
      </c>
      <c r="L6" s="65">
        <v>397534</v>
      </c>
      <c r="M6" s="65">
        <v>295110</v>
      </c>
      <c r="N6" s="65">
        <v>947952</v>
      </c>
      <c r="O6" s="65">
        <v>224372</v>
      </c>
      <c r="P6" s="65">
        <v>130975</v>
      </c>
      <c r="Q6" s="65">
        <v>686491</v>
      </c>
      <c r="R6" s="65">
        <v>1041838</v>
      </c>
      <c r="S6" s="65">
        <v>446486</v>
      </c>
      <c r="T6" s="65">
        <v>413234</v>
      </c>
      <c r="U6" s="65">
        <v>-51785</v>
      </c>
      <c r="V6" s="65">
        <v>807935</v>
      </c>
      <c r="W6" s="65">
        <v>3652666</v>
      </c>
      <c r="X6" s="65">
        <v>1383996</v>
      </c>
      <c r="Y6" s="65">
        <v>2268670</v>
      </c>
      <c r="Z6" s="145">
        <v>163.92</v>
      </c>
      <c r="AA6" s="67">
        <v>1383996</v>
      </c>
    </row>
    <row r="7" spans="1:27" ht="13.5">
      <c r="A7" s="264" t="s">
        <v>181</v>
      </c>
      <c r="B7" s="197" t="s">
        <v>72</v>
      </c>
      <c r="C7" s="160">
        <v>284659021</v>
      </c>
      <c r="D7" s="160">
        <v>294577825</v>
      </c>
      <c r="E7" s="64">
        <v>301595000</v>
      </c>
      <c r="F7" s="65">
        <v>301821865</v>
      </c>
      <c r="G7" s="65">
        <v>121656000</v>
      </c>
      <c r="H7" s="65"/>
      <c r="I7" s="65"/>
      <c r="J7" s="65">
        <v>121656000</v>
      </c>
      <c r="K7" s="65"/>
      <c r="L7" s="65">
        <v>396581</v>
      </c>
      <c r="M7" s="65">
        <v>97325000</v>
      </c>
      <c r="N7" s="65">
        <v>97721581</v>
      </c>
      <c r="O7" s="65"/>
      <c r="P7" s="65"/>
      <c r="Q7" s="65">
        <v>73003000</v>
      </c>
      <c r="R7" s="65">
        <v>73003000</v>
      </c>
      <c r="S7" s="65">
        <v>1011580</v>
      </c>
      <c r="T7" s="65"/>
      <c r="U7" s="65">
        <v>1185664</v>
      </c>
      <c r="V7" s="65">
        <v>2197244</v>
      </c>
      <c r="W7" s="65">
        <v>294577825</v>
      </c>
      <c r="X7" s="65">
        <v>301821865</v>
      </c>
      <c r="Y7" s="65">
        <v>-7244040</v>
      </c>
      <c r="Z7" s="145">
        <v>-2.4</v>
      </c>
      <c r="AA7" s="67">
        <v>301821865</v>
      </c>
    </row>
    <row r="8" spans="1:27" ht="13.5">
      <c r="A8" s="264" t="s">
        <v>182</v>
      </c>
      <c r="B8" s="197" t="s">
        <v>72</v>
      </c>
      <c r="C8" s="160"/>
      <c r="D8" s="160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264" t="s">
        <v>183</v>
      </c>
      <c r="B9" s="197"/>
      <c r="C9" s="160">
        <v>31177386</v>
      </c>
      <c r="D9" s="160">
        <v>17225915</v>
      </c>
      <c r="E9" s="64">
        <v>22228000</v>
      </c>
      <c r="F9" s="65">
        <v>22227996</v>
      </c>
      <c r="G9" s="65">
        <v>757494</v>
      </c>
      <c r="H9" s="65">
        <v>1185705</v>
      </c>
      <c r="I9" s="65">
        <v>1313933</v>
      </c>
      <c r="J9" s="65">
        <v>3257132</v>
      </c>
      <c r="K9" s="65">
        <v>1009540</v>
      </c>
      <c r="L9" s="65">
        <v>3046024</v>
      </c>
      <c r="M9" s="65">
        <v>1214055</v>
      </c>
      <c r="N9" s="65">
        <v>5269619</v>
      </c>
      <c r="O9" s="65">
        <v>1186091</v>
      </c>
      <c r="P9" s="65">
        <v>1170194</v>
      </c>
      <c r="Q9" s="65">
        <v>1340271</v>
      </c>
      <c r="R9" s="65">
        <v>3696556</v>
      </c>
      <c r="S9" s="65">
        <v>1714933</v>
      </c>
      <c r="T9" s="65">
        <v>1419288</v>
      </c>
      <c r="U9" s="65">
        <v>1868387</v>
      </c>
      <c r="V9" s="65">
        <v>5002608</v>
      </c>
      <c r="W9" s="65">
        <v>17225915</v>
      </c>
      <c r="X9" s="65">
        <v>22227996</v>
      </c>
      <c r="Y9" s="65">
        <v>-5002081</v>
      </c>
      <c r="Z9" s="145">
        <v>-22.5</v>
      </c>
      <c r="AA9" s="67">
        <v>22227996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-99543573</v>
      </c>
      <c r="D12" s="160">
        <v>-116331184</v>
      </c>
      <c r="E12" s="64">
        <v>-165433688</v>
      </c>
      <c r="F12" s="65">
        <v>-136961686</v>
      </c>
      <c r="G12" s="65">
        <v>-32775384</v>
      </c>
      <c r="H12" s="65">
        <v>-8023731</v>
      </c>
      <c r="I12" s="65">
        <v>-6809567</v>
      </c>
      <c r="J12" s="65">
        <v>-47608682</v>
      </c>
      <c r="K12" s="65">
        <v>-6633671</v>
      </c>
      <c r="L12" s="65">
        <v>-9304099</v>
      </c>
      <c r="M12" s="65">
        <v>-10301682</v>
      </c>
      <c r="N12" s="65">
        <v>-26239452</v>
      </c>
      <c r="O12" s="65">
        <v>-6554529</v>
      </c>
      <c r="P12" s="65">
        <v>-8225393</v>
      </c>
      <c r="Q12" s="65">
        <v>-5128545</v>
      </c>
      <c r="R12" s="65">
        <v>-19908467</v>
      </c>
      <c r="S12" s="65">
        <v>-5943066</v>
      </c>
      <c r="T12" s="65">
        <v>-6966520</v>
      </c>
      <c r="U12" s="65">
        <v>-9664997</v>
      </c>
      <c r="V12" s="65">
        <v>-22574583</v>
      </c>
      <c r="W12" s="65">
        <v>-116331184</v>
      </c>
      <c r="X12" s="65">
        <v>-136961686</v>
      </c>
      <c r="Y12" s="65">
        <v>20630502</v>
      </c>
      <c r="Z12" s="145">
        <v>-15.06</v>
      </c>
      <c r="AA12" s="67">
        <v>-136961686</v>
      </c>
    </row>
    <row r="13" spans="1:27" ht="13.5">
      <c r="A13" s="264" t="s">
        <v>40</v>
      </c>
      <c r="B13" s="197"/>
      <c r="C13" s="160">
        <v>-3352722</v>
      </c>
      <c r="D13" s="160">
        <v>-2928445</v>
      </c>
      <c r="E13" s="64">
        <v>-3000000</v>
      </c>
      <c r="F13" s="65">
        <v>-2600000</v>
      </c>
      <c r="G13" s="65"/>
      <c r="H13" s="65"/>
      <c r="I13" s="65"/>
      <c r="J13" s="65"/>
      <c r="K13" s="65"/>
      <c r="L13" s="65"/>
      <c r="M13" s="65">
        <v>-1503679</v>
      </c>
      <c r="N13" s="65">
        <v>-1503679</v>
      </c>
      <c r="O13" s="65"/>
      <c r="P13" s="65"/>
      <c r="Q13" s="65"/>
      <c r="R13" s="65"/>
      <c r="S13" s="65"/>
      <c r="T13" s="65"/>
      <c r="U13" s="65">
        <v>-1424766</v>
      </c>
      <c r="V13" s="65">
        <v>-1424766</v>
      </c>
      <c r="W13" s="65">
        <v>-2928445</v>
      </c>
      <c r="X13" s="65">
        <v>-2600000</v>
      </c>
      <c r="Y13" s="65">
        <v>-328445</v>
      </c>
      <c r="Z13" s="145">
        <v>12.63</v>
      </c>
      <c r="AA13" s="67">
        <v>-2600000</v>
      </c>
    </row>
    <row r="14" spans="1:27" ht="13.5">
      <c r="A14" s="264" t="s">
        <v>42</v>
      </c>
      <c r="B14" s="197" t="s">
        <v>72</v>
      </c>
      <c r="C14" s="160">
        <v>-179054136</v>
      </c>
      <c r="D14" s="160">
        <v>-212095178</v>
      </c>
      <c r="E14" s="64">
        <v>-438125631</v>
      </c>
      <c r="F14" s="65">
        <v>-461044634</v>
      </c>
      <c r="G14" s="65">
        <v>-5431858</v>
      </c>
      <c r="H14" s="65">
        <v>-23494302</v>
      </c>
      <c r="I14" s="65">
        <v>-26961618</v>
      </c>
      <c r="J14" s="65">
        <v>-55887778</v>
      </c>
      <c r="K14" s="65">
        <v>-23859829</v>
      </c>
      <c r="L14" s="65">
        <v>-18135388</v>
      </c>
      <c r="M14" s="65">
        <v>-16492533</v>
      </c>
      <c r="N14" s="65">
        <v>-58487750</v>
      </c>
      <c r="O14" s="65">
        <v>-12973517</v>
      </c>
      <c r="P14" s="65">
        <v>-17020718</v>
      </c>
      <c r="Q14" s="65">
        <v>-20670650</v>
      </c>
      <c r="R14" s="65">
        <v>-50664885</v>
      </c>
      <c r="S14" s="65">
        <v>-17301955</v>
      </c>
      <c r="T14" s="65">
        <v>-17744980</v>
      </c>
      <c r="U14" s="65">
        <v>-12007830</v>
      </c>
      <c r="V14" s="65">
        <v>-47054765</v>
      </c>
      <c r="W14" s="65">
        <v>-212095178</v>
      </c>
      <c r="X14" s="65">
        <v>-461044634</v>
      </c>
      <c r="Y14" s="65">
        <v>248949456</v>
      </c>
      <c r="Z14" s="145">
        <v>-54</v>
      </c>
      <c r="AA14" s="67">
        <v>-461044634</v>
      </c>
    </row>
    <row r="15" spans="1:27" ht="13.5">
      <c r="A15" s="265" t="s">
        <v>187</v>
      </c>
      <c r="B15" s="266"/>
      <c r="C15" s="177">
        <f aca="true" t="shared" si="0" ref="C15:Y15">SUM(C6:C14)</f>
        <v>40182567</v>
      </c>
      <c r="D15" s="177">
        <f>SUM(D6:D14)</f>
        <v>-15898401</v>
      </c>
      <c r="E15" s="77">
        <f t="shared" si="0"/>
        <v>-281352319</v>
      </c>
      <c r="F15" s="78">
        <f t="shared" si="0"/>
        <v>-275172463</v>
      </c>
      <c r="G15" s="78">
        <f t="shared" si="0"/>
        <v>84388745</v>
      </c>
      <c r="H15" s="78">
        <f t="shared" si="0"/>
        <v>-30102109</v>
      </c>
      <c r="I15" s="78">
        <f t="shared" si="0"/>
        <v>-32015023</v>
      </c>
      <c r="J15" s="78">
        <f t="shared" si="0"/>
        <v>22271613</v>
      </c>
      <c r="K15" s="78">
        <f t="shared" si="0"/>
        <v>-29228652</v>
      </c>
      <c r="L15" s="78">
        <f t="shared" si="0"/>
        <v>-23599348</v>
      </c>
      <c r="M15" s="78">
        <f t="shared" si="0"/>
        <v>70536271</v>
      </c>
      <c r="N15" s="78">
        <f t="shared" si="0"/>
        <v>17708271</v>
      </c>
      <c r="O15" s="78">
        <f t="shared" si="0"/>
        <v>-18117583</v>
      </c>
      <c r="P15" s="78">
        <f t="shared" si="0"/>
        <v>-23944942</v>
      </c>
      <c r="Q15" s="78">
        <f t="shared" si="0"/>
        <v>49230567</v>
      </c>
      <c r="R15" s="78">
        <f t="shared" si="0"/>
        <v>7168042</v>
      </c>
      <c r="S15" s="78">
        <f t="shared" si="0"/>
        <v>-20072022</v>
      </c>
      <c r="T15" s="78">
        <f t="shared" si="0"/>
        <v>-22878978</v>
      </c>
      <c r="U15" s="78">
        <f t="shared" si="0"/>
        <v>-20095327</v>
      </c>
      <c r="V15" s="78">
        <f t="shared" si="0"/>
        <v>-63046327</v>
      </c>
      <c r="W15" s="78">
        <f t="shared" si="0"/>
        <v>-15898401</v>
      </c>
      <c r="X15" s="78">
        <f t="shared" si="0"/>
        <v>-275172463</v>
      </c>
      <c r="Y15" s="78">
        <f t="shared" si="0"/>
        <v>259274062</v>
      </c>
      <c r="Z15" s="179">
        <f>+IF(X15&lt;&gt;0,+(Y15/X15)*100,0)</f>
        <v>-94.22238663466845</v>
      </c>
      <c r="AA15" s="79">
        <f>SUM(AA6:AA14)</f>
        <v>-275172463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>
        <v>94155</v>
      </c>
      <c r="H20" s="65">
        <v>25571</v>
      </c>
      <c r="I20" s="65"/>
      <c r="J20" s="65">
        <v>119726</v>
      </c>
      <c r="K20" s="65">
        <v>-119726</v>
      </c>
      <c r="L20" s="65"/>
      <c r="M20" s="164"/>
      <c r="N20" s="65">
        <v>-119726</v>
      </c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-12772302</v>
      </c>
      <c r="D24" s="160">
        <v>-6575565</v>
      </c>
      <c r="E24" s="64">
        <v>-36007082</v>
      </c>
      <c r="F24" s="65">
        <v>-29827080</v>
      </c>
      <c r="G24" s="65">
        <v>-18869</v>
      </c>
      <c r="H24" s="65">
        <v>-49315</v>
      </c>
      <c r="I24" s="65">
        <v>-17925</v>
      </c>
      <c r="J24" s="65">
        <v>-86109</v>
      </c>
      <c r="K24" s="65">
        <v>-16963</v>
      </c>
      <c r="L24" s="65"/>
      <c r="M24" s="65">
        <v>-2712012</v>
      </c>
      <c r="N24" s="65">
        <v>-2728975</v>
      </c>
      <c r="O24" s="65">
        <v>-32169</v>
      </c>
      <c r="P24" s="65">
        <v>-60592</v>
      </c>
      <c r="Q24" s="65">
        <v>-2049924</v>
      </c>
      <c r="R24" s="65">
        <v>-2142685</v>
      </c>
      <c r="S24" s="65">
        <v>-97786</v>
      </c>
      <c r="T24" s="65">
        <v>-1182490</v>
      </c>
      <c r="U24" s="65">
        <v>-337520</v>
      </c>
      <c r="V24" s="65">
        <v>-1617796</v>
      </c>
      <c r="W24" s="65">
        <v>-6575565</v>
      </c>
      <c r="X24" s="65">
        <v>-29827080</v>
      </c>
      <c r="Y24" s="65">
        <v>23251515</v>
      </c>
      <c r="Z24" s="145">
        <v>-77.95</v>
      </c>
      <c r="AA24" s="67">
        <v>-29827080</v>
      </c>
    </row>
    <row r="25" spans="1:27" ht="13.5">
      <c r="A25" s="265" t="s">
        <v>194</v>
      </c>
      <c r="B25" s="266"/>
      <c r="C25" s="177">
        <f aca="true" t="shared" si="1" ref="C25:Y25">SUM(C19:C24)</f>
        <v>-12772302</v>
      </c>
      <c r="D25" s="177">
        <f>SUM(D19:D24)</f>
        <v>-6575565</v>
      </c>
      <c r="E25" s="77">
        <f t="shared" si="1"/>
        <v>-36007082</v>
      </c>
      <c r="F25" s="78">
        <f t="shared" si="1"/>
        <v>-29827080</v>
      </c>
      <c r="G25" s="78">
        <f t="shared" si="1"/>
        <v>75286</v>
      </c>
      <c r="H25" s="78">
        <f t="shared" si="1"/>
        <v>-23744</v>
      </c>
      <c r="I25" s="78">
        <f t="shared" si="1"/>
        <v>-17925</v>
      </c>
      <c r="J25" s="78">
        <f t="shared" si="1"/>
        <v>33617</v>
      </c>
      <c r="K25" s="78">
        <f t="shared" si="1"/>
        <v>-136689</v>
      </c>
      <c r="L25" s="78">
        <f t="shared" si="1"/>
        <v>0</v>
      </c>
      <c r="M25" s="78">
        <f t="shared" si="1"/>
        <v>-2712012</v>
      </c>
      <c r="N25" s="78">
        <f t="shared" si="1"/>
        <v>-2848701</v>
      </c>
      <c r="O25" s="78">
        <f t="shared" si="1"/>
        <v>-32169</v>
      </c>
      <c r="P25" s="78">
        <f t="shared" si="1"/>
        <v>-60592</v>
      </c>
      <c r="Q25" s="78">
        <f t="shared" si="1"/>
        <v>-2049924</v>
      </c>
      <c r="R25" s="78">
        <f t="shared" si="1"/>
        <v>-2142685</v>
      </c>
      <c r="S25" s="78">
        <f t="shared" si="1"/>
        <v>-97786</v>
      </c>
      <c r="T25" s="78">
        <f t="shared" si="1"/>
        <v>-1182490</v>
      </c>
      <c r="U25" s="78">
        <f t="shared" si="1"/>
        <v>-337520</v>
      </c>
      <c r="V25" s="78">
        <f t="shared" si="1"/>
        <v>-1617796</v>
      </c>
      <c r="W25" s="78">
        <f t="shared" si="1"/>
        <v>-6575565</v>
      </c>
      <c r="X25" s="78">
        <f t="shared" si="1"/>
        <v>-29827080</v>
      </c>
      <c r="Y25" s="78">
        <f t="shared" si="1"/>
        <v>23251515</v>
      </c>
      <c r="Z25" s="179">
        <f>+IF(X25&lt;&gt;0,+(Y25/X25)*100,0)</f>
        <v>-77.95437904079112</v>
      </c>
      <c r="AA25" s="79">
        <f>SUM(AA19:AA24)</f>
        <v>-29827080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-5650854</v>
      </c>
      <c r="D33" s="160">
        <v>-5217844</v>
      </c>
      <c r="E33" s="64">
        <v>-2200000</v>
      </c>
      <c r="F33" s="65">
        <v>-2200000</v>
      </c>
      <c r="G33" s="65"/>
      <c r="H33" s="65"/>
      <c r="I33" s="65">
        <v>-1552715</v>
      </c>
      <c r="J33" s="65">
        <v>-1552715</v>
      </c>
      <c r="K33" s="65"/>
      <c r="L33" s="65"/>
      <c r="M33" s="65">
        <v>-1021841</v>
      </c>
      <c r="N33" s="65">
        <v>-1021841</v>
      </c>
      <c r="O33" s="65"/>
      <c r="P33" s="65"/>
      <c r="Q33" s="65">
        <v>-3003913</v>
      </c>
      <c r="R33" s="65">
        <v>-3003913</v>
      </c>
      <c r="S33" s="65">
        <v>1461379</v>
      </c>
      <c r="T33" s="65"/>
      <c r="U33" s="65">
        <v>-1100754</v>
      </c>
      <c r="V33" s="65">
        <v>360625</v>
      </c>
      <c r="W33" s="65">
        <v>-5217844</v>
      </c>
      <c r="X33" s="65">
        <v>-2200000</v>
      </c>
      <c r="Y33" s="65">
        <v>-3017844</v>
      </c>
      <c r="Z33" s="145">
        <v>137.17</v>
      </c>
      <c r="AA33" s="67">
        <v>-2200000</v>
      </c>
    </row>
    <row r="34" spans="1:27" ht="13.5">
      <c r="A34" s="265" t="s">
        <v>200</v>
      </c>
      <c r="B34" s="266"/>
      <c r="C34" s="177">
        <f aca="true" t="shared" si="2" ref="C34:Y34">SUM(C29:C33)</f>
        <v>-5650854</v>
      </c>
      <c r="D34" s="177">
        <f>SUM(D29:D33)</f>
        <v>-5217844</v>
      </c>
      <c r="E34" s="77">
        <f t="shared" si="2"/>
        <v>-2200000</v>
      </c>
      <c r="F34" s="78">
        <f t="shared" si="2"/>
        <v>-2200000</v>
      </c>
      <c r="G34" s="78">
        <f t="shared" si="2"/>
        <v>0</v>
      </c>
      <c r="H34" s="78">
        <f t="shared" si="2"/>
        <v>0</v>
      </c>
      <c r="I34" s="78">
        <f t="shared" si="2"/>
        <v>-1552715</v>
      </c>
      <c r="J34" s="78">
        <f t="shared" si="2"/>
        <v>-1552715</v>
      </c>
      <c r="K34" s="78">
        <f t="shared" si="2"/>
        <v>0</v>
      </c>
      <c r="L34" s="78">
        <f t="shared" si="2"/>
        <v>0</v>
      </c>
      <c r="M34" s="78">
        <f t="shared" si="2"/>
        <v>-1021841</v>
      </c>
      <c r="N34" s="78">
        <f t="shared" si="2"/>
        <v>-1021841</v>
      </c>
      <c r="O34" s="78">
        <f t="shared" si="2"/>
        <v>0</v>
      </c>
      <c r="P34" s="78">
        <f t="shared" si="2"/>
        <v>0</v>
      </c>
      <c r="Q34" s="78">
        <f t="shared" si="2"/>
        <v>-3003913</v>
      </c>
      <c r="R34" s="78">
        <f t="shared" si="2"/>
        <v>-3003913</v>
      </c>
      <c r="S34" s="78">
        <f t="shared" si="2"/>
        <v>1461379</v>
      </c>
      <c r="T34" s="78">
        <f t="shared" si="2"/>
        <v>0</v>
      </c>
      <c r="U34" s="78">
        <f t="shared" si="2"/>
        <v>-1100754</v>
      </c>
      <c r="V34" s="78">
        <f t="shared" si="2"/>
        <v>360625</v>
      </c>
      <c r="W34" s="78">
        <f t="shared" si="2"/>
        <v>-5217844</v>
      </c>
      <c r="X34" s="78">
        <f t="shared" si="2"/>
        <v>-2200000</v>
      </c>
      <c r="Y34" s="78">
        <f t="shared" si="2"/>
        <v>-3017844</v>
      </c>
      <c r="Z34" s="179">
        <f>+IF(X34&lt;&gt;0,+(Y34/X34)*100,0)</f>
        <v>137.1747272727273</v>
      </c>
      <c r="AA34" s="79">
        <f>SUM(AA29:AA33)</f>
        <v>-2200000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21759411</v>
      </c>
      <c r="D36" s="158">
        <f>+D15+D25+D34</f>
        <v>-27691810</v>
      </c>
      <c r="E36" s="104">
        <f t="shared" si="3"/>
        <v>-319559401</v>
      </c>
      <c r="F36" s="105">
        <f t="shared" si="3"/>
        <v>-307199543</v>
      </c>
      <c r="G36" s="105">
        <f t="shared" si="3"/>
        <v>84464031</v>
      </c>
      <c r="H36" s="105">
        <f t="shared" si="3"/>
        <v>-30125853</v>
      </c>
      <c r="I36" s="105">
        <f t="shared" si="3"/>
        <v>-33585663</v>
      </c>
      <c r="J36" s="105">
        <f t="shared" si="3"/>
        <v>20752515</v>
      </c>
      <c r="K36" s="105">
        <f t="shared" si="3"/>
        <v>-29365341</v>
      </c>
      <c r="L36" s="105">
        <f t="shared" si="3"/>
        <v>-23599348</v>
      </c>
      <c r="M36" s="105">
        <f t="shared" si="3"/>
        <v>66802418</v>
      </c>
      <c r="N36" s="105">
        <f t="shared" si="3"/>
        <v>13837729</v>
      </c>
      <c r="O36" s="105">
        <f t="shared" si="3"/>
        <v>-18149752</v>
      </c>
      <c r="P36" s="105">
        <f t="shared" si="3"/>
        <v>-24005534</v>
      </c>
      <c r="Q36" s="105">
        <f t="shared" si="3"/>
        <v>44176730</v>
      </c>
      <c r="R36" s="105">
        <f t="shared" si="3"/>
        <v>2021444</v>
      </c>
      <c r="S36" s="105">
        <f t="shared" si="3"/>
        <v>-18708429</v>
      </c>
      <c r="T36" s="105">
        <f t="shared" si="3"/>
        <v>-24061468</v>
      </c>
      <c r="U36" s="105">
        <f t="shared" si="3"/>
        <v>-21533601</v>
      </c>
      <c r="V36" s="105">
        <f t="shared" si="3"/>
        <v>-64303498</v>
      </c>
      <c r="W36" s="105">
        <f t="shared" si="3"/>
        <v>-27691810</v>
      </c>
      <c r="X36" s="105">
        <f t="shared" si="3"/>
        <v>-307199543</v>
      </c>
      <c r="Y36" s="105">
        <f t="shared" si="3"/>
        <v>279507733</v>
      </c>
      <c r="Z36" s="142">
        <f>+IF(X36&lt;&gt;0,+(Y36/X36)*100,0)</f>
        <v>-90.98572552238466</v>
      </c>
      <c r="AA36" s="107">
        <f>+AA15+AA25+AA34</f>
        <v>-307199543</v>
      </c>
    </row>
    <row r="37" spans="1:27" ht="13.5">
      <c r="A37" s="264" t="s">
        <v>202</v>
      </c>
      <c r="B37" s="197" t="s">
        <v>96</v>
      </c>
      <c r="C37" s="158">
        <v>444392863</v>
      </c>
      <c r="D37" s="158">
        <v>466152274</v>
      </c>
      <c r="E37" s="104">
        <v>543910000</v>
      </c>
      <c r="F37" s="105">
        <v>543910475</v>
      </c>
      <c r="G37" s="105">
        <v>466152274</v>
      </c>
      <c r="H37" s="105">
        <v>550616305</v>
      </c>
      <c r="I37" s="105">
        <v>520490452</v>
      </c>
      <c r="J37" s="105">
        <v>466152274</v>
      </c>
      <c r="K37" s="105">
        <v>486904789</v>
      </c>
      <c r="L37" s="105">
        <v>457539448</v>
      </c>
      <c r="M37" s="105">
        <v>433940100</v>
      </c>
      <c r="N37" s="105">
        <v>486904789</v>
      </c>
      <c r="O37" s="105">
        <v>500742518</v>
      </c>
      <c r="P37" s="105">
        <v>482592766</v>
      </c>
      <c r="Q37" s="105">
        <v>458587232</v>
      </c>
      <c r="R37" s="105">
        <v>500742518</v>
      </c>
      <c r="S37" s="105">
        <v>502763962</v>
      </c>
      <c r="T37" s="105">
        <v>484055533</v>
      </c>
      <c r="U37" s="105">
        <v>459994065</v>
      </c>
      <c r="V37" s="105">
        <v>502763962</v>
      </c>
      <c r="W37" s="105">
        <v>466152274</v>
      </c>
      <c r="X37" s="105">
        <v>543910475</v>
      </c>
      <c r="Y37" s="105">
        <v>-77758201</v>
      </c>
      <c r="Z37" s="142">
        <v>-14.3</v>
      </c>
      <c r="AA37" s="107">
        <v>543910475</v>
      </c>
    </row>
    <row r="38" spans="1:27" ht="13.5">
      <c r="A38" s="282" t="s">
        <v>203</v>
      </c>
      <c r="B38" s="271" t="s">
        <v>96</v>
      </c>
      <c r="C38" s="272">
        <v>466152274</v>
      </c>
      <c r="D38" s="272">
        <v>438460464</v>
      </c>
      <c r="E38" s="273">
        <v>224350599</v>
      </c>
      <c r="F38" s="274">
        <v>236710932</v>
      </c>
      <c r="G38" s="274">
        <v>550616305</v>
      </c>
      <c r="H38" s="274">
        <v>520490452</v>
      </c>
      <c r="I38" s="274">
        <v>486904789</v>
      </c>
      <c r="J38" s="274">
        <v>486904789</v>
      </c>
      <c r="K38" s="274">
        <v>457539448</v>
      </c>
      <c r="L38" s="274">
        <v>433940100</v>
      </c>
      <c r="M38" s="274">
        <v>500742518</v>
      </c>
      <c r="N38" s="274">
        <v>500742518</v>
      </c>
      <c r="O38" s="274">
        <v>482592766</v>
      </c>
      <c r="P38" s="274">
        <v>458587232</v>
      </c>
      <c r="Q38" s="274">
        <v>502763962</v>
      </c>
      <c r="R38" s="274">
        <v>502763962</v>
      </c>
      <c r="S38" s="274">
        <v>484055533</v>
      </c>
      <c r="T38" s="274">
        <v>459994065</v>
      </c>
      <c r="U38" s="274">
        <v>438460464</v>
      </c>
      <c r="V38" s="274">
        <v>438460464</v>
      </c>
      <c r="W38" s="274">
        <v>438460464</v>
      </c>
      <c r="X38" s="274">
        <v>236710932</v>
      </c>
      <c r="Y38" s="274">
        <v>201749532</v>
      </c>
      <c r="Z38" s="275">
        <v>85.23</v>
      </c>
      <c r="AA38" s="276">
        <v>236710932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2012-08-01T08:43:27Z</dcterms:created>
  <dcterms:modified xsi:type="dcterms:W3CDTF">2012-08-01T08:43:27Z</dcterms:modified>
  <cp:category/>
  <cp:version/>
  <cp:contentType/>
  <cp:contentStatus/>
</cp:coreProperties>
</file>