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<sst xmlns="http://schemas.openxmlformats.org/spreadsheetml/2006/main" count="536" uniqueCount="252">
  <si>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Limpopo: Vhembe(DC34)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</si>
  <si>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</si>
  <si>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</si>
  <si>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</si>
  <si>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</si>
  <si>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</si>
  <si>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</si>
  <si>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</si>
  <si>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</si>
  <si>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</si>
  <si>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</si>
  <si>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</si>
  <si>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</si>
  <si>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</si>
  <si>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</si>
  <si>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</si>
  <si>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</si>
  <si>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</si>
  <si>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</si>
  <si>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</si>
  <si>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</si>
  <si>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</si>
  <si>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</si>
  <si>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</si>
  <si>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</si>
  <si>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</si>
  <si>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</si>
  <si>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</si>
  <si>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</si>
  <si>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</si>
  <si>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</si>
  <si>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</si>
  <si>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</si>
  <si>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</si>
  <si>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</si>
  <si>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</si>
  <si>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</si>
  <si>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</si>
  <si>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</si>
  <si>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</si>
  <si>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</si>
  <si>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</si>
  <si>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</si>
  <si>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</si>
  <si>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</si>
  <si>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</si>
  <si>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</si>
  <si>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</si>
  <si>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</si>
  <si>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</si>
  <si>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</si>
  <si>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</si>
  <si>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</si>
  <si>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</si>
  <si>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</si>
  <si>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</si>
  <si>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</si>
  <si>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</si>
  <si>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</si>
  <si>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</si>
  <si>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</si>
  <si>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</si>
  <si>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</si>
  <si>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</si>
  <si>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</si>
  <si>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</si>
  <si>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</si>
  <si>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</si>
  <si>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</si>
  <si>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</si>
  <si>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Vhembe(DC34)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</si>
  <si>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</si>
  <si>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</si>
  <si>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</si>
  <si>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</si>
  <si>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</si>
  <si>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</si>
  <si>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</si>
  <si>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</si>
  <si>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</si>
  <si>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</si>
  <si>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</si>
  <si>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</si>
  <si>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</si>
  <si>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</si>
  <si>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</si>
  <si>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</si>
  <si>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</si>
  <si>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</si>
  <si>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</si>
  <si>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</si>
  <si>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</si>
  <si>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</si>
  <si>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</si>
  <si>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</si>
  <si>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</si>
  <si>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</si>
  <si>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</si>
  <si>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</si>
  <si>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</si>
  <si>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Vhembe(DC34)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</si>
  <si>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</si>
  <si>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</si>
  <si>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</si>
  <si>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</si>
  <si>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</si>
  <si>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</si>
  <si>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</si>
  <si>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</si>
  <si>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</si>
  <si>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</si>
  <si>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</si>
  <si>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</si>
  <si>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</si>
  <si>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</si>
  <si>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</si>
  <si>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</si>
  <si>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</si>
  <si>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</si>
  <si>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</si>
  <si>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</si>
  <si>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</si>
  <si>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</si>
  <si>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</si>
  <si>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</si>
  <si>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</si>
  <si>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</si>
  <si>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</si>
  <si>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</si>
  <si>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</si>
  <si>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</si>
  <si>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</si>
  <si>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</si>
  <si>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Vhembe(DC34)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</si>
  <si>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</si>
  <si>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</si>
  <si>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</si>
  <si>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</si>
  <si>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</si>
  <si>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</si>
  <si>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</si>
  <si>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</si>
  <si>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</si>
  <si>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Vhembe(DC34)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</si>
  <si>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</si>
  <si>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</si>
  <si>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</si>
  <si>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</si>
  <si>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</si>
  <si>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</si>
  <si>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</si>
  <si>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</si>
  <si>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</si>
  <si>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</si>
  <si>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</si>
  <si>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</si>
  <si>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</si>
  <si>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</si>
  <si>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</si>
  <si>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</si>
  <si>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</si>
  <si>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</si>
  <si>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</si>
  <si>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</si>
  <si>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</si>
  <si>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</si>
  <si>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</si>
  <si>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</si>
  <si>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</si>
  <si>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</si>
  <si>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</si>
  <si>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</si>
  <si>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</si>
  <si>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</si>
  <si>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</si>
  <si>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</si>
  <si>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</si>
  <si>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Vhembe(DC34)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</si>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</sst>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34801242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20030000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6">
        <v>0</v>
      </c>
      <c r="Z6" s="67">
        <v>0</v>
      </c>
    </row>
    <row r="7" spans="1:26" ht="13.5">
      <c r="A7" s="63" t="s">
        <v>33</v>
      </c>
      <c r="B7" s="19">
        <v>0</v>
      </c>
      <c r="C7" s="19"/>
      <c r="D7" s="64">
        <v>17000000</v>
      </c>
      <c r="E7" s="65">
        <v>9000000</v>
      </c>
      <c r="F7" s="65">
        <v>327382</v>
      </c>
      <c r="G7" s="65">
        <v>0</v>
      </c>
      <c r="H7" s="65">
        <v>0</v>
      </c>
      <c r="I7" s="65">
        <v>327382</v>
      </c>
      <c r="J7" s="65">
        <v>0</v>
      </c>
      <c r="K7" s="65">
        <v>614223</v>
      </c>
      <c r="L7" s="65">
        <v>591609</v>
      </c>
      <c r="M7" s="65">
        <v>1205832</v>
      </c>
      <c r="N7" s="65">
        <v>268781</v>
      </c>
      <c r="O7" s="65">
        <v>0</v>
      </c>
      <c r="P7" s="65">
        <v>0</v>
      </c>
      <c r="Q7" s="65">
        <v>268781</v>
      </c>
      <c r="R7" s="65">
        <v>0</v>
      </c>
      <c r="S7" s="65">
        <v>0</v>
      </c>
      <c r="T7" s="65">
        <v>0</v>
      </c>
      <c r="U7" s="65">
        <v>0</v>
      </c>
      <c r="V7" s="65">
        <v>1801995</v>
      </c>
      <c r="W7" s="65">
        <v>9000000</v>
      </c>
      <c r="X7" s="65">
        <v>-7198005</v>
      </c>
      <c r="Y7" s="66">
        <v>-79.98</v>
      </c>
      <c r="Z7" s="67">
        <v>9000000</v>
      </c>
    </row>
    <row r="8" spans="1:26" ht="13.5">
      <c r="A8" s="63" t="s">
        <v>34</v>
      </c>
      <c r="B8" s="19">
        <v>749104223</v>
      </c>
      <c r="C8" s="19"/>
      <c r="D8" s="64">
        <v>240036966</v>
      </c>
      <c r="E8" s="65">
        <v>383325402</v>
      </c>
      <c r="F8" s="65">
        <v>0</v>
      </c>
      <c r="G8" s="65">
        <v>62640442</v>
      </c>
      <c r="H8" s="65">
        <v>51093500</v>
      </c>
      <c r="I8" s="65">
        <v>113733942</v>
      </c>
      <c r="J8" s="65">
        <v>54610577</v>
      </c>
      <c r="K8" s="65">
        <v>0</v>
      </c>
      <c r="L8" s="65">
        <v>88574211</v>
      </c>
      <c r="M8" s="65">
        <v>143184788</v>
      </c>
      <c r="N8" s="65">
        <v>51745576</v>
      </c>
      <c r="O8" s="65">
        <v>47032303</v>
      </c>
      <c r="P8" s="65">
        <v>10641637</v>
      </c>
      <c r="Q8" s="65">
        <v>109419516</v>
      </c>
      <c r="R8" s="65">
        <v>41019030</v>
      </c>
      <c r="S8" s="65">
        <v>3397106</v>
      </c>
      <c r="T8" s="65">
        <v>118700210</v>
      </c>
      <c r="U8" s="65">
        <v>163116346</v>
      </c>
      <c r="V8" s="65">
        <v>529454592</v>
      </c>
      <c r="W8" s="65">
        <v>383325402</v>
      </c>
      <c r="X8" s="65">
        <v>146129190</v>
      </c>
      <c r="Y8" s="66">
        <v>38.12</v>
      </c>
      <c r="Z8" s="67">
        <v>383325402</v>
      </c>
    </row>
    <row r="9" spans="1:26" ht="13.5">
      <c r="A9" s="63" t="s">
        <v>35</v>
      </c>
      <c r="B9" s="19">
        <v>96916177</v>
      </c>
      <c r="C9" s="19"/>
      <c r="D9" s="64">
        <v>239612759</v>
      </c>
      <c r="E9" s="65">
        <v>156559738</v>
      </c>
      <c r="F9" s="65">
        <v>3689676</v>
      </c>
      <c r="G9" s="65">
        <v>5456738</v>
      </c>
      <c r="H9" s="65">
        <v>1470980</v>
      </c>
      <c r="I9" s="65">
        <v>10617394</v>
      </c>
      <c r="J9" s="65">
        <v>5362454</v>
      </c>
      <c r="K9" s="65">
        <v>-2187157</v>
      </c>
      <c r="L9" s="65">
        <v>22144430</v>
      </c>
      <c r="M9" s="65">
        <v>25319727</v>
      </c>
      <c r="N9" s="65">
        <v>7219789</v>
      </c>
      <c r="O9" s="65">
        <v>5633132</v>
      </c>
      <c r="P9" s="65">
        <v>8832845</v>
      </c>
      <c r="Q9" s="65">
        <v>21685766</v>
      </c>
      <c r="R9" s="65">
        <v>3424494</v>
      </c>
      <c r="S9" s="65">
        <v>6474373</v>
      </c>
      <c r="T9" s="65">
        <v>4101990</v>
      </c>
      <c r="U9" s="65">
        <v>14000857</v>
      </c>
      <c r="V9" s="65">
        <v>71623744</v>
      </c>
      <c r="W9" s="65">
        <v>156559738</v>
      </c>
      <c r="X9" s="65">
        <v>-84935994</v>
      </c>
      <c r="Y9" s="66">
        <v>-54.25</v>
      </c>
      <c r="Z9" s="67">
        <v>156559738</v>
      </c>
    </row>
    <row r="10" spans="1:26" ht="25.5">
      <c r="A10" s="68" t="s">
        <v>213</v>
      </c>
      <c r="B10" s="69">
        <f>SUM(B5:B9)</f>
        <v>880821642</v>
      </c>
      <c r="C10" s="69">
        <f>SUM(C5:C9)</f>
        <v>0</v>
      </c>
      <c r="D10" s="70">
        <f aca="true" t="shared" si="0" ref="D10:Z10">SUM(D5:D9)</f>
        <v>516679725</v>
      </c>
      <c r="E10" s="71">
        <f t="shared" si="0"/>
        <v>548885140</v>
      </c>
      <c r="F10" s="71">
        <f t="shared" si="0"/>
        <v>4017058</v>
      </c>
      <c r="G10" s="71">
        <f t="shared" si="0"/>
        <v>68097180</v>
      </c>
      <c r="H10" s="71">
        <f t="shared" si="0"/>
        <v>52564480</v>
      </c>
      <c r="I10" s="71">
        <f t="shared" si="0"/>
        <v>124678718</v>
      </c>
      <c r="J10" s="71">
        <f t="shared" si="0"/>
        <v>59973031</v>
      </c>
      <c r="K10" s="71">
        <f t="shared" si="0"/>
        <v>-1572934</v>
      </c>
      <c r="L10" s="71">
        <f t="shared" si="0"/>
        <v>111310250</v>
      </c>
      <c r="M10" s="71">
        <f t="shared" si="0"/>
        <v>169710347</v>
      </c>
      <c r="N10" s="71">
        <f t="shared" si="0"/>
        <v>59234146</v>
      </c>
      <c r="O10" s="71">
        <f t="shared" si="0"/>
        <v>52665435</v>
      </c>
      <c r="P10" s="71">
        <f t="shared" si="0"/>
        <v>19474482</v>
      </c>
      <c r="Q10" s="71">
        <f t="shared" si="0"/>
        <v>131374063</v>
      </c>
      <c r="R10" s="71">
        <f t="shared" si="0"/>
        <v>44443524</v>
      </c>
      <c r="S10" s="71">
        <f t="shared" si="0"/>
        <v>9871479</v>
      </c>
      <c r="T10" s="71">
        <f t="shared" si="0"/>
        <v>122802200</v>
      </c>
      <c r="U10" s="71">
        <f t="shared" si="0"/>
        <v>177117203</v>
      </c>
      <c r="V10" s="71">
        <f t="shared" si="0"/>
        <v>602880331</v>
      </c>
      <c r="W10" s="71">
        <f t="shared" si="0"/>
        <v>548885140</v>
      </c>
      <c r="X10" s="71">
        <f t="shared" si="0"/>
        <v>53995191</v>
      </c>
      <c r="Y10" s="72">
        <f>+IF(W10&lt;&gt;0,(X10/W10)*100,0)</f>
        <v>9.837247734562462</v>
      </c>
      <c r="Z10" s="73">
        <f t="shared" si="0"/>
        <v>548885140</v>
      </c>
    </row>
    <row r="11" spans="1:26" ht="13.5">
      <c r="A11" s="63" t="s">
        <v>37</v>
      </c>
      <c r="B11" s="19">
        <v>208614636</v>
      </c>
      <c r="C11" s="19"/>
      <c r="D11" s="64">
        <v>153983449</v>
      </c>
      <c r="E11" s="65">
        <v>277860295</v>
      </c>
      <c r="F11" s="65">
        <v>14933535</v>
      </c>
      <c r="G11" s="65">
        <v>15428495</v>
      </c>
      <c r="H11" s="65">
        <v>23738721</v>
      </c>
      <c r="I11" s="65">
        <v>54100751</v>
      </c>
      <c r="J11" s="65">
        <v>16712645</v>
      </c>
      <c r="K11" s="65">
        <v>26742774</v>
      </c>
      <c r="L11" s="65">
        <v>39296867</v>
      </c>
      <c r="M11" s="65">
        <v>82752286</v>
      </c>
      <c r="N11" s="65">
        <v>21835284</v>
      </c>
      <c r="O11" s="65">
        <v>22677194</v>
      </c>
      <c r="P11" s="65">
        <v>9382779</v>
      </c>
      <c r="Q11" s="65">
        <v>53895257</v>
      </c>
      <c r="R11" s="65">
        <v>23134764</v>
      </c>
      <c r="S11" s="65">
        <v>32015902</v>
      </c>
      <c r="T11" s="65">
        <v>81450686</v>
      </c>
      <c r="U11" s="65">
        <v>136601352</v>
      </c>
      <c r="V11" s="65">
        <v>327349646</v>
      </c>
      <c r="W11" s="65">
        <v>277860295</v>
      </c>
      <c r="X11" s="65">
        <v>49489351</v>
      </c>
      <c r="Y11" s="66">
        <v>17.81</v>
      </c>
      <c r="Z11" s="67">
        <v>277860295</v>
      </c>
    </row>
    <row r="12" spans="1:26" ht="13.5">
      <c r="A12" s="63" t="s">
        <v>38</v>
      </c>
      <c r="B12" s="19">
        <v>7017340</v>
      </c>
      <c r="C12" s="19"/>
      <c r="D12" s="64">
        <v>10221026</v>
      </c>
      <c r="E12" s="65">
        <v>7720355</v>
      </c>
      <c r="F12" s="65">
        <v>617624</v>
      </c>
      <c r="G12" s="65">
        <v>622087</v>
      </c>
      <c r="H12" s="65">
        <v>635799</v>
      </c>
      <c r="I12" s="65">
        <v>1875510</v>
      </c>
      <c r="J12" s="65">
        <v>604998</v>
      </c>
      <c r="K12" s="65">
        <v>606569</v>
      </c>
      <c r="L12" s="65">
        <v>617624</v>
      </c>
      <c r="M12" s="65">
        <v>1829191</v>
      </c>
      <c r="N12" s="65">
        <v>768389</v>
      </c>
      <c r="O12" s="65">
        <v>0</v>
      </c>
      <c r="P12" s="65">
        <v>641804</v>
      </c>
      <c r="Q12" s="65">
        <v>1410193</v>
      </c>
      <c r="R12" s="65">
        <v>661032</v>
      </c>
      <c r="S12" s="65">
        <v>662046</v>
      </c>
      <c r="T12" s="65">
        <v>1948204</v>
      </c>
      <c r="U12" s="65">
        <v>3271282</v>
      </c>
      <c r="V12" s="65">
        <v>8386176</v>
      </c>
      <c r="W12" s="65">
        <v>7720355</v>
      </c>
      <c r="X12" s="65">
        <v>665821</v>
      </c>
      <c r="Y12" s="66">
        <v>8.62</v>
      </c>
      <c r="Z12" s="67">
        <v>7720355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8625863</v>
      </c>
      <c r="T15" s="65">
        <v>0</v>
      </c>
      <c r="U15" s="65">
        <v>8625863</v>
      </c>
      <c r="V15" s="65">
        <v>8625863</v>
      </c>
      <c r="W15" s="65">
        <v>0</v>
      </c>
      <c r="X15" s="65">
        <v>8625863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237112301</v>
      </c>
      <c r="C17" s="19"/>
      <c r="D17" s="64">
        <v>352475250</v>
      </c>
      <c r="E17" s="65">
        <v>263304490</v>
      </c>
      <c r="F17" s="65">
        <v>8015515</v>
      </c>
      <c r="G17" s="65">
        <v>6092079</v>
      </c>
      <c r="H17" s="65">
        <v>32966027</v>
      </c>
      <c r="I17" s="65">
        <v>47073621</v>
      </c>
      <c r="J17" s="65">
        <v>42655388</v>
      </c>
      <c r="K17" s="65">
        <v>29381933</v>
      </c>
      <c r="L17" s="65">
        <v>17887065</v>
      </c>
      <c r="M17" s="65">
        <v>89924386</v>
      </c>
      <c r="N17" s="65">
        <v>36630473</v>
      </c>
      <c r="O17" s="65">
        <v>29988241</v>
      </c>
      <c r="P17" s="65">
        <v>9947867</v>
      </c>
      <c r="Q17" s="65">
        <v>76566581</v>
      </c>
      <c r="R17" s="65">
        <v>20647728</v>
      </c>
      <c r="S17" s="65">
        <v>4806986</v>
      </c>
      <c r="T17" s="65">
        <v>45183244</v>
      </c>
      <c r="U17" s="65">
        <v>70637958</v>
      </c>
      <c r="V17" s="65">
        <v>284202546</v>
      </c>
      <c r="W17" s="65">
        <v>263304490</v>
      </c>
      <c r="X17" s="65">
        <v>20898056</v>
      </c>
      <c r="Y17" s="66">
        <v>7.94</v>
      </c>
      <c r="Z17" s="67">
        <v>263304490</v>
      </c>
    </row>
    <row r="18" spans="1:26" ht="13.5">
      <c r="A18" s="75" t="s">
        <v>44</v>
      </c>
      <c r="B18" s="76">
        <f>SUM(B11:B17)</f>
        <v>452744277</v>
      </c>
      <c r="C18" s="76">
        <f>SUM(C11:C17)</f>
        <v>0</v>
      </c>
      <c r="D18" s="77">
        <f aca="true" t="shared" si="1" ref="D18:Z18">SUM(D11:D17)</f>
        <v>516679725</v>
      </c>
      <c r="E18" s="78">
        <f t="shared" si="1"/>
        <v>548885140</v>
      </c>
      <c r="F18" s="78">
        <f t="shared" si="1"/>
        <v>23566674</v>
      </c>
      <c r="G18" s="78">
        <f t="shared" si="1"/>
        <v>22142661</v>
      </c>
      <c r="H18" s="78">
        <f t="shared" si="1"/>
        <v>57340547</v>
      </c>
      <c r="I18" s="78">
        <f t="shared" si="1"/>
        <v>103049882</v>
      </c>
      <c r="J18" s="78">
        <f t="shared" si="1"/>
        <v>59973031</v>
      </c>
      <c r="K18" s="78">
        <f t="shared" si="1"/>
        <v>56731276</v>
      </c>
      <c r="L18" s="78">
        <f t="shared" si="1"/>
        <v>57801556</v>
      </c>
      <c r="M18" s="78">
        <f t="shared" si="1"/>
        <v>174505863</v>
      </c>
      <c r="N18" s="78">
        <f t="shared" si="1"/>
        <v>59234146</v>
      </c>
      <c r="O18" s="78">
        <f t="shared" si="1"/>
        <v>52665435</v>
      </c>
      <c r="P18" s="78">
        <f t="shared" si="1"/>
        <v>19972450</v>
      </c>
      <c r="Q18" s="78">
        <f t="shared" si="1"/>
        <v>131872031</v>
      </c>
      <c r="R18" s="78">
        <f t="shared" si="1"/>
        <v>44443524</v>
      </c>
      <c r="S18" s="78">
        <f t="shared" si="1"/>
        <v>46110797</v>
      </c>
      <c r="T18" s="78">
        <f t="shared" si="1"/>
        <v>128582134</v>
      </c>
      <c r="U18" s="78">
        <f t="shared" si="1"/>
        <v>219136455</v>
      </c>
      <c r="V18" s="78">
        <f t="shared" si="1"/>
        <v>628564231</v>
      </c>
      <c r="W18" s="78">
        <f t="shared" si="1"/>
        <v>548885140</v>
      </c>
      <c r="X18" s="78">
        <f t="shared" si="1"/>
        <v>79679091</v>
      </c>
      <c r="Y18" s="72">
        <f>+IF(W18&lt;&gt;0,(X18/W18)*100,0)</f>
        <v>14.516532730326787</v>
      </c>
      <c r="Z18" s="79">
        <f t="shared" si="1"/>
        <v>548885140</v>
      </c>
    </row>
    <row r="19" spans="1:26" ht="13.5">
      <c r="A19" s="75" t="s">
        <v>45</v>
      </c>
      <c r="B19" s="80">
        <f>+B10-B18</f>
        <v>428077365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0</v>
      </c>
      <c r="F19" s="82">
        <f t="shared" si="2"/>
        <v>-19549616</v>
      </c>
      <c r="G19" s="82">
        <f t="shared" si="2"/>
        <v>45954519</v>
      </c>
      <c r="H19" s="82">
        <f t="shared" si="2"/>
        <v>-4776067</v>
      </c>
      <c r="I19" s="82">
        <f t="shared" si="2"/>
        <v>21628836</v>
      </c>
      <c r="J19" s="82">
        <f t="shared" si="2"/>
        <v>0</v>
      </c>
      <c r="K19" s="82">
        <f t="shared" si="2"/>
        <v>-58304210</v>
      </c>
      <c r="L19" s="82">
        <f t="shared" si="2"/>
        <v>53508694</v>
      </c>
      <c r="M19" s="82">
        <f t="shared" si="2"/>
        <v>-4795516</v>
      </c>
      <c r="N19" s="82">
        <f t="shared" si="2"/>
        <v>0</v>
      </c>
      <c r="O19" s="82">
        <f t="shared" si="2"/>
        <v>0</v>
      </c>
      <c r="P19" s="82">
        <f t="shared" si="2"/>
        <v>-497968</v>
      </c>
      <c r="Q19" s="82">
        <f t="shared" si="2"/>
        <v>-497968</v>
      </c>
      <c r="R19" s="82">
        <f t="shared" si="2"/>
        <v>0</v>
      </c>
      <c r="S19" s="82">
        <f t="shared" si="2"/>
        <v>-36239318</v>
      </c>
      <c r="T19" s="82">
        <f t="shared" si="2"/>
        <v>-5779934</v>
      </c>
      <c r="U19" s="82">
        <f t="shared" si="2"/>
        <v>-42019252</v>
      </c>
      <c r="V19" s="82">
        <f t="shared" si="2"/>
        <v>-25683900</v>
      </c>
      <c r="W19" s="82">
        <f>IF(E10=E18,0,W10-W18)</f>
        <v>0</v>
      </c>
      <c r="X19" s="82">
        <f t="shared" si="2"/>
        <v>-25683900</v>
      </c>
      <c r="Y19" s="83">
        <f>+IF(W19&lt;&gt;0,(X19/W19)*100,0)</f>
        <v>0</v>
      </c>
      <c r="Z19" s="84">
        <f t="shared" si="2"/>
        <v>0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314387003</v>
      </c>
      <c r="G20" s="65">
        <v>0</v>
      </c>
      <c r="H20" s="65">
        <v>13558843</v>
      </c>
      <c r="I20" s="65">
        <v>327945846</v>
      </c>
      <c r="J20" s="65">
        <v>0</v>
      </c>
      <c r="K20" s="65">
        <v>166416791</v>
      </c>
      <c r="L20" s="65">
        <v>2843224</v>
      </c>
      <c r="M20" s="65">
        <v>169260015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497205861</v>
      </c>
      <c r="W20" s="65">
        <v>0</v>
      </c>
      <c r="X20" s="65">
        <v>497205861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428077365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0</v>
      </c>
      <c r="F22" s="93">
        <f t="shared" si="3"/>
        <v>294837387</v>
      </c>
      <c r="G22" s="93">
        <f t="shared" si="3"/>
        <v>45954519</v>
      </c>
      <c r="H22" s="93">
        <f t="shared" si="3"/>
        <v>8782776</v>
      </c>
      <c r="I22" s="93">
        <f t="shared" si="3"/>
        <v>349574682</v>
      </c>
      <c r="J22" s="93">
        <f t="shared" si="3"/>
        <v>0</v>
      </c>
      <c r="K22" s="93">
        <f t="shared" si="3"/>
        <v>108112581</v>
      </c>
      <c r="L22" s="93">
        <f t="shared" si="3"/>
        <v>56351918</v>
      </c>
      <c r="M22" s="93">
        <f t="shared" si="3"/>
        <v>164464499</v>
      </c>
      <c r="N22" s="93">
        <f t="shared" si="3"/>
        <v>0</v>
      </c>
      <c r="O22" s="93">
        <f t="shared" si="3"/>
        <v>0</v>
      </c>
      <c r="P22" s="93">
        <f t="shared" si="3"/>
        <v>-497968</v>
      </c>
      <c r="Q22" s="93">
        <f t="shared" si="3"/>
        <v>-497968</v>
      </c>
      <c r="R22" s="93">
        <f t="shared" si="3"/>
        <v>0</v>
      </c>
      <c r="S22" s="93">
        <f t="shared" si="3"/>
        <v>-36239318</v>
      </c>
      <c r="T22" s="93">
        <f t="shared" si="3"/>
        <v>-5779934</v>
      </c>
      <c r="U22" s="93">
        <f t="shared" si="3"/>
        <v>-42019252</v>
      </c>
      <c r="V22" s="93">
        <f t="shared" si="3"/>
        <v>471521961</v>
      </c>
      <c r="W22" s="93">
        <f t="shared" si="3"/>
        <v>0</v>
      </c>
      <c r="X22" s="93">
        <f t="shared" si="3"/>
        <v>471521961</v>
      </c>
      <c r="Y22" s="94">
        <f>+IF(W22&lt;&gt;0,(X22/W22)*100,0)</f>
        <v>0</v>
      </c>
      <c r="Z22" s="95">
        <f t="shared" si="3"/>
        <v>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428077365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0</v>
      </c>
      <c r="F24" s="82">
        <f t="shared" si="4"/>
        <v>294837387</v>
      </c>
      <c r="G24" s="82">
        <f t="shared" si="4"/>
        <v>45954519</v>
      </c>
      <c r="H24" s="82">
        <f t="shared" si="4"/>
        <v>8782776</v>
      </c>
      <c r="I24" s="82">
        <f t="shared" si="4"/>
        <v>349574682</v>
      </c>
      <c r="J24" s="82">
        <f t="shared" si="4"/>
        <v>0</v>
      </c>
      <c r="K24" s="82">
        <f t="shared" si="4"/>
        <v>108112581</v>
      </c>
      <c r="L24" s="82">
        <f t="shared" si="4"/>
        <v>56351918</v>
      </c>
      <c r="M24" s="82">
        <f t="shared" si="4"/>
        <v>164464499</v>
      </c>
      <c r="N24" s="82">
        <f t="shared" si="4"/>
        <v>0</v>
      </c>
      <c r="O24" s="82">
        <f t="shared" si="4"/>
        <v>0</v>
      </c>
      <c r="P24" s="82">
        <f t="shared" si="4"/>
        <v>-497968</v>
      </c>
      <c r="Q24" s="82">
        <f t="shared" si="4"/>
        <v>-497968</v>
      </c>
      <c r="R24" s="82">
        <f t="shared" si="4"/>
        <v>0</v>
      </c>
      <c r="S24" s="82">
        <f t="shared" si="4"/>
        <v>-36239318</v>
      </c>
      <c r="T24" s="82">
        <f t="shared" si="4"/>
        <v>-5779934</v>
      </c>
      <c r="U24" s="82">
        <f t="shared" si="4"/>
        <v>-42019252</v>
      </c>
      <c r="V24" s="82">
        <f t="shared" si="4"/>
        <v>471521961</v>
      </c>
      <c r="W24" s="82">
        <f t="shared" si="4"/>
        <v>0</v>
      </c>
      <c r="X24" s="82">
        <f t="shared" si="4"/>
        <v>471521961</v>
      </c>
      <c r="Y24" s="83">
        <f>+IF(W24&lt;&gt;0,(X24/W24)*100,0)</f>
        <v>0</v>
      </c>
      <c r="Z24" s="84">
        <f t="shared" si="4"/>
        <v>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544263228</v>
      </c>
      <c r="C27" s="22"/>
      <c r="D27" s="104">
        <v>816469363</v>
      </c>
      <c r="E27" s="105">
        <v>539623049</v>
      </c>
      <c r="F27" s="105">
        <v>5536649</v>
      </c>
      <c r="G27" s="105">
        <v>15384667</v>
      </c>
      <c r="H27" s="105">
        <v>36202773</v>
      </c>
      <c r="I27" s="105">
        <v>57124089</v>
      </c>
      <c r="J27" s="105">
        <v>29145692</v>
      </c>
      <c r="K27" s="105">
        <v>22946784</v>
      </c>
      <c r="L27" s="105">
        <v>48985635</v>
      </c>
      <c r="M27" s="105">
        <v>101078111</v>
      </c>
      <c r="N27" s="105">
        <v>8385853</v>
      </c>
      <c r="O27" s="105">
        <v>41727528</v>
      </c>
      <c r="P27" s="105">
        <v>27847281</v>
      </c>
      <c r="Q27" s="105">
        <v>77960662</v>
      </c>
      <c r="R27" s="105">
        <v>18698520</v>
      </c>
      <c r="S27" s="105">
        <v>61722917</v>
      </c>
      <c r="T27" s="105">
        <v>16699672</v>
      </c>
      <c r="U27" s="105">
        <v>97121109</v>
      </c>
      <c r="V27" s="105">
        <v>333283971</v>
      </c>
      <c r="W27" s="105">
        <v>539623049</v>
      </c>
      <c r="X27" s="105">
        <v>-206339078</v>
      </c>
      <c r="Y27" s="106">
        <v>-38.24</v>
      </c>
      <c r="Z27" s="107">
        <v>539623049</v>
      </c>
    </row>
    <row r="28" spans="1:26" ht="13.5">
      <c r="A28" s="108" t="s">
        <v>46</v>
      </c>
      <c r="B28" s="19">
        <v>540721453</v>
      </c>
      <c r="C28" s="19"/>
      <c r="D28" s="64">
        <v>773499478</v>
      </c>
      <c r="E28" s="65">
        <v>432386380</v>
      </c>
      <c r="F28" s="65">
        <v>5536649</v>
      </c>
      <c r="G28" s="65">
        <v>15384667</v>
      </c>
      <c r="H28" s="65">
        <v>36202773</v>
      </c>
      <c r="I28" s="65">
        <v>57124089</v>
      </c>
      <c r="J28" s="65">
        <v>29145692</v>
      </c>
      <c r="K28" s="65">
        <v>22746784</v>
      </c>
      <c r="L28" s="65">
        <v>47985635</v>
      </c>
      <c r="M28" s="65">
        <v>99878111</v>
      </c>
      <c r="N28" s="65">
        <v>8385853</v>
      </c>
      <c r="O28" s="65">
        <v>40190683</v>
      </c>
      <c r="P28" s="65">
        <v>42486875</v>
      </c>
      <c r="Q28" s="65">
        <v>91063411</v>
      </c>
      <c r="R28" s="65">
        <v>17603893</v>
      </c>
      <c r="S28" s="65">
        <v>61722917</v>
      </c>
      <c r="T28" s="65">
        <v>7280368</v>
      </c>
      <c r="U28" s="65">
        <v>86607178</v>
      </c>
      <c r="V28" s="65">
        <v>334672789</v>
      </c>
      <c r="W28" s="65">
        <v>432386380</v>
      </c>
      <c r="X28" s="65">
        <v>-97713591</v>
      </c>
      <c r="Y28" s="66">
        <v>-22.6</v>
      </c>
      <c r="Z28" s="67">
        <v>432386380</v>
      </c>
    </row>
    <row r="29" spans="1:26" ht="13.5">
      <c r="A29" s="63" t="s">
        <v>218</v>
      </c>
      <c r="B29" s="19">
        <v>3541775</v>
      </c>
      <c r="C29" s="19"/>
      <c r="D29" s="64">
        <v>12250000</v>
      </c>
      <c r="E29" s="65">
        <v>107236669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1000000</v>
      </c>
      <c r="M29" s="65">
        <v>1000000</v>
      </c>
      <c r="N29" s="65">
        <v>0</v>
      </c>
      <c r="O29" s="65">
        <v>1536845</v>
      </c>
      <c r="P29" s="65">
        <v>1870138</v>
      </c>
      <c r="Q29" s="65">
        <v>3406983</v>
      </c>
      <c r="R29" s="65">
        <v>1094627</v>
      </c>
      <c r="S29" s="65">
        <v>0</v>
      </c>
      <c r="T29" s="65">
        <v>0</v>
      </c>
      <c r="U29" s="65">
        <v>1094627</v>
      </c>
      <c r="V29" s="65">
        <v>5501610</v>
      </c>
      <c r="W29" s="65">
        <v>107236669</v>
      </c>
      <c r="X29" s="65">
        <v>-101735059</v>
      </c>
      <c r="Y29" s="66">
        <v>-94.87</v>
      </c>
      <c r="Z29" s="67">
        <v>107236669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30719885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544263228</v>
      </c>
      <c r="C32" s="22">
        <f>SUM(C28:C31)</f>
        <v>0</v>
      </c>
      <c r="D32" s="104">
        <f aca="true" t="shared" si="5" ref="D32:Z32">SUM(D28:D31)</f>
        <v>816469363</v>
      </c>
      <c r="E32" s="105">
        <f t="shared" si="5"/>
        <v>539623049</v>
      </c>
      <c r="F32" s="105">
        <f t="shared" si="5"/>
        <v>5536649</v>
      </c>
      <c r="G32" s="105">
        <f t="shared" si="5"/>
        <v>15384667</v>
      </c>
      <c r="H32" s="105">
        <f t="shared" si="5"/>
        <v>36202773</v>
      </c>
      <c r="I32" s="105">
        <f t="shared" si="5"/>
        <v>57124089</v>
      </c>
      <c r="J32" s="105">
        <f t="shared" si="5"/>
        <v>29145692</v>
      </c>
      <c r="K32" s="105">
        <f t="shared" si="5"/>
        <v>22746784</v>
      </c>
      <c r="L32" s="105">
        <f t="shared" si="5"/>
        <v>48985635</v>
      </c>
      <c r="M32" s="105">
        <f t="shared" si="5"/>
        <v>100878111</v>
      </c>
      <c r="N32" s="105">
        <f t="shared" si="5"/>
        <v>8385853</v>
      </c>
      <c r="O32" s="105">
        <f t="shared" si="5"/>
        <v>41727528</v>
      </c>
      <c r="P32" s="105">
        <f t="shared" si="5"/>
        <v>44357013</v>
      </c>
      <c r="Q32" s="105">
        <f t="shared" si="5"/>
        <v>94470394</v>
      </c>
      <c r="R32" s="105">
        <f t="shared" si="5"/>
        <v>18698520</v>
      </c>
      <c r="S32" s="105">
        <f t="shared" si="5"/>
        <v>61722917</v>
      </c>
      <c r="T32" s="105">
        <f t="shared" si="5"/>
        <v>7280368</v>
      </c>
      <c r="U32" s="105">
        <f t="shared" si="5"/>
        <v>87701805</v>
      </c>
      <c r="V32" s="105">
        <f t="shared" si="5"/>
        <v>340174399</v>
      </c>
      <c r="W32" s="105">
        <f t="shared" si="5"/>
        <v>539623049</v>
      </c>
      <c r="X32" s="105">
        <f t="shared" si="5"/>
        <v>-199448650</v>
      </c>
      <c r="Y32" s="106">
        <f>+IF(W32&lt;&gt;0,(X32/W32)*100,0)</f>
        <v>-36.96073590066387</v>
      </c>
      <c r="Z32" s="107">
        <f t="shared" si="5"/>
        <v>539623049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279234505</v>
      </c>
      <c r="C35" s="19"/>
      <c r="D35" s="64">
        <v>295988576</v>
      </c>
      <c r="E35" s="65">
        <v>746041000</v>
      </c>
      <c r="F35" s="65">
        <v>203240237</v>
      </c>
      <c r="G35" s="65">
        <v>138819692</v>
      </c>
      <c r="H35" s="65">
        <v>122322206</v>
      </c>
      <c r="I35" s="65">
        <v>464382135</v>
      </c>
      <c r="J35" s="65">
        <v>109322273</v>
      </c>
      <c r="K35" s="65">
        <v>191441660</v>
      </c>
      <c r="L35" s="65">
        <v>206595338</v>
      </c>
      <c r="M35" s="65">
        <v>507359271</v>
      </c>
      <c r="N35" s="65">
        <v>204570017</v>
      </c>
      <c r="O35" s="65">
        <v>142039262</v>
      </c>
      <c r="P35" s="65">
        <v>212857543</v>
      </c>
      <c r="Q35" s="65">
        <v>559466822</v>
      </c>
      <c r="R35" s="65">
        <v>169985941</v>
      </c>
      <c r="S35" s="65">
        <v>73962765</v>
      </c>
      <c r="T35" s="65">
        <v>266442371</v>
      </c>
      <c r="U35" s="65">
        <v>510391077</v>
      </c>
      <c r="V35" s="65">
        <v>2041599305</v>
      </c>
      <c r="W35" s="65">
        <v>746041000</v>
      </c>
      <c r="X35" s="65">
        <v>1295558305</v>
      </c>
      <c r="Y35" s="66">
        <v>173.66</v>
      </c>
      <c r="Z35" s="67">
        <v>746041000</v>
      </c>
    </row>
    <row r="36" spans="1:26" ht="13.5">
      <c r="A36" s="63" t="s">
        <v>57</v>
      </c>
      <c r="B36" s="19">
        <v>1917375682</v>
      </c>
      <c r="C36" s="19"/>
      <c r="D36" s="64">
        <v>2032418223</v>
      </c>
      <c r="E36" s="65">
        <v>1502965000</v>
      </c>
      <c r="F36" s="65">
        <v>5536649</v>
      </c>
      <c r="G36" s="65">
        <v>21043315</v>
      </c>
      <c r="H36" s="65">
        <v>57246091</v>
      </c>
      <c r="I36" s="65">
        <v>83826055</v>
      </c>
      <c r="J36" s="65">
        <v>87031136</v>
      </c>
      <c r="K36" s="65">
        <v>110581535</v>
      </c>
      <c r="L36" s="65">
        <v>160193751</v>
      </c>
      <c r="M36" s="65">
        <v>357806422</v>
      </c>
      <c r="N36" s="65">
        <v>1392628261</v>
      </c>
      <c r="O36" s="65">
        <v>1241319411</v>
      </c>
      <c r="P36" s="65">
        <v>583661565</v>
      </c>
      <c r="Q36" s="65">
        <v>3217609237</v>
      </c>
      <c r="R36" s="65">
        <v>285067953</v>
      </c>
      <c r="S36" s="65">
        <v>662548143</v>
      </c>
      <c r="T36" s="65">
        <v>668084791</v>
      </c>
      <c r="U36" s="65">
        <v>1615700887</v>
      </c>
      <c r="V36" s="65">
        <v>5274942601</v>
      </c>
      <c r="W36" s="65">
        <v>1502965000</v>
      </c>
      <c r="X36" s="65">
        <v>3771977601</v>
      </c>
      <c r="Y36" s="66">
        <v>250.97</v>
      </c>
      <c r="Z36" s="67">
        <v>1502965000</v>
      </c>
    </row>
    <row r="37" spans="1:26" ht="13.5">
      <c r="A37" s="63" t="s">
        <v>58</v>
      </c>
      <c r="B37" s="19">
        <v>221312646</v>
      </c>
      <c r="C37" s="19"/>
      <c r="D37" s="64">
        <v>234591405</v>
      </c>
      <c r="E37" s="65">
        <v>483701000</v>
      </c>
      <c r="F37" s="65">
        <v>-86060503</v>
      </c>
      <c r="G37" s="65">
        <v>-118453898</v>
      </c>
      <c r="H37" s="65">
        <v>-106994506</v>
      </c>
      <c r="I37" s="65">
        <v>-311508907</v>
      </c>
      <c r="J37" s="65">
        <v>-122106307</v>
      </c>
      <c r="K37" s="65">
        <v>-123322590</v>
      </c>
      <c r="L37" s="65">
        <v>-114346531</v>
      </c>
      <c r="M37" s="65">
        <v>-359775428</v>
      </c>
      <c r="N37" s="65">
        <v>-88806975</v>
      </c>
      <c r="O37" s="65">
        <v>-98437682</v>
      </c>
      <c r="P37" s="65">
        <v>-135463317</v>
      </c>
      <c r="Q37" s="65">
        <v>-322707974</v>
      </c>
      <c r="R37" s="65">
        <v>-141084073</v>
      </c>
      <c r="S37" s="65">
        <v>-162005797</v>
      </c>
      <c r="T37" s="65">
        <v>-258826931</v>
      </c>
      <c r="U37" s="65">
        <v>-561916801</v>
      </c>
      <c r="V37" s="65">
        <v>-1555909110</v>
      </c>
      <c r="W37" s="65">
        <v>483701000</v>
      </c>
      <c r="X37" s="65">
        <v>-2039610110</v>
      </c>
      <c r="Y37" s="66">
        <v>-421.67</v>
      </c>
      <c r="Z37" s="67">
        <v>483701000</v>
      </c>
    </row>
    <row r="38" spans="1:26" ht="13.5">
      <c r="A38" s="63" t="s">
        <v>59</v>
      </c>
      <c r="B38" s="19">
        <v>0</v>
      </c>
      <c r="C38" s="19"/>
      <c r="D38" s="64">
        <v>11461725</v>
      </c>
      <c r="E38" s="65">
        <v>22915000</v>
      </c>
      <c r="F38" s="65">
        <v>0</v>
      </c>
      <c r="G38" s="65">
        <v>0</v>
      </c>
      <c r="H38" s="65">
        <v>-270992</v>
      </c>
      <c r="I38" s="65">
        <v>-270992</v>
      </c>
      <c r="J38" s="65">
        <v>-448345</v>
      </c>
      <c r="K38" s="65">
        <v>-1674853</v>
      </c>
      <c r="L38" s="65">
        <v>-2236934</v>
      </c>
      <c r="M38" s="65">
        <v>-4360132</v>
      </c>
      <c r="N38" s="65">
        <v>-13542731</v>
      </c>
      <c r="O38" s="65">
        <v>-14162148</v>
      </c>
      <c r="P38" s="65">
        <v>-14657735</v>
      </c>
      <c r="Q38" s="65">
        <v>-42362614</v>
      </c>
      <c r="R38" s="65">
        <v>-14174653</v>
      </c>
      <c r="S38" s="65">
        <v>-14376644</v>
      </c>
      <c r="T38" s="65">
        <v>-14376644</v>
      </c>
      <c r="U38" s="65">
        <v>-42927941</v>
      </c>
      <c r="V38" s="65">
        <v>-89921679</v>
      </c>
      <c r="W38" s="65">
        <v>22915000</v>
      </c>
      <c r="X38" s="65">
        <v>-112836679</v>
      </c>
      <c r="Y38" s="66">
        <v>-492.41</v>
      </c>
      <c r="Z38" s="67">
        <v>22915000</v>
      </c>
    </row>
    <row r="39" spans="1:26" ht="13.5">
      <c r="A39" s="63" t="s">
        <v>60</v>
      </c>
      <c r="B39" s="19">
        <v>1964484593</v>
      </c>
      <c r="C39" s="19"/>
      <c r="D39" s="64">
        <v>2052781000</v>
      </c>
      <c r="E39" s="65">
        <v>1742390000</v>
      </c>
      <c r="F39" s="65">
        <v>294837389</v>
      </c>
      <c r="G39" s="65">
        <v>278316905</v>
      </c>
      <c r="H39" s="65">
        <v>286833795</v>
      </c>
      <c r="I39" s="65">
        <v>859988089</v>
      </c>
      <c r="J39" s="65">
        <v>318908061</v>
      </c>
      <c r="K39" s="65">
        <v>427020638</v>
      </c>
      <c r="L39" s="65">
        <v>483372554</v>
      </c>
      <c r="M39" s="65">
        <v>1229301253</v>
      </c>
      <c r="N39" s="65">
        <v>1699547984</v>
      </c>
      <c r="O39" s="65">
        <v>1495958503</v>
      </c>
      <c r="P39" s="65">
        <v>946640160</v>
      </c>
      <c r="Q39" s="65">
        <v>4142146647</v>
      </c>
      <c r="R39" s="65">
        <v>610312620</v>
      </c>
      <c r="S39" s="65">
        <v>912893349</v>
      </c>
      <c r="T39" s="65">
        <v>1207730737</v>
      </c>
      <c r="U39" s="65">
        <v>2730936706</v>
      </c>
      <c r="V39" s="65">
        <v>8962372695</v>
      </c>
      <c r="W39" s="65">
        <v>1742390000</v>
      </c>
      <c r="X39" s="65">
        <v>7219982695</v>
      </c>
      <c r="Y39" s="66">
        <v>414.37</v>
      </c>
      <c r="Z39" s="67">
        <v>1742390000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160911366</v>
      </c>
      <c r="C42" s="19">
        <v>795074074</v>
      </c>
      <c r="D42" s="64">
        <v>1333148000</v>
      </c>
      <c r="E42" s="65">
        <v>533203040</v>
      </c>
      <c r="F42" s="65">
        <v>285678832</v>
      </c>
      <c r="G42" s="65">
        <v>-17807755</v>
      </c>
      <c r="H42" s="65">
        <v>7521522</v>
      </c>
      <c r="I42" s="65">
        <v>275392599</v>
      </c>
      <c r="J42" s="65">
        <v>29545076</v>
      </c>
      <c r="K42" s="65">
        <v>104978374</v>
      </c>
      <c r="L42" s="65">
        <v>53976820</v>
      </c>
      <c r="M42" s="65">
        <v>188500270</v>
      </c>
      <c r="N42" s="65">
        <v>-37234630</v>
      </c>
      <c r="O42" s="65">
        <v>-14521524</v>
      </c>
      <c r="P42" s="65">
        <v>124930544</v>
      </c>
      <c r="Q42" s="65">
        <v>73174390</v>
      </c>
      <c r="R42" s="65">
        <v>-21708925</v>
      </c>
      <c r="S42" s="65">
        <v>-14303238</v>
      </c>
      <c r="T42" s="65">
        <v>294018978</v>
      </c>
      <c r="U42" s="65">
        <v>258006815</v>
      </c>
      <c r="V42" s="65">
        <v>795074074</v>
      </c>
      <c r="W42" s="65">
        <v>533203040</v>
      </c>
      <c r="X42" s="65">
        <v>261871034</v>
      </c>
      <c r="Y42" s="66">
        <v>49.11</v>
      </c>
      <c r="Z42" s="67">
        <v>533203040</v>
      </c>
    </row>
    <row r="43" spans="1:26" ht="13.5">
      <c r="A43" s="63" t="s">
        <v>63</v>
      </c>
      <c r="B43" s="19">
        <v>0</v>
      </c>
      <c r="C43" s="19">
        <v>-1258553463</v>
      </c>
      <c r="D43" s="64">
        <v>0</v>
      </c>
      <c r="E43" s="65">
        <v>-532623048</v>
      </c>
      <c r="F43" s="65">
        <v>-5536649</v>
      </c>
      <c r="G43" s="65">
        <v>-15384667</v>
      </c>
      <c r="H43" s="65">
        <v>-36202772</v>
      </c>
      <c r="I43" s="65">
        <v>-57124088</v>
      </c>
      <c r="J43" s="65">
        <v>-29785050</v>
      </c>
      <c r="K43" s="65">
        <v>-23550398</v>
      </c>
      <c r="L43" s="65">
        <v>-49612214</v>
      </c>
      <c r="M43" s="65">
        <v>-102947662</v>
      </c>
      <c r="N43" s="65">
        <v>-1352076024</v>
      </c>
      <c r="O43" s="65">
        <v>-295594875</v>
      </c>
      <c r="P43" s="65">
        <v>633058561</v>
      </c>
      <c r="Q43" s="65">
        <v>-1014612338</v>
      </c>
      <c r="R43" s="65">
        <v>-16484055</v>
      </c>
      <c r="S43" s="65">
        <v>-61848671</v>
      </c>
      <c r="T43" s="65">
        <v>-5536649</v>
      </c>
      <c r="U43" s="65">
        <v>-83869375</v>
      </c>
      <c r="V43" s="65">
        <v>-1258553463</v>
      </c>
      <c r="W43" s="65">
        <v>-532623048</v>
      </c>
      <c r="X43" s="65">
        <v>-725930415</v>
      </c>
      <c r="Y43" s="66">
        <v>136.29</v>
      </c>
      <c r="Z43" s="67">
        <v>-532623048</v>
      </c>
    </row>
    <row r="44" spans="1:26" ht="13.5">
      <c r="A44" s="63" t="s">
        <v>64</v>
      </c>
      <c r="B44" s="19">
        <v>0</v>
      </c>
      <c r="C44" s="19">
        <v>-36892269</v>
      </c>
      <c r="D44" s="64">
        <v>0</v>
      </c>
      <c r="E44" s="65">
        <v>0</v>
      </c>
      <c r="F44" s="65">
        <v>-22515625</v>
      </c>
      <c r="G44" s="65">
        <v>0</v>
      </c>
      <c r="H44" s="65">
        <v>-270992</v>
      </c>
      <c r="I44" s="65">
        <v>-22786617</v>
      </c>
      <c r="J44" s="65">
        <v>-177351</v>
      </c>
      <c r="K44" s="65">
        <v>-1226510</v>
      </c>
      <c r="L44" s="65">
        <v>-562081</v>
      </c>
      <c r="M44" s="65">
        <v>-1965942</v>
      </c>
      <c r="N44" s="65">
        <v>-11305797</v>
      </c>
      <c r="O44" s="65">
        <v>-619417</v>
      </c>
      <c r="P44" s="65">
        <v>-495587</v>
      </c>
      <c r="Q44" s="65">
        <v>-12420801</v>
      </c>
      <c r="R44" s="65">
        <v>483082</v>
      </c>
      <c r="S44" s="65">
        <v>-201991</v>
      </c>
      <c r="T44" s="65">
        <v>0</v>
      </c>
      <c r="U44" s="65">
        <v>281091</v>
      </c>
      <c r="V44" s="65">
        <v>-36892269</v>
      </c>
      <c r="W44" s="65">
        <v>0</v>
      </c>
      <c r="X44" s="65">
        <v>-36892269</v>
      </c>
      <c r="Y44" s="66">
        <v>0</v>
      </c>
      <c r="Z44" s="67">
        <v>0</v>
      </c>
    </row>
    <row r="45" spans="1:26" ht="13.5">
      <c r="A45" s="75" t="s">
        <v>65</v>
      </c>
      <c r="B45" s="22">
        <v>160911366</v>
      </c>
      <c r="C45" s="22">
        <v>-423770682</v>
      </c>
      <c r="D45" s="104">
        <v>1333148000</v>
      </c>
      <c r="E45" s="105">
        <v>579992</v>
      </c>
      <c r="F45" s="105">
        <v>334227534</v>
      </c>
      <c r="G45" s="105">
        <v>301035112</v>
      </c>
      <c r="H45" s="105">
        <v>272082870</v>
      </c>
      <c r="I45" s="105">
        <v>272082870</v>
      </c>
      <c r="J45" s="105">
        <v>271665545</v>
      </c>
      <c r="K45" s="105">
        <v>351867011</v>
      </c>
      <c r="L45" s="105">
        <v>355669536</v>
      </c>
      <c r="M45" s="105">
        <v>355669536</v>
      </c>
      <c r="N45" s="105">
        <v>-1044946915</v>
      </c>
      <c r="O45" s="105">
        <v>-1355682731</v>
      </c>
      <c r="P45" s="105">
        <v>-598189213</v>
      </c>
      <c r="Q45" s="105">
        <v>-598189213</v>
      </c>
      <c r="R45" s="105">
        <v>-635899111</v>
      </c>
      <c r="S45" s="105">
        <v>-712253011</v>
      </c>
      <c r="T45" s="105">
        <v>-423770682</v>
      </c>
      <c r="U45" s="105">
        <v>-423770682</v>
      </c>
      <c r="V45" s="105">
        <v>-423770682</v>
      </c>
      <c r="W45" s="105">
        <v>579992</v>
      </c>
      <c r="X45" s="105">
        <v>-424350674</v>
      </c>
      <c r="Y45" s="106">
        <v>-73164.92</v>
      </c>
      <c r="Z45" s="107">
        <v>579992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5228913</v>
      </c>
      <c r="C49" s="57"/>
      <c r="D49" s="134">
        <v>6921</v>
      </c>
      <c r="E49" s="59">
        <v>6783618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289301417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1131008</v>
      </c>
      <c r="C51" s="57"/>
      <c r="D51" s="134">
        <v>101446</v>
      </c>
      <c r="E51" s="59">
        <v>940178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9694308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1552.1191079034525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137082.8211773417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100.79786840790061</v>
      </c>
      <c r="J58" s="7">
        <f t="shared" si="6"/>
        <v>0</v>
      </c>
      <c r="K58" s="7">
        <f t="shared" si="6"/>
        <v>100</v>
      </c>
      <c r="L58" s="7">
        <f t="shared" si="6"/>
        <v>100</v>
      </c>
      <c r="M58" s="7">
        <f t="shared" si="6"/>
        <v>99.58466139318821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12809.52208544533</v>
      </c>
      <c r="W58" s="7">
        <f t="shared" si="6"/>
        <v>137082.8211773417</v>
      </c>
      <c r="X58" s="7">
        <f t="shared" si="6"/>
        <v>0</v>
      </c>
      <c r="Y58" s="7">
        <f t="shared" si="6"/>
        <v>0</v>
      </c>
      <c r="Z58" s="8">
        <f t="shared" si="6"/>
        <v>137082.8211773417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100.79786840790061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99.58466139318821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12809.52208544533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5005243</v>
      </c>
      <c r="C67" s="24"/>
      <c r="D67" s="25">
        <v>20030000</v>
      </c>
      <c r="E67" s="26">
        <v>10804</v>
      </c>
      <c r="F67" s="26">
        <v>338151</v>
      </c>
      <c r="G67" s="26"/>
      <c r="H67" s="26"/>
      <c r="I67" s="26">
        <v>338151</v>
      </c>
      <c r="J67" s="26"/>
      <c r="K67" s="26">
        <v>-336840</v>
      </c>
      <c r="L67" s="26">
        <v>1451</v>
      </c>
      <c r="M67" s="26">
        <v>-335389</v>
      </c>
      <c r="N67" s="26"/>
      <c r="O67" s="26"/>
      <c r="P67" s="26"/>
      <c r="Q67" s="26"/>
      <c r="R67" s="26"/>
      <c r="S67" s="26"/>
      <c r="T67" s="26"/>
      <c r="U67" s="26"/>
      <c r="V67" s="26">
        <v>2762</v>
      </c>
      <c r="W67" s="26">
        <v>10804</v>
      </c>
      <c r="X67" s="26"/>
      <c r="Y67" s="25"/>
      <c r="Z67" s="27">
        <v>10804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20030000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20000000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30000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5005243</v>
      </c>
      <c r="C75" s="28"/>
      <c r="D75" s="29"/>
      <c r="E75" s="30">
        <v>10804</v>
      </c>
      <c r="F75" s="30">
        <v>338151</v>
      </c>
      <c r="G75" s="30"/>
      <c r="H75" s="30"/>
      <c r="I75" s="30">
        <v>338151</v>
      </c>
      <c r="J75" s="30"/>
      <c r="K75" s="30">
        <v>-336840</v>
      </c>
      <c r="L75" s="30">
        <v>1451</v>
      </c>
      <c r="M75" s="30">
        <v>-335389</v>
      </c>
      <c r="N75" s="30"/>
      <c r="O75" s="30"/>
      <c r="P75" s="30"/>
      <c r="Q75" s="30"/>
      <c r="R75" s="30"/>
      <c r="S75" s="30"/>
      <c r="T75" s="30"/>
      <c r="U75" s="30"/>
      <c r="V75" s="30">
        <v>2762</v>
      </c>
      <c r="W75" s="30">
        <v>10804</v>
      </c>
      <c r="X75" s="30"/>
      <c r="Y75" s="29"/>
      <c r="Z75" s="31">
        <v>10804</v>
      </c>
    </row>
    <row r="76" spans="1:26" ht="13.5" hidden="1">
      <c r="A76" s="42" t="s">
        <v>222</v>
      </c>
      <c r="B76" s="32">
        <v>77687333</v>
      </c>
      <c r="C76" s="32">
        <v>353799</v>
      </c>
      <c r="D76" s="33"/>
      <c r="E76" s="34">
        <v>14810428</v>
      </c>
      <c r="F76" s="34">
        <v>338151</v>
      </c>
      <c r="G76" s="34">
        <v>1334</v>
      </c>
      <c r="H76" s="34">
        <v>1364</v>
      </c>
      <c r="I76" s="34">
        <v>340849</v>
      </c>
      <c r="J76" s="34">
        <v>1393</v>
      </c>
      <c r="K76" s="34">
        <v>-336840</v>
      </c>
      <c r="L76" s="34">
        <v>1451</v>
      </c>
      <c r="M76" s="34">
        <v>-333996</v>
      </c>
      <c r="N76" s="34">
        <v>2878</v>
      </c>
      <c r="O76" s="34">
        <v>1485</v>
      </c>
      <c r="P76" s="34">
        <v>1485</v>
      </c>
      <c r="Q76" s="34">
        <v>5848</v>
      </c>
      <c r="R76" s="34">
        <v>1505</v>
      </c>
      <c r="S76" s="34">
        <v>1442</v>
      </c>
      <c r="T76" s="34">
        <v>338151</v>
      </c>
      <c r="U76" s="34">
        <v>341098</v>
      </c>
      <c r="V76" s="34">
        <v>353799</v>
      </c>
      <c r="W76" s="34">
        <v>14810428</v>
      </c>
      <c r="X76" s="34"/>
      <c r="Y76" s="33"/>
      <c r="Z76" s="35">
        <v>14810428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77687333</v>
      </c>
      <c r="C78" s="19"/>
      <c r="D78" s="20"/>
      <c r="E78" s="21">
        <v>14799624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14799624</v>
      </c>
      <c r="X78" s="21"/>
      <c r="Y78" s="20"/>
      <c r="Z78" s="23">
        <v>14799624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>
        <v>14799624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14799624</v>
      </c>
      <c r="X80" s="21"/>
      <c r="Y80" s="20"/>
      <c r="Z80" s="23">
        <v>14799624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77687333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353799</v>
      </c>
      <c r="D84" s="29"/>
      <c r="E84" s="30">
        <v>10804</v>
      </c>
      <c r="F84" s="30">
        <v>338151</v>
      </c>
      <c r="G84" s="30">
        <v>1334</v>
      </c>
      <c r="H84" s="30">
        <v>1364</v>
      </c>
      <c r="I84" s="30">
        <v>340849</v>
      </c>
      <c r="J84" s="30">
        <v>1393</v>
      </c>
      <c r="K84" s="30">
        <v>-336840</v>
      </c>
      <c r="L84" s="30">
        <v>1451</v>
      </c>
      <c r="M84" s="30">
        <v>-333996</v>
      </c>
      <c r="N84" s="30">
        <v>2878</v>
      </c>
      <c r="O84" s="30">
        <v>1485</v>
      </c>
      <c r="P84" s="30">
        <v>1485</v>
      </c>
      <c r="Q84" s="30">
        <v>5848</v>
      </c>
      <c r="R84" s="30">
        <v>1505</v>
      </c>
      <c r="S84" s="30">
        <v>1442</v>
      </c>
      <c r="T84" s="30">
        <v>338151</v>
      </c>
      <c r="U84" s="30">
        <v>341098</v>
      </c>
      <c r="V84" s="30">
        <v>353799</v>
      </c>
      <c r="W84" s="30">
        <v>10804</v>
      </c>
      <c r="X84" s="30"/>
      <c r="Y84" s="29"/>
      <c r="Z84" s="31">
        <v>10804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96311272</v>
      </c>
      <c r="D5" s="158">
        <f>SUM(D6:D8)</f>
        <v>0</v>
      </c>
      <c r="E5" s="159">
        <f t="shared" si="0"/>
        <v>155550467</v>
      </c>
      <c r="F5" s="105">
        <f t="shared" si="0"/>
        <v>118856457</v>
      </c>
      <c r="G5" s="105">
        <f t="shared" si="0"/>
        <v>79515445</v>
      </c>
      <c r="H5" s="105">
        <f t="shared" si="0"/>
        <v>4992027</v>
      </c>
      <c r="I5" s="105">
        <f t="shared" si="0"/>
        <v>259788</v>
      </c>
      <c r="J5" s="105">
        <f t="shared" si="0"/>
        <v>84767260</v>
      </c>
      <c r="K5" s="105">
        <f t="shared" si="0"/>
        <v>8532471</v>
      </c>
      <c r="L5" s="105">
        <f t="shared" si="0"/>
        <v>62907278</v>
      </c>
      <c r="M5" s="105">
        <f t="shared" si="0"/>
        <v>5078</v>
      </c>
      <c r="N5" s="105">
        <f t="shared" si="0"/>
        <v>71444827</v>
      </c>
      <c r="O5" s="105">
        <f t="shared" si="0"/>
        <v>29136587</v>
      </c>
      <c r="P5" s="105">
        <f t="shared" si="0"/>
        <v>7812966</v>
      </c>
      <c r="Q5" s="105">
        <f t="shared" si="0"/>
        <v>10065683</v>
      </c>
      <c r="R5" s="105">
        <f t="shared" si="0"/>
        <v>47015236</v>
      </c>
      <c r="S5" s="105">
        <f t="shared" si="0"/>
        <v>8076709</v>
      </c>
      <c r="T5" s="105">
        <f t="shared" si="0"/>
        <v>7425323</v>
      </c>
      <c r="U5" s="105">
        <f t="shared" si="0"/>
        <v>21698746</v>
      </c>
      <c r="V5" s="105">
        <f t="shared" si="0"/>
        <v>37200778</v>
      </c>
      <c r="W5" s="105">
        <f t="shared" si="0"/>
        <v>240428101</v>
      </c>
      <c r="X5" s="105">
        <f t="shared" si="0"/>
        <v>118856457</v>
      </c>
      <c r="Y5" s="105">
        <f t="shared" si="0"/>
        <v>121571644</v>
      </c>
      <c r="Z5" s="142">
        <f>+IF(X5&lt;&gt;0,+(Y5/X5)*100,0)</f>
        <v>102.28442532154563</v>
      </c>
      <c r="AA5" s="158">
        <f>SUM(AA6:AA8)</f>
        <v>118856457</v>
      </c>
    </row>
    <row r="6" spans="1:27" ht="13.5">
      <c r="A6" s="143" t="s">
        <v>75</v>
      </c>
      <c r="B6" s="141"/>
      <c r="C6" s="160">
        <v>30557344</v>
      </c>
      <c r="D6" s="160"/>
      <c r="E6" s="161">
        <v>52264765</v>
      </c>
      <c r="F6" s="65">
        <v>39253421</v>
      </c>
      <c r="G6" s="65">
        <v>23211427</v>
      </c>
      <c r="H6" s="65">
        <v>2400212</v>
      </c>
      <c r="I6" s="65"/>
      <c r="J6" s="65">
        <v>25611639</v>
      </c>
      <c r="K6" s="65">
        <v>2778602</v>
      </c>
      <c r="L6" s="65">
        <v>18569141</v>
      </c>
      <c r="M6" s="65"/>
      <c r="N6" s="65">
        <v>21347743</v>
      </c>
      <c r="O6" s="65">
        <v>3158863</v>
      </c>
      <c r="P6" s="65">
        <v>1909137</v>
      </c>
      <c r="Q6" s="65">
        <v>2740681</v>
      </c>
      <c r="R6" s="65">
        <v>7808681</v>
      </c>
      <c r="S6" s="65">
        <v>5274413</v>
      </c>
      <c r="T6" s="65">
        <v>2682516</v>
      </c>
      <c r="U6" s="65"/>
      <c r="V6" s="65">
        <v>7956929</v>
      </c>
      <c r="W6" s="65">
        <v>62724992</v>
      </c>
      <c r="X6" s="65">
        <v>39253421</v>
      </c>
      <c r="Y6" s="65">
        <v>23471571</v>
      </c>
      <c r="Z6" s="145">
        <v>59.79</v>
      </c>
      <c r="AA6" s="160">
        <v>39253421</v>
      </c>
    </row>
    <row r="7" spans="1:27" ht="13.5">
      <c r="A7" s="143" t="s">
        <v>76</v>
      </c>
      <c r="B7" s="141"/>
      <c r="C7" s="162">
        <v>20329348</v>
      </c>
      <c r="D7" s="162"/>
      <c r="E7" s="163">
        <v>37379808</v>
      </c>
      <c r="F7" s="164">
        <v>29995573</v>
      </c>
      <c r="G7" s="164">
        <v>18409577</v>
      </c>
      <c r="H7" s="164"/>
      <c r="I7" s="164"/>
      <c r="J7" s="164">
        <v>18409577</v>
      </c>
      <c r="K7" s="164">
        <v>2536860</v>
      </c>
      <c r="L7" s="164">
        <v>14021188</v>
      </c>
      <c r="M7" s="164">
        <v>1451</v>
      </c>
      <c r="N7" s="164">
        <v>16559499</v>
      </c>
      <c r="O7" s="164">
        <v>18897334</v>
      </c>
      <c r="P7" s="164">
        <v>1301128</v>
      </c>
      <c r="Q7" s="164">
        <v>4088828</v>
      </c>
      <c r="R7" s="164">
        <v>24287290</v>
      </c>
      <c r="S7" s="164">
        <v>1334802</v>
      </c>
      <c r="T7" s="164">
        <v>1386036</v>
      </c>
      <c r="U7" s="164">
        <v>8382377</v>
      </c>
      <c r="V7" s="164">
        <v>11103215</v>
      </c>
      <c r="W7" s="164">
        <v>70359581</v>
      </c>
      <c r="X7" s="164">
        <v>29995573</v>
      </c>
      <c r="Y7" s="164">
        <v>40364008</v>
      </c>
      <c r="Z7" s="146">
        <v>134.57</v>
      </c>
      <c r="AA7" s="162">
        <v>29995573</v>
      </c>
    </row>
    <row r="8" spans="1:27" ht="13.5">
      <c r="A8" s="143" t="s">
        <v>77</v>
      </c>
      <c r="B8" s="141"/>
      <c r="C8" s="160">
        <v>45424580</v>
      </c>
      <c r="D8" s="160"/>
      <c r="E8" s="161">
        <v>65905894</v>
      </c>
      <c r="F8" s="65">
        <v>49607463</v>
      </c>
      <c r="G8" s="65">
        <v>37894441</v>
      </c>
      <c r="H8" s="65">
        <v>2591815</v>
      </c>
      <c r="I8" s="65">
        <v>259788</v>
      </c>
      <c r="J8" s="65">
        <v>40746044</v>
      </c>
      <c r="K8" s="65">
        <v>3217009</v>
      </c>
      <c r="L8" s="65">
        <v>30316949</v>
      </c>
      <c r="M8" s="65">
        <v>3627</v>
      </c>
      <c r="N8" s="65">
        <v>33537585</v>
      </c>
      <c r="O8" s="65">
        <v>7080390</v>
      </c>
      <c r="P8" s="65">
        <v>4602701</v>
      </c>
      <c r="Q8" s="65">
        <v>3236174</v>
      </c>
      <c r="R8" s="65">
        <v>14919265</v>
      </c>
      <c r="S8" s="65">
        <v>1467494</v>
      </c>
      <c r="T8" s="65">
        <v>3356771</v>
      </c>
      <c r="U8" s="65">
        <v>13316369</v>
      </c>
      <c r="V8" s="65">
        <v>18140634</v>
      </c>
      <c r="W8" s="65">
        <v>107343528</v>
      </c>
      <c r="X8" s="65">
        <v>49607463</v>
      </c>
      <c r="Y8" s="65">
        <v>57736065</v>
      </c>
      <c r="Z8" s="145">
        <v>116.39</v>
      </c>
      <c r="AA8" s="160">
        <v>49607463</v>
      </c>
    </row>
    <row r="9" spans="1:27" ht="13.5">
      <c r="A9" s="140" t="s">
        <v>78</v>
      </c>
      <c r="B9" s="141"/>
      <c r="C9" s="158">
        <f aca="true" t="shared" si="1" ref="C9:Y9">SUM(C10:C14)</f>
        <v>49776901</v>
      </c>
      <c r="D9" s="158">
        <f>SUM(D10:D14)</f>
        <v>0</v>
      </c>
      <c r="E9" s="159">
        <f t="shared" si="1"/>
        <v>58910254</v>
      </c>
      <c r="F9" s="105">
        <f t="shared" si="1"/>
        <v>62847070</v>
      </c>
      <c r="G9" s="105">
        <f t="shared" si="1"/>
        <v>46823247</v>
      </c>
      <c r="H9" s="105">
        <f t="shared" si="1"/>
        <v>4237762</v>
      </c>
      <c r="I9" s="105">
        <f t="shared" si="1"/>
        <v>3340</v>
      </c>
      <c r="J9" s="105">
        <f t="shared" si="1"/>
        <v>51064349</v>
      </c>
      <c r="K9" s="105">
        <f t="shared" si="1"/>
        <v>5357253</v>
      </c>
      <c r="L9" s="105">
        <f t="shared" si="1"/>
        <v>37456734</v>
      </c>
      <c r="M9" s="105">
        <f t="shared" si="1"/>
        <v>2800</v>
      </c>
      <c r="N9" s="105">
        <f t="shared" si="1"/>
        <v>42816787</v>
      </c>
      <c r="O9" s="105">
        <f t="shared" si="1"/>
        <v>4699665</v>
      </c>
      <c r="P9" s="105">
        <f t="shared" si="1"/>
        <v>5633132</v>
      </c>
      <c r="Q9" s="105">
        <f t="shared" si="1"/>
        <v>5596671</v>
      </c>
      <c r="R9" s="105">
        <f t="shared" si="1"/>
        <v>15929468</v>
      </c>
      <c r="S9" s="105">
        <f t="shared" si="1"/>
        <v>5251684</v>
      </c>
      <c r="T9" s="105">
        <f t="shared" si="1"/>
        <v>2011070</v>
      </c>
      <c r="U9" s="105">
        <f t="shared" si="1"/>
        <v>15604991</v>
      </c>
      <c r="V9" s="105">
        <f t="shared" si="1"/>
        <v>22867745</v>
      </c>
      <c r="W9" s="105">
        <f t="shared" si="1"/>
        <v>132678349</v>
      </c>
      <c r="X9" s="105">
        <f t="shared" si="1"/>
        <v>62847070</v>
      </c>
      <c r="Y9" s="105">
        <f t="shared" si="1"/>
        <v>69831279</v>
      </c>
      <c r="Z9" s="142">
        <f>+IF(X9&lt;&gt;0,+(Y9/X9)*100,0)</f>
        <v>111.11302245275714</v>
      </c>
      <c r="AA9" s="158">
        <f>SUM(AA10:AA14)</f>
        <v>62847070</v>
      </c>
    </row>
    <row r="10" spans="1:27" ht="13.5">
      <c r="A10" s="143" t="s">
        <v>79</v>
      </c>
      <c r="B10" s="141"/>
      <c r="C10" s="160">
        <v>49776901</v>
      </c>
      <c r="D10" s="160"/>
      <c r="E10" s="161">
        <v>58910254</v>
      </c>
      <c r="F10" s="65">
        <v>62847070</v>
      </c>
      <c r="G10" s="65">
        <v>46823247</v>
      </c>
      <c r="H10" s="65">
        <v>4237762</v>
      </c>
      <c r="I10" s="65">
        <v>3340</v>
      </c>
      <c r="J10" s="65">
        <v>51064349</v>
      </c>
      <c r="K10" s="65">
        <v>5357253</v>
      </c>
      <c r="L10" s="65">
        <v>37456734</v>
      </c>
      <c r="M10" s="65">
        <v>2800</v>
      </c>
      <c r="N10" s="65">
        <v>42816787</v>
      </c>
      <c r="O10" s="65">
        <v>4699665</v>
      </c>
      <c r="P10" s="65">
        <v>5633132</v>
      </c>
      <c r="Q10" s="65">
        <v>5596671</v>
      </c>
      <c r="R10" s="65">
        <v>15929468</v>
      </c>
      <c r="S10" s="65">
        <v>5251684</v>
      </c>
      <c r="T10" s="65">
        <v>2011070</v>
      </c>
      <c r="U10" s="65">
        <v>15604991</v>
      </c>
      <c r="V10" s="65">
        <v>22867745</v>
      </c>
      <c r="W10" s="65">
        <v>132678349</v>
      </c>
      <c r="X10" s="65">
        <v>62847070</v>
      </c>
      <c r="Y10" s="65">
        <v>69831279</v>
      </c>
      <c r="Z10" s="145">
        <v>111.11</v>
      </c>
      <c r="AA10" s="160">
        <v>62847070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49798673</v>
      </c>
      <c r="D15" s="158">
        <f>SUM(D16:D18)</f>
        <v>0</v>
      </c>
      <c r="E15" s="159">
        <f t="shared" si="2"/>
        <v>39252589</v>
      </c>
      <c r="F15" s="105">
        <f t="shared" si="2"/>
        <v>37636642</v>
      </c>
      <c r="G15" s="105">
        <f t="shared" si="2"/>
        <v>17805563</v>
      </c>
      <c r="H15" s="105">
        <f t="shared" si="2"/>
        <v>4719422</v>
      </c>
      <c r="I15" s="105">
        <f t="shared" si="2"/>
        <v>3559228</v>
      </c>
      <c r="J15" s="105">
        <f t="shared" si="2"/>
        <v>26084213</v>
      </c>
      <c r="K15" s="105">
        <f t="shared" si="2"/>
        <v>3117946</v>
      </c>
      <c r="L15" s="105">
        <f t="shared" si="2"/>
        <v>38107551</v>
      </c>
      <c r="M15" s="105">
        <f t="shared" si="2"/>
        <v>-23849406</v>
      </c>
      <c r="N15" s="105">
        <f t="shared" si="2"/>
        <v>17376091</v>
      </c>
      <c r="O15" s="105">
        <f t="shared" si="2"/>
        <v>1876624</v>
      </c>
      <c r="P15" s="105">
        <f t="shared" si="2"/>
        <v>2077801</v>
      </c>
      <c r="Q15" s="105">
        <f t="shared" si="2"/>
        <v>652819</v>
      </c>
      <c r="R15" s="105">
        <f t="shared" si="2"/>
        <v>4607244</v>
      </c>
      <c r="S15" s="105">
        <f t="shared" si="2"/>
        <v>2093678</v>
      </c>
      <c r="T15" s="105">
        <f t="shared" si="2"/>
        <v>435086</v>
      </c>
      <c r="U15" s="105">
        <f t="shared" si="2"/>
        <v>7134227</v>
      </c>
      <c r="V15" s="105">
        <f t="shared" si="2"/>
        <v>9662991</v>
      </c>
      <c r="W15" s="105">
        <f t="shared" si="2"/>
        <v>57730539</v>
      </c>
      <c r="X15" s="105">
        <f t="shared" si="2"/>
        <v>37636642</v>
      </c>
      <c r="Y15" s="105">
        <f t="shared" si="2"/>
        <v>20093897</v>
      </c>
      <c r="Z15" s="142">
        <f>+IF(X15&lt;&gt;0,+(Y15/X15)*100,0)</f>
        <v>53.389186527320895</v>
      </c>
      <c r="AA15" s="158">
        <f>SUM(AA16:AA18)</f>
        <v>37636642</v>
      </c>
    </row>
    <row r="16" spans="1:27" ht="13.5">
      <c r="A16" s="143" t="s">
        <v>85</v>
      </c>
      <c r="B16" s="141"/>
      <c r="C16" s="160">
        <v>17981043</v>
      </c>
      <c r="D16" s="160"/>
      <c r="E16" s="161">
        <v>25182038</v>
      </c>
      <c r="F16" s="65">
        <v>24941404</v>
      </c>
      <c r="G16" s="65">
        <v>15936443</v>
      </c>
      <c r="H16" s="65">
        <v>1161382</v>
      </c>
      <c r="I16" s="65">
        <v>1188</v>
      </c>
      <c r="J16" s="65">
        <v>17099013</v>
      </c>
      <c r="K16" s="65">
        <v>2177575</v>
      </c>
      <c r="L16" s="65">
        <v>12749327</v>
      </c>
      <c r="M16" s="65">
        <v>360</v>
      </c>
      <c r="N16" s="65">
        <v>14927262</v>
      </c>
      <c r="O16" s="65">
        <v>1050826</v>
      </c>
      <c r="P16" s="65">
        <v>1244848</v>
      </c>
      <c r="Q16" s="65">
        <v>652819</v>
      </c>
      <c r="R16" s="65">
        <v>2948493</v>
      </c>
      <c r="S16" s="65">
        <v>1235210</v>
      </c>
      <c r="T16" s="65">
        <v>-1116</v>
      </c>
      <c r="U16" s="65">
        <v>4101990</v>
      </c>
      <c r="V16" s="65">
        <v>5336084</v>
      </c>
      <c r="W16" s="65">
        <v>40310852</v>
      </c>
      <c r="X16" s="65">
        <v>24941404</v>
      </c>
      <c r="Y16" s="65">
        <v>15369448</v>
      </c>
      <c r="Z16" s="145">
        <v>61.62</v>
      </c>
      <c r="AA16" s="160">
        <v>24941404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>
        <v>31817630</v>
      </c>
      <c r="D18" s="160"/>
      <c r="E18" s="161">
        <v>14070551</v>
      </c>
      <c r="F18" s="65">
        <v>12695238</v>
      </c>
      <c r="G18" s="65">
        <v>1869120</v>
      </c>
      <c r="H18" s="65">
        <v>3558040</v>
      </c>
      <c r="I18" s="65">
        <v>3558040</v>
      </c>
      <c r="J18" s="65">
        <v>8985200</v>
      </c>
      <c r="K18" s="65">
        <v>940371</v>
      </c>
      <c r="L18" s="65">
        <v>25358224</v>
      </c>
      <c r="M18" s="65">
        <v>-23849766</v>
      </c>
      <c r="N18" s="65">
        <v>2448829</v>
      </c>
      <c r="O18" s="65">
        <v>825798</v>
      </c>
      <c r="P18" s="65">
        <v>832953</v>
      </c>
      <c r="Q18" s="65"/>
      <c r="R18" s="65">
        <v>1658751</v>
      </c>
      <c r="S18" s="65">
        <v>858468</v>
      </c>
      <c r="T18" s="65">
        <v>436202</v>
      </c>
      <c r="U18" s="65">
        <v>3032237</v>
      </c>
      <c r="V18" s="65">
        <v>4326907</v>
      </c>
      <c r="W18" s="65">
        <v>17419687</v>
      </c>
      <c r="X18" s="65">
        <v>12695238</v>
      </c>
      <c r="Y18" s="65">
        <v>4724449</v>
      </c>
      <c r="Z18" s="145">
        <v>37.21</v>
      </c>
      <c r="AA18" s="160">
        <v>12695238</v>
      </c>
    </row>
    <row r="19" spans="1:27" ht="13.5">
      <c r="A19" s="140" t="s">
        <v>88</v>
      </c>
      <c r="B19" s="147"/>
      <c r="C19" s="158">
        <f aca="true" t="shared" si="3" ref="C19:Y19">SUM(C20:C23)</f>
        <v>684934796</v>
      </c>
      <c r="D19" s="158">
        <f>SUM(D20:D23)</f>
        <v>0</v>
      </c>
      <c r="E19" s="159">
        <f t="shared" si="3"/>
        <v>262966415</v>
      </c>
      <c r="F19" s="105">
        <f t="shared" si="3"/>
        <v>329544971</v>
      </c>
      <c r="G19" s="105">
        <f t="shared" si="3"/>
        <v>174259806</v>
      </c>
      <c r="H19" s="105">
        <f t="shared" si="3"/>
        <v>54147969</v>
      </c>
      <c r="I19" s="105">
        <f t="shared" si="3"/>
        <v>62300967</v>
      </c>
      <c r="J19" s="105">
        <f t="shared" si="3"/>
        <v>290708742</v>
      </c>
      <c r="K19" s="105">
        <f t="shared" si="3"/>
        <v>42965361</v>
      </c>
      <c r="L19" s="105">
        <f t="shared" si="3"/>
        <v>26372294</v>
      </c>
      <c r="M19" s="105">
        <f t="shared" si="3"/>
        <v>137995002</v>
      </c>
      <c r="N19" s="105">
        <f t="shared" si="3"/>
        <v>207332657</v>
      </c>
      <c r="O19" s="105">
        <f t="shared" si="3"/>
        <v>23521270</v>
      </c>
      <c r="P19" s="105">
        <f t="shared" si="3"/>
        <v>37141536</v>
      </c>
      <c r="Q19" s="105">
        <f t="shared" si="3"/>
        <v>3159309</v>
      </c>
      <c r="R19" s="105">
        <f t="shared" si="3"/>
        <v>63822115</v>
      </c>
      <c r="S19" s="105">
        <f t="shared" si="3"/>
        <v>29021453</v>
      </c>
      <c r="T19" s="105">
        <f t="shared" si="3"/>
        <v>0</v>
      </c>
      <c r="U19" s="105">
        <f t="shared" si="3"/>
        <v>78364236</v>
      </c>
      <c r="V19" s="105">
        <f t="shared" si="3"/>
        <v>107385689</v>
      </c>
      <c r="W19" s="105">
        <f t="shared" si="3"/>
        <v>669249203</v>
      </c>
      <c r="X19" s="105">
        <f t="shared" si="3"/>
        <v>329544971</v>
      </c>
      <c r="Y19" s="105">
        <f t="shared" si="3"/>
        <v>339704232</v>
      </c>
      <c r="Z19" s="142">
        <f>+IF(X19&lt;&gt;0,+(Y19/X19)*100,0)</f>
        <v>103.08281475792876</v>
      </c>
      <c r="AA19" s="158">
        <f>SUM(AA20:AA23)</f>
        <v>329544971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>
        <v>684934796</v>
      </c>
      <c r="D21" s="160"/>
      <c r="E21" s="161">
        <v>262966415</v>
      </c>
      <c r="F21" s="65">
        <v>329544971</v>
      </c>
      <c r="G21" s="65">
        <v>174259806</v>
      </c>
      <c r="H21" s="65">
        <v>54147969</v>
      </c>
      <c r="I21" s="65">
        <v>62300967</v>
      </c>
      <c r="J21" s="65">
        <v>290708742</v>
      </c>
      <c r="K21" s="65">
        <v>42965361</v>
      </c>
      <c r="L21" s="65">
        <v>26372294</v>
      </c>
      <c r="M21" s="65">
        <v>137995002</v>
      </c>
      <c r="N21" s="65">
        <v>207332657</v>
      </c>
      <c r="O21" s="65">
        <v>23521270</v>
      </c>
      <c r="P21" s="65">
        <v>37141536</v>
      </c>
      <c r="Q21" s="65">
        <v>3159309</v>
      </c>
      <c r="R21" s="65">
        <v>63822115</v>
      </c>
      <c r="S21" s="65">
        <v>29021453</v>
      </c>
      <c r="T21" s="65"/>
      <c r="U21" s="65">
        <v>78364236</v>
      </c>
      <c r="V21" s="65">
        <v>107385689</v>
      </c>
      <c r="W21" s="65">
        <v>669249203</v>
      </c>
      <c r="X21" s="65">
        <v>329544971</v>
      </c>
      <c r="Y21" s="65">
        <v>339704232</v>
      </c>
      <c r="Z21" s="145">
        <v>103.08</v>
      </c>
      <c r="AA21" s="160">
        <v>329544971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880821642</v>
      </c>
      <c r="D25" s="177">
        <f>+D5+D9+D15+D19+D24</f>
        <v>0</v>
      </c>
      <c r="E25" s="178">
        <f t="shared" si="4"/>
        <v>516679725</v>
      </c>
      <c r="F25" s="78">
        <f t="shared" si="4"/>
        <v>548885140</v>
      </c>
      <c r="G25" s="78">
        <f t="shared" si="4"/>
        <v>318404061</v>
      </c>
      <c r="H25" s="78">
        <f t="shared" si="4"/>
        <v>68097180</v>
      </c>
      <c r="I25" s="78">
        <f t="shared" si="4"/>
        <v>66123323</v>
      </c>
      <c r="J25" s="78">
        <f t="shared" si="4"/>
        <v>452624564</v>
      </c>
      <c r="K25" s="78">
        <f t="shared" si="4"/>
        <v>59973031</v>
      </c>
      <c r="L25" s="78">
        <f t="shared" si="4"/>
        <v>164843857</v>
      </c>
      <c r="M25" s="78">
        <f t="shared" si="4"/>
        <v>114153474</v>
      </c>
      <c r="N25" s="78">
        <f t="shared" si="4"/>
        <v>338970362</v>
      </c>
      <c r="O25" s="78">
        <f t="shared" si="4"/>
        <v>59234146</v>
      </c>
      <c r="P25" s="78">
        <f t="shared" si="4"/>
        <v>52665435</v>
      </c>
      <c r="Q25" s="78">
        <f t="shared" si="4"/>
        <v>19474482</v>
      </c>
      <c r="R25" s="78">
        <f t="shared" si="4"/>
        <v>131374063</v>
      </c>
      <c r="S25" s="78">
        <f t="shared" si="4"/>
        <v>44443524</v>
      </c>
      <c r="T25" s="78">
        <f t="shared" si="4"/>
        <v>9871479</v>
      </c>
      <c r="U25" s="78">
        <f t="shared" si="4"/>
        <v>122802200</v>
      </c>
      <c r="V25" s="78">
        <f t="shared" si="4"/>
        <v>177117203</v>
      </c>
      <c r="W25" s="78">
        <f t="shared" si="4"/>
        <v>1100086192</v>
      </c>
      <c r="X25" s="78">
        <f t="shared" si="4"/>
        <v>548885140</v>
      </c>
      <c r="Y25" s="78">
        <f t="shared" si="4"/>
        <v>551201052</v>
      </c>
      <c r="Z25" s="179">
        <f>+IF(X25&lt;&gt;0,+(Y25/X25)*100,0)</f>
        <v>100.42193016921537</v>
      </c>
      <c r="AA25" s="177">
        <f>+AA5+AA9+AA15+AA19+AA24</f>
        <v>548885140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92267360</v>
      </c>
      <c r="D28" s="158">
        <f>SUM(D29:D31)</f>
        <v>0</v>
      </c>
      <c r="E28" s="159">
        <f t="shared" si="5"/>
        <v>155550467</v>
      </c>
      <c r="F28" s="105">
        <f t="shared" si="5"/>
        <v>118856457</v>
      </c>
      <c r="G28" s="105">
        <f t="shared" si="5"/>
        <v>8725153</v>
      </c>
      <c r="H28" s="105">
        <f t="shared" si="5"/>
        <v>6753622</v>
      </c>
      <c r="I28" s="105">
        <f t="shared" si="5"/>
        <v>10056951</v>
      </c>
      <c r="J28" s="105">
        <f t="shared" si="5"/>
        <v>25535726</v>
      </c>
      <c r="K28" s="105">
        <f t="shared" si="5"/>
        <v>8532471</v>
      </c>
      <c r="L28" s="105">
        <f t="shared" si="5"/>
        <v>11704393</v>
      </c>
      <c r="M28" s="105">
        <f t="shared" si="5"/>
        <v>9122939</v>
      </c>
      <c r="N28" s="105">
        <f t="shared" si="5"/>
        <v>29359803</v>
      </c>
      <c r="O28" s="105">
        <f t="shared" si="5"/>
        <v>29136587</v>
      </c>
      <c r="P28" s="105">
        <f t="shared" si="5"/>
        <v>7812966</v>
      </c>
      <c r="Q28" s="105">
        <f t="shared" si="5"/>
        <v>10065683</v>
      </c>
      <c r="R28" s="105">
        <f t="shared" si="5"/>
        <v>47015236</v>
      </c>
      <c r="S28" s="105">
        <f t="shared" si="5"/>
        <v>8076709</v>
      </c>
      <c r="T28" s="105">
        <f t="shared" si="5"/>
        <v>7425323</v>
      </c>
      <c r="U28" s="105">
        <f t="shared" si="5"/>
        <v>27478680</v>
      </c>
      <c r="V28" s="105">
        <f t="shared" si="5"/>
        <v>42980712</v>
      </c>
      <c r="W28" s="105">
        <f t="shared" si="5"/>
        <v>144891477</v>
      </c>
      <c r="X28" s="105">
        <f t="shared" si="5"/>
        <v>118856457</v>
      </c>
      <c r="Y28" s="105">
        <f t="shared" si="5"/>
        <v>26035020</v>
      </c>
      <c r="Z28" s="142">
        <f>+IF(X28&lt;&gt;0,+(Y28/X28)*100,0)</f>
        <v>21.90459034127191</v>
      </c>
      <c r="AA28" s="158">
        <f>SUM(AA29:AA31)</f>
        <v>118856457</v>
      </c>
    </row>
    <row r="29" spans="1:27" ht="13.5">
      <c r="A29" s="143" t="s">
        <v>75</v>
      </c>
      <c r="B29" s="141"/>
      <c r="C29" s="160">
        <v>29762023</v>
      </c>
      <c r="D29" s="160"/>
      <c r="E29" s="161">
        <v>52264765</v>
      </c>
      <c r="F29" s="65">
        <v>39253421</v>
      </c>
      <c r="G29" s="65">
        <v>2407725</v>
      </c>
      <c r="H29" s="65">
        <v>2100212</v>
      </c>
      <c r="I29" s="65">
        <v>3590382</v>
      </c>
      <c r="J29" s="65">
        <v>8098319</v>
      </c>
      <c r="K29" s="65">
        <v>2778602</v>
      </c>
      <c r="L29" s="65">
        <v>2660233</v>
      </c>
      <c r="M29" s="65">
        <v>2757161</v>
      </c>
      <c r="N29" s="65">
        <v>8195996</v>
      </c>
      <c r="O29" s="65">
        <v>3158863</v>
      </c>
      <c r="P29" s="65">
        <v>1909137</v>
      </c>
      <c r="Q29" s="65">
        <v>2740681</v>
      </c>
      <c r="R29" s="65">
        <v>7808681</v>
      </c>
      <c r="S29" s="65">
        <v>5274413</v>
      </c>
      <c r="T29" s="65">
        <v>2682516</v>
      </c>
      <c r="U29" s="65">
        <v>5779934</v>
      </c>
      <c r="V29" s="65">
        <v>13736863</v>
      </c>
      <c r="W29" s="65">
        <v>37839859</v>
      </c>
      <c r="X29" s="65">
        <v>39253421</v>
      </c>
      <c r="Y29" s="65">
        <v>-1413562</v>
      </c>
      <c r="Z29" s="145">
        <v>-3.6</v>
      </c>
      <c r="AA29" s="160">
        <v>39253421</v>
      </c>
    </row>
    <row r="30" spans="1:27" ht="13.5">
      <c r="A30" s="143" t="s">
        <v>76</v>
      </c>
      <c r="B30" s="141"/>
      <c r="C30" s="162">
        <v>20102914</v>
      </c>
      <c r="D30" s="162"/>
      <c r="E30" s="163">
        <v>37379808</v>
      </c>
      <c r="F30" s="164">
        <v>29995573</v>
      </c>
      <c r="G30" s="164">
        <v>3727338</v>
      </c>
      <c r="H30" s="164">
        <v>2061595</v>
      </c>
      <c r="I30" s="164">
        <v>2061595</v>
      </c>
      <c r="J30" s="164">
        <v>7850528</v>
      </c>
      <c r="K30" s="164">
        <v>2536860</v>
      </c>
      <c r="L30" s="164">
        <v>4760757</v>
      </c>
      <c r="M30" s="164">
        <v>1973835</v>
      </c>
      <c r="N30" s="164">
        <v>9271452</v>
      </c>
      <c r="O30" s="164">
        <v>18897334</v>
      </c>
      <c r="P30" s="164">
        <v>1301128</v>
      </c>
      <c r="Q30" s="164">
        <v>4088828</v>
      </c>
      <c r="R30" s="164">
        <v>24287290</v>
      </c>
      <c r="S30" s="164">
        <v>1334802</v>
      </c>
      <c r="T30" s="164">
        <v>1386036</v>
      </c>
      <c r="U30" s="164">
        <v>8382377</v>
      </c>
      <c r="V30" s="164">
        <v>11103215</v>
      </c>
      <c r="W30" s="164">
        <v>52512485</v>
      </c>
      <c r="X30" s="164">
        <v>29995573</v>
      </c>
      <c r="Y30" s="164">
        <v>22516912</v>
      </c>
      <c r="Z30" s="146">
        <v>75.07</v>
      </c>
      <c r="AA30" s="162">
        <v>29995573</v>
      </c>
    </row>
    <row r="31" spans="1:27" ht="13.5">
      <c r="A31" s="143" t="s">
        <v>77</v>
      </c>
      <c r="B31" s="141"/>
      <c r="C31" s="160">
        <v>42402423</v>
      </c>
      <c r="D31" s="160"/>
      <c r="E31" s="161">
        <v>65905894</v>
      </c>
      <c r="F31" s="65">
        <v>49607463</v>
      </c>
      <c r="G31" s="65">
        <v>2590090</v>
      </c>
      <c r="H31" s="65">
        <v>2591815</v>
      </c>
      <c r="I31" s="65">
        <v>4404974</v>
      </c>
      <c r="J31" s="65">
        <v>9586879</v>
      </c>
      <c r="K31" s="65">
        <v>3217009</v>
      </c>
      <c r="L31" s="65">
        <v>4283403</v>
      </c>
      <c r="M31" s="65">
        <v>4391943</v>
      </c>
      <c r="N31" s="65">
        <v>11892355</v>
      </c>
      <c r="O31" s="65">
        <v>7080390</v>
      </c>
      <c r="P31" s="65">
        <v>4602701</v>
      </c>
      <c r="Q31" s="65">
        <v>3236174</v>
      </c>
      <c r="R31" s="65">
        <v>14919265</v>
      </c>
      <c r="S31" s="65">
        <v>1467494</v>
      </c>
      <c r="T31" s="65">
        <v>3356771</v>
      </c>
      <c r="U31" s="65">
        <v>13316369</v>
      </c>
      <c r="V31" s="65">
        <v>18140634</v>
      </c>
      <c r="W31" s="65">
        <v>54539133</v>
      </c>
      <c r="X31" s="65">
        <v>49607463</v>
      </c>
      <c r="Y31" s="65">
        <v>4931670</v>
      </c>
      <c r="Z31" s="145">
        <v>9.94</v>
      </c>
      <c r="AA31" s="160">
        <v>49607463</v>
      </c>
    </row>
    <row r="32" spans="1:27" ht="13.5">
      <c r="A32" s="140" t="s">
        <v>78</v>
      </c>
      <c r="B32" s="141"/>
      <c r="C32" s="158">
        <f aca="true" t="shared" si="6" ref="C32:Y32">SUM(C33:C37)</f>
        <v>57058735</v>
      </c>
      <c r="D32" s="158">
        <f>SUM(D33:D37)</f>
        <v>0</v>
      </c>
      <c r="E32" s="159">
        <f t="shared" si="6"/>
        <v>58910254</v>
      </c>
      <c r="F32" s="105">
        <f t="shared" si="6"/>
        <v>62847070</v>
      </c>
      <c r="G32" s="105">
        <f t="shared" si="6"/>
        <v>4237769</v>
      </c>
      <c r="H32" s="105">
        <f t="shared" si="6"/>
        <v>4237762</v>
      </c>
      <c r="I32" s="105">
        <f t="shared" si="6"/>
        <v>5254827</v>
      </c>
      <c r="J32" s="105">
        <f t="shared" si="6"/>
        <v>13730358</v>
      </c>
      <c r="K32" s="105">
        <f t="shared" si="6"/>
        <v>5357253</v>
      </c>
      <c r="L32" s="105">
        <f t="shared" si="6"/>
        <v>5195910</v>
      </c>
      <c r="M32" s="105">
        <f t="shared" si="6"/>
        <v>5215488</v>
      </c>
      <c r="N32" s="105">
        <f t="shared" si="6"/>
        <v>15768651</v>
      </c>
      <c r="O32" s="105">
        <f t="shared" si="6"/>
        <v>4699665</v>
      </c>
      <c r="P32" s="105">
        <f t="shared" si="6"/>
        <v>5633132</v>
      </c>
      <c r="Q32" s="105">
        <f t="shared" si="6"/>
        <v>5596671</v>
      </c>
      <c r="R32" s="105">
        <f t="shared" si="6"/>
        <v>15929468</v>
      </c>
      <c r="S32" s="105">
        <f t="shared" si="6"/>
        <v>5251684</v>
      </c>
      <c r="T32" s="105">
        <f t="shared" si="6"/>
        <v>2011070</v>
      </c>
      <c r="U32" s="105">
        <f t="shared" si="6"/>
        <v>15604991</v>
      </c>
      <c r="V32" s="105">
        <f t="shared" si="6"/>
        <v>22867745</v>
      </c>
      <c r="W32" s="105">
        <f t="shared" si="6"/>
        <v>68296222</v>
      </c>
      <c r="X32" s="105">
        <f t="shared" si="6"/>
        <v>62847070</v>
      </c>
      <c r="Y32" s="105">
        <f t="shared" si="6"/>
        <v>5449152</v>
      </c>
      <c r="Z32" s="142">
        <f>+IF(X32&lt;&gt;0,+(Y32/X32)*100,0)</f>
        <v>8.670494901353397</v>
      </c>
      <c r="AA32" s="158">
        <f>SUM(AA33:AA37)</f>
        <v>62847070</v>
      </c>
    </row>
    <row r="33" spans="1:27" ht="13.5">
      <c r="A33" s="143" t="s">
        <v>79</v>
      </c>
      <c r="B33" s="141"/>
      <c r="C33" s="160">
        <v>57058735</v>
      </c>
      <c r="D33" s="160"/>
      <c r="E33" s="161">
        <v>58910254</v>
      </c>
      <c r="F33" s="65">
        <v>62847070</v>
      </c>
      <c r="G33" s="65">
        <v>4237769</v>
      </c>
      <c r="H33" s="65">
        <v>4237762</v>
      </c>
      <c r="I33" s="65">
        <v>5254827</v>
      </c>
      <c r="J33" s="65">
        <v>13730358</v>
      </c>
      <c r="K33" s="65">
        <v>5357253</v>
      </c>
      <c r="L33" s="65">
        <v>5195910</v>
      </c>
      <c r="M33" s="65">
        <v>5215488</v>
      </c>
      <c r="N33" s="65">
        <v>15768651</v>
      </c>
      <c r="O33" s="65">
        <v>4699665</v>
      </c>
      <c r="P33" s="65">
        <v>5633132</v>
      </c>
      <c r="Q33" s="65">
        <v>5596671</v>
      </c>
      <c r="R33" s="65">
        <v>15929468</v>
      </c>
      <c r="S33" s="65">
        <v>5251684</v>
      </c>
      <c r="T33" s="65">
        <v>2011070</v>
      </c>
      <c r="U33" s="65">
        <v>15604991</v>
      </c>
      <c r="V33" s="65">
        <v>22867745</v>
      </c>
      <c r="W33" s="65">
        <v>68296222</v>
      </c>
      <c r="X33" s="65">
        <v>62847070</v>
      </c>
      <c r="Y33" s="65">
        <v>5449152</v>
      </c>
      <c r="Z33" s="145">
        <v>8.67</v>
      </c>
      <c r="AA33" s="160">
        <v>62847070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28608761</v>
      </c>
      <c r="D38" s="158">
        <f>SUM(D39:D41)</f>
        <v>0</v>
      </c>
      <c r="E38" s="159">
        <f t="shared" si="7"/>
        <v>39252589</v>
      </c>
      <c r="F38" s="105">
        <f t="shared" si="7"/>
        <v>37636642</v>
      </c>
      <c r="G38" s="105">
        <f t="shared" si="7"/>
        <v>2468839</v>
      </c>
      <c r="H38" s="105">
        <f t="shared" si="7"/>
        <v>2998279</v>
      </c>
      <c r="I38" s="105">
        <f t="shared" si="7"/>
        <v>3357019</v>
      </c>
      <c r="J38" s="105">
        <f t="shared" si="7"/>
        <v>8824137</v>
      </c>
      <c r="K38" s="105">
        <f t="shared" si="7"/>
        <v>3117946</v>
      </c>
      <c r="L38" s="105">
        <f t="shared" si="7"/>
        <v>3001309</v>
      </c>
      <c r="M38" s="105">
        <f t="shared" si="7"/>
        <v>2072316</v>
      </c>
      <c r="N38" s="105">
        <f t="shared" si="7"/>
        <v>8191571</v>
      </c>
      <c r="O38" s="105">
        <f t="shared" si="7"/>
        <v>1876624</v>
      </c>
      <c r="P38" s="105">
        <f t="shared" si="7"/>
        <v>2077801</v>
      </c>
      <c r="Q38" s="105">
        <f t="shared" si="7"/>
        <v>1150787</v>
      </c>
      <c r="R38" s="105">
        <f t="shared" si="7"/>
        <v>5105212</v>
      </c>
      <c r="S38" s="105">
        <f t="shared" si="7"/>
        <v>2093678</v>
      </c>
      <c r="T38" s="105">
        <f t="shared" si="7"/>
        <v>22145</v>
      </c>
      <c r="U38" s="105">
        <f t="shared" si="7"/>
        <v>7134227</v>
      </c>
      <c r="V38" s="105">
        <f t="shared" si="7"/>
        <v>9250050</v>
      </c>
      <c r="W38" s="105">
        <f t="shared" si="7"/>
        <v>31370970</v>
      </c>
      <c r="X38" s="105">
        <f t="shared" si="7"/>
        <v>37636642</v>
      </c>
      <c r="Y38" s="105">
        <f t="shared" si="7"/>
        <v>-6265672</v>
      </c>
      <c r="Z38" s="142">
        <f>+IF(X38&lt;&gt;0,+(Y38/X38)*100,0)</f>
        <v>-16.647797643583612</v>
      </c>
      <c r="AA38" s="158">
        <f>SUM(AA39:AA41)</f>
        <v>37636642</v>
      </c>
    </row>
    <row r="39" spans="1:27" ht="13.5">
      <c r="A39" s="143" t="s">
        <v>85</v>
      </c>
      <c r="B39" s="141"/>
      <c r="C39" s="160">
        <v>16573789</v>
      </c>
      <c r="D39" s="160"/>
      <c r="E39" s="161">
        <v>25182038</v>
      </c>
      <c r="F39" s="65">
        <v>24941404</v>
      </c>
      <c r="G39" s="65">
        <v>1761067</v>
      </c>
      <c r="H39" s="65">
        <v>1761067</v>
      </c>
      <c r="I39" s="65">
        <v>2119807</v>
      </c>
      <c r="J39" s="65">
        <v>5641941</v>
      </c>
      <c r="K39" s="65">
        <v>2177575</v>
      </c>
      <c r="L39" s="65">
        <v>2023984</v>
      </c>
      <c r="M39" s="65">
        <v>1047586</v>
      </c>
      <c r="N39" s="65">
        <v>5249145</v>
      </c>
      <c r="O39" s="65">
        <v>1050826</v>
      </c>
      <c r="P39" s="65">
        <v>1244848</v>
      </c>
      <c r="Q39" s="65">
        <v>1171528</v>
      </c>
      <c r="R39" s="65">
        <v>3467202</v>
      </c>
      <c r="S39" s="65">
        <v>1235210</v>
      </c>
      <c r="T39" s="65">
        <v>-414057</v>
      </c>
      <c r="U39" s="65">
        <v>4101990</v>
      </c>
      <c r="V39" s="65">
        <v>4923143</v>
      </c>
      <c r="W39" s="65">
        <v>19281431</v>
      </c>
      <c r="X39" s="65">
        <v>24941404</v>
      </c>
      <c r="Y39" s="65">
        <v>-5659973</v>
      </c>
      <c r="Z39" s="145">
        <v>-22.69</v>
      </c>
      <c r="AA39" s="160">
        <v>24941404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>
        <v>12034972</v>
      </c>
      <c r="D41" s="160"/>
      <c r="E41" s="161">
        <v>14070551</v>
      </c>
      <c r="F41" s="65">
        <v>12695238</v>
      </c>
      <c r="G41" s="65">
        <v>707772</v>
      </c>
      <c r="H41" s="65">
        <v>1237212</v>
      </c>
      <c r="I41" s="65">
        <v>1237212</v>
      </c>
      <c r="J41" s="65">
        <v>3182196</v>
      </c>
      <c r="K41" s="65">
        <v>940371</v>
      </c>
      <c r="L41" s="65">
        <v>977325</v>
      </c>
      <c r="M41" s="65">
        <v>1024730</v>
      </c>
      <c r="N41" s="65">
        <v>2942426</v>
      </c>
      <c r="O41" s="65">
        <v>825798</v>
      </c>
      <c r="P41" s="65">
        <v>832953</v>
      </c>
      <c r="Q41" s="65">
        <v>-20741</v>
      </c>
      <c r="R41" s="65">
        <v>1638010</v>
      </c>
      <c r="S41" s="65">
        <v>858468</v>
      </c>
      <c r="T41" s="65">
        <v>436202</v>
      </c>
      <c r="U41" s="65">
        <v>3032237</v>
      </c>
      <c r="V41" s="65">
        <v>4326907</v>
      </c>
      <c r="W41" s="65">
        <v>12089539</v>
      </c>
      <c r="X41" s="65">
        <v>12695238</v>
      </c>
      <c r="Y41" s="65">
        <v>-605699</v>
      </c>
      <c r="Z41" s="145">
        <v>-4.77</v>
      </c>
      <c r="AA41" s="160">
        <v>12695238</v>
      </c>
    </row>
    <row r="42" spans="1:27" ht="13.5">
      <c r="A42" s="140" t="s">
        <v>88</v>
      </c>
      <c r="B42" s="147"/>
      <c r="C42" s="158">
        <f aca="true" t="shared" si="8" ref="C42:Y42">SUM(C43:C46)</f>
        <v>274809421</v>
      </c>
      <c r="D42" s="158">
        <f>SUM(D43:D46)</f>
        <v>0</v>
      </c>
      <c r="E42" s="159">
        <f t="shared" si="8"/>
        <v>262966415</v>
      </c>
      <c r="F42" s="105">
        <f t="shared" si="8"/>
        <v>329544971</v>
      </c>
      <c r="G42" s="105">
        <f t="shared" si="8"/>
        <v>8134913</v>
      </c>
      <c r="H42" s="105">
        <f t="shared" si="8"/>
        <v>8152998</v>
      </c>
      <c r="I42" s="105">
        <f t="shared" si="8"/>
        <v>38671750</v>
      </c>
      <c r="J42" s="105">
        <f t="shared" si="8"/>
        <v>54959661</v>
      </c>
      <c r="K42" s="105">
        <f t="shared" si="8"/>
        <v>42965361</v>
      </c>
      <c r="L42" s="105">
        <f t="shared" si="8"/>
        <v>36829664</v>
      </c>
      <c r="M42" s="105">
        <f t="shared" si="8"/>
        <v>41390813</v>
      </c>
      <c r="N42" s="105">
        <f t="shared" si="8"/>
        <v>121185838</v>
      </c>
      <c r="O42" s="105">
        <f t="shared" si="8"/>
        <v>23521270</v>
      </c>
      <c r="P42" s="105">
        <f t="shared" si="8"/>
        <v>37141536</v>
      </c>
      <c r="Q42" s="105">
        <f t="shared" si="8"/>
        <v>3159309</v>
      </c>
      <c r="R42" s="105">
        <f t="shared" si="8"/>
        <v>63822115</v>
      </c>
      <c r="S42" s="105">
        <f t="shared" si="8"/>
        <v>29021453</v>
      </c>
      <c r="T42" s="105">
        <f t="shared" si="8"/>
        <v>36652259</v>
      </c>
      <c r="U42" s="105">
        <f t="shared" si="8"/>
        <v>78364236</v>
      </c>
      <c r="V42" s="105">
        <f t="shared" si="8"/>
        <v>144037948</v>
      </c>
      <c r="W42" s="105">
        <f t="shared" si="8"/>
        <v>384005562</v>
      </c>
      <c r="X42" s="105">
        <f t="shared" si="8"/>
        <v>329544971</v>
      </c>
      <c r="Y42" s="105">
        <f t="shared" si="8"/>
        <v>54460591</v>
      </c>
      <c r="Z42" s="142">
        <f>+IF(X42&lt;&gt;0,+(Y42/X42)*100,0)</f>
        <v>16.525996690145213</v>
      </c>
      <c r="AA42" s="158">
        <f>SUM(AA43:AA46)</f>
        <v>329544971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>
        <v>274809421</v>
      </c>
      <c r="D44" s="160"/>
      <c r="E44" s="161">
        <v>262966415</v>
      </c>
      <c r="F44" s="65">
        <v>329544971</v>
      </c>
      <c r="G44" s="65">
        <v>8134913</v>
      </c>
      <c r="H44" s="65">
        <v>8152998</v>
      </c>
      <c r="I44" s="65">
        <v>38671750</v>
      </c>
      <c r="J44" s="65">
        <v>54959661</v>
      </c>
      <c r="K44" s="65">
        <v>42965361</v>
      </c>
      <c r="L44" s="65">
        <v>36829664</v>
      </c>
      <c r="M44" s="65">
        <v>41390813</v>
      </c>
      <c r="N44" s="65">
        <v>121185838</v>
      </c>
      <c r="O44" s="65">
        <v>23521270</v>
      </c>
      <c r="P44" s="65">
        <v>37141536</v>
      </c>
      <c r="Q44" s="65">
        <v>3159309</v>
      </c>
      <c r="R44" s="65">
        <v>63822115</v>
      </c>
      <c r="S44" s="65">
        <v>29021453</v>
      </c>
      <c r="T44" s="65">
        <v>36652259</v>
      </c>
      <c r="U44" s="65">
        <v>78364236</v>
      </c>
      <c r="V44" s="65">
        <v>144037948</v>
      </c>
      <c r="W44" s="65">
        <v>384005562</v>
      </c>
      <c r="X44" s="65">
        <v>329544971</v>
      </c>
      <c r="Y44" s="65">
        <v>54460591</v>
      </c>
      <c r="Z44" s="145">
        <v>16.53</v>
      </c>
      <c r="AA44" s="160">
        <v>329544971</v>
      </c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452744277</v>
      </c>
      <c r="D48" s="177">
        <f>+D28+D32+D38+D42+D47</f>
        <v>0</v>
      </c>
      <c r="E48" s="178">
        <f t="shared" si="9"/>
        <v>516679725</v>
      </c>
      <c r="F48" s="78">
        <f t="shared" si="9"/>
        <v>548885140</v>
      </c>
      <c r="G48" s="78">
        <f t="shared" si="9"/>
        <v>23566674</v>
      </c>
      <c r="H48" s="78">
        <f t="shared" si="9"/>
        <v>22142661</v>
      </c>
      <c r="I48" s="78">
        <f t="shared" si="9"/>
        <v>57340547</v>
      </c>
      <c r="J48" s="78">
        <f t="shared" si="9"/>
        <v>103049882</v>
      </c>
      <c r="K48" s="78">
        <f t="shared" si="9"/>
        <v>59973031</v>
      </c>
      <c r="L48" s="78">
        <f t="shared" si="9"/>
        <v>56731276</v>
      </c>
      <c r="M48" s="78">
        <f t="shared" si="9"/>
        <v>57801556</v>
      </c>
      <c r="N48" s="78">
        <f t="shared" si="9"/>
        <v>174505863</v>
      </c>
      <c r="O48" s="78">
        <f t="shared" si="9"/>
        <v>59234146</v>
      </c>
      <c r="P48" s="78">
        <f t="shared" si="9"/>
        <v>52665435</v>
      </c>
      <c r="Q48" s="78">
        <f t="shared" si="9"/>
        <v>19972450</v>
      </c>
      <c r="R48" s="78">
        <f t="shared" si="9"/>
        <v>131872031</v>
      </c>
      <c r="S48" s="78">
        <f t="shared" si="9"/>
        <v>44443524</v>
      </c>
      <c r="T48" s="78">
        <f t="shared" si="9"/>
        <v>46110797</v>
      </c>
      <c r="U48" s="78">
        <f t="shared" si="9"/>
        <v>128582134</v>
      </c>
      <c r="V48" s="78">
        <f t="shared" si="9"/>
        <v>219136455</v>
      </c>
      <c r="W48" s="78">
        <f t="shared" si="9"/>
        <v>628564231</v>
      </c>
      <c r="X48" s="78">
        <f t="shared" si="9"/>
        <v>548885140</v>
      </c>
      <c r="Y48" s="78">
        <f t="shared" si="9"/>
        <v>79679091</v>
      </c>
      <c r="Z48" s="179">
        <f>+IF(X48&lt;&gt;0,+(Y48/X48)*100,0)</f>
        <v>14.516532730326787</v>
      </c>
      <c r="AA48" s="177">
        <f>+AA28+AA32+AA38+AA42+AA47</f>
        <v>548885140</v>
      </c>
    </row>
    <row r="49" spans="1:27" ht="13.5">
      <c r="A49" s="153" t="s">
        <v>49</v>
      </c>
      <c r="B49" s="154"/>
      <c r="C49" s="180">
        <f aca="true" t="shared" si="10" ref="C49:Y49">+C25-C48</f>
        <v>428077365</v>
      </c>
      <c r="D49" s="180">
        <f>+D25-D48</f>
        <v>0</v>
      </c>
      <c r="E49" s="181">
        <f t="shared" si="10"/>
        <v>0</v>
      </c>
      <c r="F49" s="182">
        <f t="shared" si="10"/>
        <v>0</v>
      </c>
      <c r="G49" s="182">
        <f t="shared" si="10"/>
        <v>294837387</v>
      </c>
      <c r="H49" s="182">
        <f t="shared" si="10"/>
        <v>45954519</v>
      </c>
      <c r="I49" s="182">
        <f t="shared" si="10"/>
        <v>8782776</v>
      </c>
      <c r="J49" s="182">
        <f t="shared" si="10"/>
        <v>349574682</v>
      </c>
      <c r="K49" s="182">
        <f t="shared" si="10"/>
        <v>0</v>
      </c>
      <c r="L49" s="182">
        <f t="shared" si="10"/>
        <v>108112581</v>
      </c>
      <c r="M49" s="182">
        <f t="shared" si="10"/>
        <v>56351918</v>
      </c>
      <c r="N49" s="182">
        <f t="shared" si="10"/>
        <v>164464499</v>
      </c>
      <c r="O49" s="182">
        <f t="shared" si="10"/>
        <v>0</v>
      </c>
      <c r="P49" s="182">
        <f t="shared" si="10"/>
        <v>0</v>
      </c>
      <c r="Q49" s="182">
        <f t="shared" si="10"/>
        <v>-497968</v>
      </c>
      <c r="R49" s="182">
        <f t="shared" si="10"/>
        <v>-497968</v>
      </c>
      <c r="S49" s="182">
        <f t="shared" si="10"/>
        <v>0</v>
      </c>
      <c r="T49" s="182">
        <f t="shared" si="10"/>
        <v>-36239318</v>
      </c>
      <c r="U49" s="182">
        <f t="shared" si="10"/>
        <v>-5779934</v>
      </c>
      <c r="V49" s="182">
        <f t="shared" si="10"/>
        <v>-42019252</v>
      </c>
      <c r="W49" s="182">
        <f t="shared" si="10"/>
        <v>471521961</v>
      </c>
      <c r="X49" s="182">
        <f>IF(F25=F48,0,X25-X48)</f>
        <v>0</v>
      </c>
      <c r="Y49" s="182">
        <f t="shared" si="10"/>
        <v>471521961</v>
      </c>
      <c r="Z49" s="183">
        <f>+IF(X49&lt;&gt;0,+(Y49/X49)*100,0)</f>
        <v>0</v>
      </c>
      <c r="AA49" s="180">
        <f>+AA25-AA48</f>
        <v>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34801242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20000000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30000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73923</v>
      </c>
      <c r="F12" s="65">
        <v>44267</v>
      </c>
      <c r="G12" s="65">
        <v>5201</v>
      </c>
      <c r="H12" s="65">
        <v>0</v>
      </c>
      <c r="I12" s="65">
        <v>0</v>
      </c>
      <c r="J12" s="65">
        <v>5201</v>
      </c>
      <c r="K12" s="65">
        <v>0</v>
      </c>
      <c r="L12" s="65">
        <v>5557</v>
      </c>
      <c r="M12" s="65">
        <v>3627</v>
      </c>
      <c r="N12" s="65">
        <v>9184</v>
      </c>
      <c r="O12" s="65">
        <v>207948</v>
      </c>
      <c r="P12" s="65">
        <v>0</v>
      </c>
      <c r="Q12" s="65">
        <v>0</v>
      </c>
      <c r="R12" s="65">
        <v>207948</v>
      </c>
      <c r="S12" s="65">
        <v>0</v>
      </c>
      <c r="T12" s="65">
        <v>0</v>
      </c>
      <c r="U12" s="65">
        <v>0</v>
      </c>
      <c r="V12" s="65">
        <v>0</v>
      </c>
      <c r="W12" s="65">
        <v>222333</v>
      </c>
      <c r="X12" s="65">
        <v>44267</v>
      </c>
      <c r="Y12" s="65">
        <v>178066</v>
      </c>
      <c r="Z12" s="145">
        <v>402.25</v>
      </c>
      <c r="AA12" s="160">
        <v>44267</v>
      </c>
    </row>
    <row r="13" spans="1:27" ht="13.5">
      <c r="A13" s="196" t="s">
        <v>109</v>
      </c>
      <c r="B13" s="200"/>
      <c r="C13" s="160">
        <v>0</v>
      </c>
      <c r="D13" s="160"/>
      <c r="E13" s="161">
        <v>17000000</v>
      </c>
      <c r="F13" s="65">
        <v>9000000</v>
      </c>
      <c r="G13" s="65">
        <v>327382</v>
      </c>
      <c r="H13" s="65">
        <v>0</v>
      </c>
      <c r="I13" s="65">
        <v>0</v>
      </c>
      <c r="J13" s="65">
        <v>327382</v>
      </c>
      <c r="K13" s="65">
        <v>0</v>
      </c>
      <c r="L13" s="65">
        <v>614223</v>
      </c>
      <c r="M13" s="65">
        <v>591609</v>
      </c>
      <c r="N13" s="65">
        <v>1205832</v>
      </c>
      <c r="O13" s="65">
        <v>268781</v>
      </c>
      <c r="P13" s="65">
        <v>0</v>
      </c>
      <c r="Q13" s="65">
        <v>0</v>
      </c>
      <c r="R13" s="65">
        <v>268781</v>
      </c>
      <c r="S13" s="65">
        <v>0</v>
      </c>
      <c r="T13" s="65">
        <v>0</v>
      </c>
      <c r="U13" s="65">
        <v>0</v>
      </c>
      <c r="V13" s="65">
        <v>0</v>
      </c>
      <c r="W13" s="65">
        <v>1801995</v>
      </c>
      <c r="X13" s="65">
        <v>9000000</v>
      </c>
      <c r="Y13" s="65">
        <v>-7198005</v>
      </c>
      <c r="Z13" s="145">
        <v>-79.98</v>
      </c>
      <c r="AA13" s="160">
        <v>9000000</v>
      </c>
    </row>
    <row r="14" spans="1:27" ht="13.5">
      <c r="A14" s="196" t="s">
        <v>110</v>
      </c>
      <c r="B14" s="200"/>
      <c r="C14" s="160">
        <v>5005243</v>
      </c>
      <c r="D14" s="160"/>
      <c r="E14" s="161">
        <v>0</v>
      </c>
      <c r="F14" s="65">
        <v>10804</v>
      </c>
      <c r="G14" s="65">
        <v>338151</v>
      </c>
      <c r="H14" s="65">
        <v>0</v>
      </c>
      <c r="I14" s="65">
        <v>0</v>
      </c>
      <c r="J14" s="65">
        <v>338151</v>
      </c>
      <c r="K14" s="65">
        <v>0</v>
      </c>
      <c r="L14" s="65">
        <v>-336840</v>
      </c>
      <c r="M14" s="65">
        <v>1451</v>
      </c>
      <c r="N14" s="65">
        <v>-335389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2762</v>
      </c>
      <c r="X14" s="65">
        <v>10804</v>
      </c>
      <c r="Y14" s="65">
        <v>-8042</v>
      </c>
      <c r="Z14" s="145">
        <v>-74.44</v>
      </c>
      <c r="AA14" s="160">
        <v>10804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5633132</v>
      </c>
      <c r="Q18" s="65">
        <v>0</v>
      </c>
      <c r="R18" s="65">
        <v>5633132</v>
      </c>
      <c r="S18" s="65">
        <v>0</v>
      </c>
      <c r="T18" s="65">
        <v>0</v>
      </c>
      <c r="U18" s="65">
        <v>0</v>
      </c>
      <c r="V18" s="65">
        <v>0</v>
      </c>
      <c r="W18" s="65">
        <v>5633132</v>
      </c>
      <c r="X18" s="65">
        <v>0</v>
      </c>
      <c r="Y18" s="65">
        <v>5633132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749104223</v>
      </c>
      <c r="D19" s="160"/>
      <c r="E19" s="161">
        <v>240036966</v>
      </c>
      <c r="F19" s="65">
        <v>383325402</v>
      </c>
      <c r="G19" s="65">
        <v>0</v>
      </c>
      <c r="H19" s="65">
        <v>62640442</v>
      </c>
      <c r="I19" s="65">
        <v>51093500</v>
      </c>
      <c r="J19" s="65">
        <v>113733942</v>
      </c>
      <c r="K19" s="65">
        <v>54610577</v>
      </c>
      <c r="L19" s="65">
        <v>0</v>
      </c>
      <c r="M19" s="65">
        <v>88574211</v>
      </c>
      <c r="N19" s="65">
        <v>143184788</v>
      </c>
      <c r="O19" s="65">
        <v>51745576</v>
      </c>
      <c r="P19" s="65">
        <v>47032303</v>
      </c>
      <c r="Q19" s="65">
        <v>10641637</v>
      </c>
      <c r="R19" s="65">
        <v>109419516</v>
      </c>
      <c r="S19" s="65">
        <v>41019030</v>
      </c>
      <c r="T19" s="65">
        <v>3397106</v>
      </c>
      <c r="U19" s="65">
        <v>118700210</v>
      </c>
      <c r="V19" s="65">
        <v>163116346</v>
      </c>
      <c r="W19" s="65">
        <v>529454592</v>
      </c>
      <c r="X19" s="65">
        <v>383325402</v>
      </c>
      <c r="Y19" s="65">
        <v>146129190</v>
      </c>
      <c r="Z19" s="145">
        <v>38.12</v>
      </c>
      <c r="AA19" s="160">
        <v>383325402</v>
      </c>
    </row>
    <row r="20" spans="1:27" ht="13.5">
      <c r="A20" s="196" t="s">
        <v>35</v>
      </c>
      <c r="B20" s="200" t="s">
        <v>96</v>
      </c>
      <c r="C20" s="160">
        <v>91910934</v>
      </c>
      <c r="D20" s="160"/>
      <c r="E20" s="161">
        <v>239538836</v>
      </c>
      <c r="F20" s="59">
        <v>156504667</v>
      </c>
      <c r="G20" s="59">
        <v>3346324</v>
      </c>
      <c r="H20" s="59">
        <v>5456738</v>
      </c>
      <c r="I20" s="59">
        <v>1470980</v>
      </c>
      <c r="J20" s="59">
        <v>10274042</v>
      </c>
      <c r="K20" s="59">
        <v>5362454</v>
      </c>
      <c r="L20" s="59">
        <v>-1855874</v>
      </c>
      <c r="M20" s="59">
        <v>22139352</v>
      </c>
      <c r="N20" s="59">
        <v>25645932</v>
      </c>
      <c r="O20" s="59">
        <v>7011841</v>
      </c>
      <c r="P20" s="59">
        <v>0</v>
      </c>
      <c r="Q20" s="59">
        <v>8832845</v>
      </c>
      <c r="R20" s="59">
        <v>15844686</v>
      </c>
      <c r="S20" s="59">
        <v>3424494</v>
      </c>
      <c r="T20" s="59">
        <v>6474373</v>
      </c>
      <c r="U20" s="59">
        <v>4101990</v>
      </c>
      <c r="V20" s="59">
        <v>14000857</v>
      </c>
      <c r="W20" s="59">
        <v>65765517</v>
      </c>
      <c r="X20" s="59">
        <v>156504667</v>
      </c>
      <c r="Y20" s="59">
        <v>-90739150</v>
      </c>
      <c r="Z20" s="199">
        <v>-57.98</v>
      </c>
      <c r="AA20" s="135">
        <v>156504667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880821642</v>
      </c>
      <c r="D22" s="203">
        <f>SUM(D5:D21)</f>
        <v>0</v>
      </c>
      <c r="E22" s="204">
        <f t="shared" si="0"/>
        <v>516679725</v>
      </c>
      <c r="F22" s="205">
        <f t="shared" si="0"/>
        <v>548885140</v>
      </c>
      <c r="G22" s="205">
        <f t="shared" si="0"/>
        <v>4017058</v>
      </c>
      <c r="H22" s="205">
        <f t="shared" si="0"/>
        <v>68097180</v>
      </c>
      <c r="I22" s="205">
        <f t="shared" si="0"/>
        <v>52564480</v>
      </c>
      <c r="J22" s="205">
        <f t="shared" si="0"/>
        <v>124678718</v>
      </c>
      <c r="K22" s="205">
        <f t="shared" si="0"/>
        <v>59973031</v>
      </c>
      <c r="L22" s="205">
        <f t="shared" si="0"/>
        <v>-1572934</v>
      </c>
      <c r="M22" s="205">
        <f t="shared" si="0"/>
        <v>111310250</v>
      </c>
      <c r="N22" s="205">
        <f t="shared" si="0"/>
        <v>169710347</v>
      </c>
      <c r="O22" s="205">
        <f t="shared" si="0"/>
        <v>59234146</v>
      </c>
      <c r="P22" s="205">
        <f t="shared" si="0"/>
        <v>52665435</v>
      </c>
      <c r="Q22" s="205">
        <f t="shared" si="0"/>
        <v>19474482</v>
      </c>
      <c r="R22" s="205">
        <f t="shared" si="0"/>
        <v>131374063</v>
      </c>
      <c r="S22" s="205">
        <f t="shared" si="0"/>
        <v>44443524</v>
      </c>
      <c r="T22" s="205">
        <f t="shared" si="0"/>
        <v>9871479</v>
      </c>
      <c r="U22" s="205">
        <f t="shared" si="0"/>
        <v>122802200</v>
      </c>
      <c r="V22" s="205">
        <f t="shared" si="0"/>
        <v>177117203</v>
      </c>
      <c r="W22" s="205">
        <f t="shared" si="0"/>
        <v>602880331</v>
      </c>
      <c r="X22" s="205">
        <f t="shared" si="0"/>
        <v>548885140</v>
      </c>
      <c r="Y22" s="205">
        <f t="shared" si="0"/>
        <v>53995191</v>
      </c>
      <c r="Z22" s="206">
        <f>+IF(X22&lt;&gt;0,+(Y22/X22)*100,0)</f>
        <v>9.837247734562462</v>
      </c>
      <c r="AA22" s="203">
        <f>SUM(AA5:AA21)</f>
        <v>548885140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208614636</v>
      </c>
      <c r="D25" s="160"/>
      <c r="E25" s="161">
        <v>153983449</v>
      </c>
      <c r="F25" s="65">
        <v>277860295</v>
      </c>
      <c r="G25" s="65">
        <v>14933535</v>
      </c>
      <c r="H25" s="65">
        <v>15428495</v>
      </c>
      <c r="I25" s="65">
        <v>23738721</v>
      </c>
      <c r="J25" s="65">
        <v>54100751</v>
      </c>
      <c r="K25" s="65">
        <v>16712645</v>
      </c>
      <c r="L25" s="65">
        <v>26742774</v>
      </c>
      <c r="M25" s="65">
        <v>39296867</v>
      </c>
      <c r="N25" s="65">
        <v>82752286</v>
      </c>
      <c r="O25" s="65">
        <v>21835284</v>
      </c>
      <c r="P25" s="65">
        <v>22677194</v>
      </c>
      <c r="Q25" s="65">
        <v>9382779</v>
      </c>
      <c r="R25" s="65">
        <v>53895257</v>
      </c>
      <c r="S25" s="65">
        <v>23134764</v>
      </c>
      <c r="T25" s="65">
        <v>32015902</v>
      </c>
      <c r="U25" s="65">
        <v>81450686</v>
      </c>
      <c r="V25" s="65">
        <v>136601352</v>
      </c>
      <c r="W25" s="65">
        <v>327349646</v>
      </c>
      <c r="X25" s="65">
        <v>277860295</v>
      </c>
      <c r="Y25" s="65">
        <v>49489351</v>
      </c>
      <c r="Z25" s="145">
        <v>17.81</v>
      </c>
      <c r="AA25" s="160">
        <v>277860295</v>
      </c>
    </row>
    <row r="26" spans="1:27" ht="13.5">
      <c r="A26" s="198" t="s">
        <v>38</v>
      </c>
      <c r="B26" s="197"/>
      <c r="C26" s="160">
        <v>7017340</v>
      </c>
      <c r="D26" s="160"/>
      <c r="E26" s="161">
        <v>10221026</v>
      </c>
      <c r="F26" s="65">
        <v>7720355</v>
      </c>
      <c r="G26" s="65">
        <v>617624</v>
      </c>
      <c r="H26" s="65">
        <v>622087</v>
      </c>
      <c r="I26" s="65">
        <v>635799</v>
      </c>
      <c r="J26" s="65">
        <v>1875510</v>
      </c>
      <c r="K26" s="65">
        <v>604998</v>
      </c>
      <c r="L26" s="65">
        <v>606569</v>
      </c>
      <c r="M26" s="65">
        <v>617624</v>
      </c>
      <c r="N26" s="65">
        <v>1829191</v>
      </c>
      <c r="O26" s="65">
        <v>768389</v>
      </c>
      <c r="P26" s="65">
        <v>0</v>
      </c>
      <c r="Q26" s="65">
        <v>641804</v>
      </c>
      <c r="R26" s="65">
        <v>1410193</v>
      </c>
      <c r="S26" s="65">
        <v>661032</v>
      </c>
      <c r="T26" s="65">
        <v>662046</v>
      </c>
      <c r="U26" s="65">
        <v>1948204</v>
      </c>
      <c r="V26" s="65">
        <v>3271282</v>
      </c>
      <c r="W26" s="65">
        <v>8386176</v>
      </c>
      <c r="X26" s="65">
        <v>7720355</v>
      </c>
      <c r="Y26" s="65">
        <v>665821</v>
      </c>
      <c r="Z26" s="145">
        <v>8.62</v>
      </c>
      <c r="AA26" s="160">
        <v>7720355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8625863</v>
      </c>
      <c r="U31" s="65">
        <v>0</v>
      </c>
      <c r="V31" s="65">
        <v>8625863</v>
      </c>
      <c r="W31" s="65">
        <v>8625863</v>
      </c>
      <c r="X31" s="65">
        <v>0</v>
      </c>
      <c r="Y31" s="65">
        <v>8625863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6644641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237112301</v>
      </c>
      <c r="D34" s="160"/>
      <c r="E34" s="161">
        <v>345830609</v>
      </c>
      <c r="F34" s="65">
        <v>263304490</v>
      </c>
      <c r="G34" s="65">
        <v>8015515</v>
      </c>
      <c r="H34" s="65">
        <v>6092079</v>
      </c>
      <c r="I34" s="65">
        <v>32966027</v>
      </c>
      <c r="J34" s="65">
        <v>47073621</v>
      </c>
      <c r="K34" s="65">
        <v>42655388</v>
      </c>
      <c r="L34" s="65">
        <v>29381933</v>
      </c>
      <c r="M34" s="65">
        <v>17887065</v>
      </c>
      <c r="N34" s="65">
        <v>89924386</v>
      </c>
      <c r="O34" s="65">
        <v>36630473</v>
      </c>
      <c r="P34" s="65">
        <v>29988241</v>
      </c>
      <c r="Q34" s="65">
        <v>9947867</v>
      </c>
      <c r="R34" s="65">
        <v>76566581</v>
      </c>
      <c r="S34" s="65">
        <v>20647728</v>
      </c>
      <c r="T34" s="65">
        <v>4806986</v>
      </c>
      <c r="U34" s="65">
        <v>45183244</v>
      </c>
      <c r="V34" s="65">
        <v>70637958</v>
      </c>
      <c r="W34" s="65">
        <v>284202546</v>
      </c>
      <c r="X34" s="65">
        <v>263304490</v>
      </c>
      <c r="Y34" s="65">
        <v>20898056</v>
      </c>
      <c r="Z34" s="145">
        <v>7.94</v>
      </c>
      <c r="AA34" s="160">
        <v>263304490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452744277</v>
      </c>
      <c r="D36" s="203">
        <f>SUM(D25:D35)</f>
        <v>0</v>
      </c>
      <c r="E36" s="204">
        <f t="shared" si="1"/>
        <v>516679725</v>
      </c>
      <c r="F36" s="205">
        <f t="shared" si="1"/>
        <v>548885140</v>
      </c>
      <c r="G36" s="205">
        <f t="shared" si="1"/>
        <v>23566674</v>
      </c>
      <c r="H36" s="205">
        <f t="shared" si="1"/>
        <v>22142661</v>
      </c>
      <c r="I36" s="205">
        <f t="shared" si="1"/>
        <v>57340547</v>
      </c>
      <c r="J36" s="205">
        <f t="shared" si="1"/>
        <v>103049882</v>
      </c>
      <c r="K36" s="205">
        <f t="shared" si="1"/>
        <v>59973031</v>
      </c>
      <c r="L36" s="205">
        <f t="shared" si="1"/>
        <v>56731276</v>
      </c>
      <c r="M36" s="205">
        <f t="shared" si="1"/>
        <v>57801556</v>
      </c>
      <c r="N36" s="205">
        <f t="shared" si="1"/>
        <v>174505863</v>
      </c>
      <c r="O36" s="205">
        <f t="shared" si="1"/>
        <v>59234146</v>
      </c>
      <c r="P36" s="205">
        <f t="shared" si="1"/>
        <v>52665435</v>
      </c>
      <c r="Q36" s="205">
        <f t="shared" si="1"/>
        <v>19972450</v>
      </c>
      <c r="R36" s="205">
        <f t="shared" si="1"/>
        <v>131872031</v>
      </c>
      <c r="S36" s="205">
        <f t="shared" si="1"/>
        <v>44443524</v>
      </c>
      <c r="T36" s="205">
        <f t="shared" si="1"/>
        <v>46110797</v>
      </c>
      <c r="U36" s="205">
        <f t="shared" si="1"/>
        <v>128582134</v>
      </c>
      <c r="V36" s="205">
        <f t="shared" si="1"/>
        <v>219136455</v>
      </c>
      <c r="W36" s="205">
        <f t="shared" si="1"/>
        <v>628564231</v>
      </c>
      <c r="X36" s="205">
        <f t="shared" si="1"/>
        <v>548885140</v>
      </c>
      <c r="Y36" s="205">
        <f t="shared" si="1"/>
        <v>79679091</v>
      </c>
      <c r="Z36" s="206">
        <f>+IF(X36&lt;&gt;0,+(Y36/X36)*100,0)</f>
        <v>14.516532730326787</v>
      </c>
      <c r="AA36" s="203">
        <f>SUM(AA25:AA35)</f>
        <v>548885140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428077365</v>
      </c>
      <c r="D38" s="214">
        <f>+D22-D36</f>
        <v>0</v>
      </c>
      <c r="E38" s="215">
        <f t="shared" si="2"/>
        <v>0</v>
      </c>
      <c r="F38" s="111">
        <f t="shared" si="2"/>
        <v>0</v>
      </c>
      <c r="G38" s="111">
        <f t="shared" si="2"/>
        <v>-19549616</v>
      </c>
      <c r="H38" s="111">
        <f t="shared" si="2"/>
        <v>45954519</v>
      </c>
      <c r="I38" s="111">
        <f t="shared" si="2"/>
        <v>-4776067</v>
      </c>
      <c r="J38" s="111">
        <f t="shared" si="2"/>
        <v>21628836</v>
      </c>
      <c r="K38" s="111">
        <f t="shared" si="2"/>
        <v>0</v>
      </c>
      <c r="L38" s="111">
        <f t="shared" si="2"/>
        <v>-58304210</v>
      </c>
      <c r="M38" s="111">
        <f t="shared" si="2"/>
        <v>53508694</v>
      </c>
      <c r="N38" s="111">
        <f t="shared" si="2"/>
        <v>-4795516</v>
      </c>
      <c r="O38" s="111">
        <f t="shared" si="2"/>
        <v>0</v>
      </c>
      <c r="P38" s="111">
        <f t="shared" si="2"/>
        <v>0</v>
      </c>
      <c r="Q38" s="111">
        <f t="shared" si="2"/>
        <v>-497968</v>
      </c>
      <c r="R38" s="111">
        <f t="shared" si="2"/>
        <v>-497968</v>
      </c>
      <c r="S38" s="111">
        <f t="shared" si="2"/>
        <v>0</v>
      </c>
      <c r="T38" s="111">
        <f t="shared" si="2"/>
        <v>-36239318</v>
      </c>
      <c r="U38" s="111">
        <f t="shared" si="2"/>
        <v>-5779934</v>
      </c>
      <c r="V38" s="111">
        <f t="shared" si="2"/>
        <v>-42019252</v>
      </c>
      <c r="W38" s="111">
        <f t="shared" si="2"/>
        <v>-25683900</v>
      </c>
      <c r="X38" s="111">
        <f>IF(F22=F36,0,X22-X36)</f>
        <v>0</v>
      </c>
      <c r="Y38" s="111">
        <f t="shared" si="2"/>
        <v>-25683900</v>
      </c>
      <c r="Z38" s="216">
        <f>+IF(X38&lt;&gt;0,+(Y38/X38)*100,0)</f>
        <v>0</v>
      </c>
      <c r="AA38" s="214">
        <f>+AA22-AA36</f>
        <v>0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314387003</v>
      </c>
      <c r="H39" s="65">
        <v>0</v>
      </c>
      <c r="I39" s="65">
        <v>13558843</v>
      </c>
      <c r="J39" s="65">
        <v>327945846</v>
      </c>
      <c r="K39" s="65">
        <v>0</v>
      </c>
      <c r="L39" s="65">
        <v>166416791</v>
      </c>
      <c r="M39" s="65">
        <v>2843224</v>
      </c>
      <c r="N39" s="65">
        <v>169260015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497205861</v>
      </c>
      <c r="X39" s="65">
        <v>0</v>
      </c>
      <c r="Y39" s="65">
        <v>497205861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428077365</v>
      </c>
      <c r="D42" s="221">
        <f>SUM(D38:D41)</f>
        <v>0</v>
      </c>
      <c r="E42" s="222">
        <f t="shared" si="3"/>
        <v>0</v>
      </c>
      <c r="F42" s="93">
        <f t="shared" si="3"/>
        <v>0</v>
      </c>
      <c r="G42" s="93">
        <f t="shared" si="3"/>
        <v>294837387</v>
      </c>
      <c r="H42" s="93">
        <f t="shared" si="3"/>
        <v>45954519</v>
      </c>
      <c r="I42" s="93">
        <f t="shared" si="3"/>
        <v>8782776</v>
      </c>
      <c r="J42" s="93">
        <f t="shared" si="3"/>
        <v>349574682</v>
      </c>
      <c r="K42" s="93">
        <f t="shared" si="3"/>
        <v>0</v>
      </c>
      <c r="L42" s="93">
        <f t="shared" si="3"/>
        <v>108112581</v>
      </c>
      <c r="M42" s="93">
        <f t="shared" si="3"/>
        <v>56351918</v>
      </c>
      <c r="N42" s="93">
        <f t="shared" si="3"/>
        <v>164464499</v>
      </c>
      <c r="O42" s="93">
        <f t="shared" si="3"/>
        <v>0</v>
      </c>
      <c r="P42" s="93">
        <f t="shared" si="3"/>
        <v>0</v>
      </c>
      <c r="Q42" s="93">
        <f t="shared" si="3"/>
        <v>-497968</v>
      </c>
      <c r="R42" s="93">
        <f t="shared" si="3"/>
        <v>-497968</v>
      </c>
      <c r="S42" s="93">
        <f t="shared" si="3"/>
        <v>0</v>
      </c>
      <c r="T42" s="93">
        <f t="shared" si="3"/>
        <v>-36239318</v>
      </c>
      <c r="U42" s="93">
        <f t="shared" si="3"/>
        <v>-5779934</v>
      </c>
      <c r="V42" s="93">
        <f t="shared" si="3"/>
        <v>-42019252</v>
      </c>
      <c r="W42" s="93">
        <f t="shared" si="3"/>
        <v>471521961</v>
      </c>
      <c r="X42" s="93">
        <f t="shared" si="3"/>
        <v>0</v>
      </c>
      <c r="Y42" s="93">
        <f t="shared" si="3"/>
        <v>471521961</v>
      </c>
      <c r="Z42" s="223">
        <f>+IF(X42&lt;&gt;0,+(Y42/X42)*100,0)</f>
        <v>0</v>
      </c>
      <c r="AA42" s="221">
        <f>SUM(AA38:AA41)</f>
        <v>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428077365</v>
      </c>
      <c r="D44" s="225">
        <f>+D42-D43</f>
        <v>0</v>
      </c>
      <c r="E44" s="226">
        <f t="shared" si="4"/>
        <v>0</v>
      </c>
      <c r="F44" s="82">
        <f t="shared" si="4"/>
        <v>0</v>
      </c>
      <c r="G44" s="82">
        <f t="shared" si="4"/>
        <v>294837387</v>
      </c>
      <c r="H44" s="82">
        <f t="shared" si="4"/>
        <v>45954519</v>
      </c>
      <c r="I44" s="82">
        <f t="shared" si="4"/>
        <v>8782776</v>
      </c>
      <c r="J44" s="82">
        <f t="shared" si="4"/>
        <v>349574682</v>
      </c>
      <c r="K44" s="82">
        <f t="shared" si="4"/>
        <v>0</v>
      </c>
      <c r="L44" s="82">
        <f t="shared" si="4"/>
        <v>108112581</v>
      </c>
      <c r="M44" s="82">
        <f t="shared" si="4"/>
        <v>56351918</v>
      </c>
      <c r="N44" s="82">
        <f t="shared" si="4"/>
        <v>164464499</v>
      </c>
      <c r="O44" s="82">
        <f t="shared" si="4"/>
        <v>0</v>
      </c>
      <c r="P44" s="82">
        <f t="shared" si="4"/>
        <v>0</v>
      </c>
      <c r="Q44" s="82">
        <f t="shared" si="4"/>
        <v>-497968</v>
      </c>
      <c r="R44" s="82">
        <f t="shared" si="4"/>
        <v>-497968</v>
      </c>
      <c r="S44" s="82">
        <f t="shared" si="4"/>
        <v>0</v>
      </c>
      <c r="T44" s="82">
        <f t="shared" si="4"/>
        <v>-36239318</v>
      </c>
      <c r="U44" s="82">
        <f t="shared" si="4"/>
        <v>-5779934</v>
      </c>
      <c r="V44" s="82">
        <f t="shared" si="4"/>
        <v>-42019252</v>
      </c>
      <c r="W44" s="82">
        <f t="shared" si="4"/>
        <v>471521961</v>
      </c>
      <c r="X44" s="82">
        <f t="shared" si="4"/>
        <v>0</v>
      </c>
      <c r="Y44" s="82">
        <f t="shared" si="4"/>
        <v>471521961</v>
      </c>
      <c r="Z44" s="227">
        <f>+IF(X44&lt;&gt;0,+(Y44/X44)*100,0)</f>
        <v>0</v>
      </c>
      <c r="AA44" s="225">
        <f>+AA42-AA43</f>
        <v>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428077365</v>
      </c>
      <c r="D46" s="221">
        <f>SUM(D44:D45)</f>
        <v>0</v>
      </c>
      <c r="E46" s="222">
        <f t="shared" si="5"/>
        <v>0</v>
      </c>
      <c r="F46" s="93">
        <f t="shared" si="5"/>
        <v>0</v>
      </c>
      <c r="G46" s="93">
        <f t="shared" si="5"/>
        <v>294837387</v>
      </c>
      <c r="H46" s="93">
        <f t="shared" si="5"/>
        <v>45954519</v>
      </c>
      <c r="I46" s="93">
        <f t="shared" si="5"/>
        <v>8782776</v>
      </c>
      <c r="J46" s="93">
        <f t="shared" si="5"/>
        <v>349574682</v>
      </c>
      <c r="K46" s="93">
        <f t="shared" si="5"/>
        <v>0</v>
      </c>
      <c r="L46" s="93">
        <f t="shared" si="5"/>
        <v>108112581</v>
      </c>
      <c r="M46" s="93">
        <f t="shared" si="5"/>
        <v>56351918</v>
      </c>
      <c r="N46" s="93">
        <f t="shared" si="5"/>
        <v>164464499</v>
      </c>
      <c r="O46" s="93">
        <f t="shared" si="5"/>
        <v>0</v>
      </c>
      <c r="P46" s="93">
        <f t="shared" si="5"/>
        <v>0</v>
      </c>
      <c r="Q46" s="93">
        <f t="shared" si="5"/>
        <v>-497968</v>
      </c>
      <c r="R46" s="93">
        <f t="shared" si="5"/>
        <v>-497968</v>
      </c>
      <c r="S46" s="93">
        <f t="shared" si="5"/>
        <v>0</v>
      </c>
      <c r="T46" s="93">
        <f t="shared" si="5"/>
        <v>-36239318</v>
      </c>
      <c r="U46" s="93">
        <f t="shared" si="5"/>
        <v>-5779934</v>
      </c>
      <c r="V46" s="93">
        <f t="shared" si="5"/>
        <v>-42019252</v>
      </c>
      <c r="W46" s="93">
        <f t="shared" si="5"/>
        <v>471521961</v>
      </c>
      <c r="X46" s="93">
        <f t="shared" si="5"/>
        <v>0</v>
      </c>
      <c r="Y46" s="93">
        <f t="shared" si="5"/>
        <v>471521961</v>
      </c>
      <c r="Z46" s="223">
        <f>+IF(X46&lt;&gt;0,+(Y46/X46)*100,0)</f>
        <v>0</v>
      </c>
      <c r="AA46" s="221">
        <f>SUM(AA44:AA45)</f>
        <v>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428077365</v>
      </c>
      <c r="D48" s="232">
        <f>SUM(D46:D47)</f>
        <v>0</v>
      </c>
      <c r="E48" s="233">
        <f t="shared" si="6"/>
        <v>0</v>
      </c>
      <c r="F48" s="234">
        <f t="shared" si="6"/>
        <v>0</v>
      </c>
      <c r="G48" s="234">
        <f t="shared" si="6"/>
        <v>294837387</v>
      </c>
      <c r="H48" s="235">
        <f t="shared" si="6"/>
        <v>45954519</v>
      </c>
      <c r="I48" s="235">
        <f t="shared" si="6"/>
        <v>8782776</v>
      </c>
      <c r="J48" s="235">
        <f t="shared" si="6"/>
        <v>349574682</v>
      </c>
      <c r="K48" s="235">
        <f t="shared" si="6"/>
        <v>0</v>
      </c>
      <c r="L48" s="235">
        <f t="shared" si="6"/>
        <v>108112581</v>
      </c>
      <c r="M48" s="234">
        <f t="shared" si="6"/>
        <v>56351918</v>
      </c>
      <c r="N48" s="234">
        <f t="shared" si="6"/>
        <v>164464499</v>
      </c>
      <c r="O48" s="235">
        <f t="shared" si="6"/>
        <v>0</v>
      </c>
      <c r="P48" s="235">
        <f t="shared" si="6"/>
        <v>0</v>
      </c>
      <c r="Q48" s="235">
        <f t="shared" si="6"/>
        <v>-497968</v>
      </c>
      <c r="R48" s="235">
        <f t="shared" si="6"/>
        <v>-497968</v>
      </c>
      <c r="S48" s="235">
        <f t="shared" si="6"/>
        <v>0</v>
      </c>
      <c r="T48" s="234">
        <f t="shared" si="6"/>
        <v>-36239318</v>
      </c>
      <c r="U48" s="234">
        <f t="shared" si="6"/>
        <v>-5779934</v>
      </c>
      <c r="V48" s="235">
        <f t="shared" si="6"/>
        <v>-42019252</v>
      </c>
      <c r="W48" s="235">
        <f t="shared" si="6"/>
        <v>471521961</v>
      </c>
      <c r="X48" s="235">
        <f t="shared" si="6"/>
        <v>0</v>
      </c>
      <c r="Y48" s="235">
        <f t="shared" si="6"/>
        <v>471521961</v>
      </c>
      <c r="Z48" s="236">
        <f>+IF(X48&lt;&gt;0,+(Y48/X48)*100,0)</f>
        <v>0</v>
      </c>
      <c r="AA48" s="237">
        <f>SUM(AA46:AA47)</f>
        <v>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3873957</v>
      </c>
      <c r="D5" s="158">
        <f>SUM(D6:D8)</f>
        <v>0</v>
      </c>
      <c r="E5" s="159">
        <f t="shared" si="0"/>
        <v>19423929</v>
      </c>
      <c r="F5" s="105">
        <f t="shared" si="0"/>
        <v>12685761</v>
      </c>
      <c r="G5" s="105">
        <f t="shared" si="0"/>
        <v>171265</v>
      </c>
      <c r="H5" s="105">
        <f t="shared" si="0"/>
        <v>0</v>
      </c>
      <c r="I5" s="105">
        <f t="shared" si="0"/>
        <v>238838</v>
      </c>
      <c r="J5" s="105">
        <f t="shared" si="0"/>
        <v>410103</v>
      </c>
      <c r="K5" s="105">
        <f t="shared" si="0"/>
        <v>819073</v>
      </c>
      <c r="L5" s="105">
        <f t="shared" si="0"/>
        <v>22548</v>
      </c>
      <c r="M5" s="105">
        <f t="shared" si="0"/>
        <v>6438</v>
      </c>
      <c r="N5" s="105">
        <f t="shared" si="0"/>
        <v>848059</v>
      </c>
      <c r="O5" s="105">
        <f t="shared" si="0"/>
        <v>328419</v>
      </c>
      <c r="P5" s="105">
        <f t="shared" si="0"/>
        <v>258440</v>
      </c>
      <c r="Q5" s="105">
        <f t="shared" si="0"/>
        <v>433329</v>
      </c>
      <c r="R5" s="105">
        <f t="shared" si="0"/>
        <v>1020188</v>
      </c>
      <c r="S5" s="105">
        <f t="shared" si="0"/>
        <v>1182232</v>
      </c>
      <c r="T5" s="105">
        <f t="shared" si="0"/>
        <v>1267013</v>
      </c>
      <c r="U5" s="105">
        <f t="shared" si="0"/>
        <v>876107</v>
      </c>
      <c r="V5" s="105">
        <f t="shared" si="0"/>
        <v>3325352</v>
      </c>
      <c r="W5" s="105">
        <f t="shared" si="0"/>
        <v>5603702</v>
      </c>
      <c r="X5" s="105">
        <f t="shared" si="0"/>
        <v>12685761</v>
      </c>
      <c r="Y5" s="105">
        <f t="shared" si="0"/>
        <v>-7082059</v>
      </c>
      <c r="Z5" s="142">
        <f>+IF(X5&lt;&gt;0,+(Y5/X5)*100,0)</f>
        <v>-55.82683608811485</v>
      </c>
      <c r="AA5" s="158">
        <f>SUM(AA6:AA8)</f>
        <v>12685761</v>
      </c>
    </row>
    <row r="6" spans="1:27" ht="13.5">
      <c r="A6" s="143" t="s">
        <v>75</v>
      </c>
      <c r="B6" s="141"/>
      <c r="C6" s="160">
        <v>94531</v>
      </c>
      <c r="D6" s="160"/>
      <c r="E6" s="161">
        <v>150000</v>
      </c>
      <c r="F6" s="65">
        <v>517533</v>
      </c>
      <c r="G6" s="65"/>
      <c r="H6" s="65"/>
      <c r="I6" s="65">
        <v>58278</v>
      </c>
      <c r="J6" s="65">
        <v>58278</v>
      </c>
      <c r="K6" s="65">
        <v>8806</v>
      </c>
      <c r="L6" s="65">
        <v>22548</v>
      </c>
      <c r="M6" s="65">
        <v>6438</v>
      </c>
      <c r="N6" s="65">
        <v>37792</v>
      </c>
      <c r="O6" s="65">
        <v>6887</v>
      </c>
      <c r="P6" s="65">
        <v>11619</v>
      </c>
      <c r="Q6" s="65">
        <v>186508</v>
      </c>
      <c r="R6" s="65">
        <v>205014</v>
      </c>
      <c r="S6" s="65">
        <v>75000</v>
      </c>
      <c r="T6" s="65"/>
      <c r="U6" s="65"/>
      <c r="V6" s="65">
        <v>75000</v>
      </c>
      <c r="W6" s="65">
        <v>376084</v>
      </c>
      <c r="X6" s="65">
        <v>517533</v>
      </c>
      <c r="Y6" s="65">
        <v>-141449</v>
      </c>
      <c r="Z6" s="145">
        <v>-27.33</v>
      </c>
      <c r="AA6" s="67">
        <v>517533</v>
      </c>
    </row>
    <row r="7" spans="1:27" ht="13.5">
      <c r="A7" s="143" t="s">
        <v>76</v>
      </c>
      <c r="B7" s="141"/>
      <c r="C7" s="162">
        <v>240905</v>
      </c>
      <c r="D7" s="162"/>
      <c r="E7" s="163">
        <v>4531000</v>
      </c>
      <c r="F7" s="164">
        <v>100000</v>
      </c>
      <c r="G7" s="164">
        <v>3200</v>
      </c>
      <c r="H7" s="164"/>
      <c r="I7" s="164"/>
      <c r="J7" s="164">
        <v>3200</v>
      </c>
      <c r="K7" s="164"/>
      <c r="L7" s="164"/>
      <c r="M7" s="164"/>
      <c r="N7" s="164"/>
      <c r="O7" s="164"/>
      <c r="P7" s="164"/>
      <c r="Q7" s="164"/>
      <c r="R7" s="164"/>
      <c r="S7" s="164"/>
      <c r="T7" s="164">
        <v>1630</v>
      </c>
      <c r="U7" s="164"/>
      <c r="V7" s="164">
        <v>1630</v>
      </c>
      <c r="W7" s="164">
        <v>4830</v>
      </c>
      <c r="X7" s="164">
        <v>100000</v>
      </c>
      <c r="Y7" s="164">
        <v>-95170</v>
      </c>
      <c r="Z7" s="146">
        <v>-95.17</v>
      </c>
      <c r="AA7" s="239">
        <v>100000</v>
      </c>
    </row>
    <row r="8" spans="1:27" ht="13.5">
      <c r="A8" s="143" t="s">
        <v>77</v>
      </c>
      <c r="B8" s="141"/>
      <c r="C8" s="160">
        <v>3538521</v>
      </c>
      <c r="D8" s="160"/>
      <c r="E8" s="161">
        <v>14742929</v>
      </c>
      <c r="F8" s="65">
        <v>12068228</v>
      </c>
      <c r="G8" s="65">
        <v>168065</v>
      </c>
      <c r="H8" s="65"/>
      <c r="I8" s="65">
        <v>180560</v>
      </c>
      <c r="J8" s="65">
        <v>348625</v>
      </c>
      <c r="K8" s="65">
        <v>810267</v>
      </c>
      <c r="L8" s="65"/>
      <c r="M8" s="65"/>
      <c r="N8" s="65">
        <v>810267</v>
      </c>
      <c r="O8" s="65">
        <v>321532</v>
      </c>
      <c r="P8" s="65">
        <v>246821</v>
      </c>
      <c r="Q8" s="65">
        <v>246821</v>
      </c>
      <c r="R8" s="65">
        <v>815174</v>
      </c>
      <c r="S8" s="65">
        <v>1107232</v>
      </c>
      <c r="T8" s="65">
        <v>1265383</v>
      </c>
      <c r="U8" s="65">
        <v>876107</v>
      </c>
      <c r="V8" s="65">
        <v>3248722</v>
      </c>
      <c r="W8" s="65">
        <v>5222788</v>
      </c>
      <c r="X8" s="65">
        <v>12068228</v>
      </c>
      <c r="Y8" s="65">
        <v>-6845440</v>
      </c>
      <c r="Z8" s="145">
        <v>-56.72</v>
      </c>
      <c r="AA8" s="67">
        <v>12068228</v>
      </c>
    </row>
    <row r="9" spans="1:27" ht="13.5">
      <c r="A9" s="140" t="s">
        <v>78</v>
      </c>
      <c r="B9" s="141"/>
      <c r="C9" s="158">
        <f aca="true" t="shared" si="1" ref="C9:Y9">SUM(C10:C14)</f>
        <v>55135421</v>
      </c>
      <c r="D9" s="158">
        <f>SUM(D10:D14)</f>
        <v>0</v>
      </c>
      <c r="E9" s="159">
        <f t="shared" si="1"/>
        <v>46000000</v>
      </c>
      <c r="F9" s="105">
        <f t="shared" si="1"/>
        <v>35509619</v>
      </c>
      <c r="G9" s="105">
        <f t="shared" si="1"/>
        <v>0</v>
      </c>
      <c r="H9" s="105">
        <f t="shared" si="1"/>
        <v>3212796</v>
      </c>
      <c r="I9" s="105">
        <f t="shared" si="1"/>
        <v>0</v>
      </c>
      <c r="J9" s="105">
        <f t="shared" si="1"/>
        <v>3212796</v>
      </c>
      <c r="K9" s="105">
        <f t="shared" si="1"/>
        <v>4259915</v>
      </c>
      <c r="L9" s="105">
        <f t="shared" si="1"/>
        <v>889787</v>
      </c>
      <c r="M9" s="105">
        <f t="shared" si="1"/>
        <v>7350529</v>
      </c>
      <c r="N9" s="105">
        <f t="shared" si="1"/>
        <v>12500231</v>
      </c>
      <c r="O9" s="105">
        <f t="shared" si="1"/>
        <v>14380</v>
      </c>
      <c r="P9" s="105">
        <f t="shared" si="1"/>
        <v>2274842</v>
      </c>
      <c r="Q9" s="105">
        <f t="shared" si="1"/>
        <v>4729438</v>
      </c>
      <c r="R9" s="105">
        <f t="shared" si="1"/>
        <v>7018660</v>
      </c>
      <c r="S9" s="105">
        <f t="shared" si="1"/>
        <v>0</v>
      </c>
      <c r="T9" s="105">
        <f t="shared" si="1"/>
        <v>6820226</v>
      </c>
      <c r="U9" s="105">
        <f t="shared" si="1"/>
        <v>1665860</v>
      </c>
      <c r="V9" s="105">
        <f t="shared" si="1"/>
        <v>8486086</v>
      </c>
      <c r="W9" s="105">
        <f t="shared" si="1"/>
        <v>31217773</v>
      </c>
      <c r="X9" s="105">
        <f t="shared" si="1"/>
        <v>35509619</v>
      </c>
      <c r="Y9" s="105">
        <f t="shared" si="1"/>
        <v>-4291846</v>
      </c>
      <c r="Z9" s="142">
        <f>+IF(X9&lt;&gt;0,+(Y9/X9)*100,0)</f>
        <v>-12.086432129840649</v>
      </c>
      <c r="AA9" s="107">
        <f>SUM(AA10:AA14)</f>
        <v>35509619</v>
      </c>
    </row>
    <row r="10" spans="1:27" ht="13.5">
      <c r="A10" s="143" t="s">
        <v>79</v>
      </c>
      <c r="B10" s="141"/>
      <c r="C10" s="160">
        <v>55135421</v>
      </c>
      <c r="D10" s="160"/>
      <c r="E10" s="161">
        <v>46000000</v>
      </c>
      <c r="F10" s="65">
        <v>35509619</v>
      </c>
      <c r="G10" s="65"/>
      <c r="H10" s="65">
        <v>3212796</v>
      </c>
      <c r="I10" s="65"/>
      <c r="J10" s="65">
        <v>3212796</v>
      </c>
      <c r="K10" s="65">
        <v>4259915</v>
      </c>
      <c r="L10" s="65">
        <v>889787</v>
      </c>
      <c r="M10" s="65">
        <v>7350529</v>
      </c>
      <c r="N10" s="65">
        <v>12500231</v>
      </c>
      <c r="O10" s="65">
        <v>14380</v>
      </c>
      <c r="P10" s="65">
        <v>2274842</v>
      </c>
      <c r="Q10" s="65">
        <v>4729438</v>
      </c>
      <c r="R10" s="65">
        <v>7018660</v>
      </c>
      <c r="S10" s="65"/>
      <c r="T10" s="65">
        <v>6820226</v>
      </c>
      <c r="U10" s="65">
        <v>1665860</v>
      </c>
      <c r="V10" s="65">
        <v>8486086</v>
      </c>
      <c r="W10" s="65">
        <v>31217773</v>
      </c>
      <c r="X10" s="65">
        <v>35509619</v>
      </c>
      <c r="Y10" s="65">
        <v>-4291846</v>
      </c>
      <c r="Z10" s="145">
        <v>-12.09</v>
      </c>
      <c r="AA10" s="67">
        <v>35509619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13746834</v>
      </c>
      <c r="D15" s="158">
        <f>SUM(D16:D18)</f>
        <v>0</v>
      </c>
      <c r="E15" s="159">
        <f t="shared" si="2"/>
        <v>21050000</v>
      </c>
      <c r="F15" s="105">
        <f t="shared" si="2"/>
        <v>26430000</v>
      </c>
      <c r="G15" s="105">
        <f t="shared" si="2"/>
        <v>651691</v>
      </c>
      <c r="H15" s="105">
        <f t="shared" si="2"/>
        <v>2265300</v>
      </c>
      <c r="I15" s="105">
        <f t="shared" si="2"/>
        <v>432261</v>
      </c>
      <c r="J15" s="105">
        <f t="shared" si="2"/>
        <v>3349252</v>
      </c>
      <c r="K15" s="105">
        <f t="shared" si="2"/>
        <v>0</v>
      </c>
      <c r="L15" s="105">
        <f t="shared" si="2"/>
        <v>3007382</v>
      </c>
      <c r="M15" s="105">
        <f t="shared" si="2"/>
        <v>2519825</v>
      </c>
      <c r="N15" s="105">
        <f t="shared" si="2"/>
        <v>5527207</v>
      </c>
      <c r="O15" s="105">
        <f t="shared" si="2"/>
        <v>0</v>
      </c>
      <c r="P15" s="105">
        <f t="shared" si="2"/>
        <v>263259</v>
      </c>
      <c r="Q15" s="105">
        <f t="shared" si="2"/>
        <v>0</v>
      </c>
      <c r="R15" s="105">
        <f t="shared" si="2"/>
        <v>263259</v>
      </c>
      <c r="S15" s="105">
        <f t="shared" si="2"/>
        <v>263721</v>
      </c>
      <c r="T15" s="105">
        <f t="shared" si="2"/>
        <v>3039631</v>
      </c>
      <c r="U15" s="105">
        <f t="shared" si="2"/>
        <v>24708</v>
      </c>
      <c r="V15" s="105">
        <f t="shared" si="2"/>
        <v>3328060</v>
      </c>
      <c r="W15" s="105">
        <f t="shared" si="2"/>
        <v>12467778</v>
      </c>
      <c r="X15" s="105">
        <f t="shared" si="2"/>
        <v>26430000</v>
      </c>
      <c r="Y15" s="105">
        <f t="shared" si="2"/>
        <v>-13962222</v>
      </c>
      <c r="Z15" s="142">
        <f>+IF(X15&lt;&gt;0,+(Y15/X15)*100,0)</f>
        <v>-52.82717366628831</v>
      </c>
      <c r="AA15" s="107">
        <f>SUM(AA16:AA18)</f>
        <v>26430000</v>
      </c>
    </row>
    <row r="16" spans="1:27" ht="13.5">
      <c r="A16" s="143" t="s">
        <v>85</v>
      </c>
      <c r="B16" s="141"/>
      <c r="C16" s="160">
        <v>13245878</v>
      </c>
      <c r="D16" s="160"/>
      <c r="E16" s="161">
        <v>12150000</v>
      </c>
      <c r="F16" s="65">
        <v>17530000</v>
      </c>
      <c r="G16" s="65">
        <v>651691</v>
      </c>
      <c r="H16" s="65">
        <v>2265300</v>
      </c>
      <c r="I16" s="65">
        <v>432261</v>
      </c>
      <c r="J16" s="65">
        <v>3349252</v>
      </c>
      <c r="K16" s="65"/>
      <c r="L16" s="65"/>
      <c r="M16" s="65">
        <v>1519825</v>
      </c>
      <c r="N16" s="65">
        <v>1519825</v>
      </c>
      <c r="O16" s="65"/>
      <c r="P16" s="65">
        <v>263259</v>
      </c>
      <c r="Q16" s="65"/>
      <c r="R16" s="65">
        <v>263259</v>
      </c>
      <c r="S16" s="65">
        <v>263721</v>
      </c>
      <c r="T16" s="65">
        <v>3039631</v>
      </c>
      <c r="U16" s="65">
        <v>24708</v>
      </c>
      <c r="V16" s="65">
        <v>3328060</v>
      </c>
      <c r="W16" s="65">
        <v>8460396</v>
      </c>
      <c r="X16" s="65">
        <v>17530000</v>
      </c>
      <c r="Y16" s="65">
        <v>-9069604</v>
      </c>
      <c r="Z16" s="145">
        <v>-51.74</v>
      </c>
      <c r="AA16" s="67">
        <v>17530000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>
        <v>500956</v>
      </c>
      <c r="D18" s="160"/>
      <c r="E18" s="161">
        <v>8900000</v>
      </c>
      <c r="F18" s="65">
        <v>8900000</v>
      </c>
      <c r="G18" s="65"/>
      <c r="H18" s="65"/>
      <c r="I18" s="65"/>
      <c r="J18" s="65"/>
      <c r="K18" s="65"/>
      <c r="L18" s="65">
        <v>3007382</v>
      </c>
      <c r="M18" s="65">
        <v>1000000</v>
      </c>
      <c r="N18" s="65">
        <v>4007382</v>
      </c>
      <c r="O18" s="65"/>
      <c r="P18" s="65"/>
      <c r="Q18" s="65"/>
      <c r="R18" s="65"/>
      <c r="S18" s="65"/>
      <c r="T18" s="65"/>
      <c r="U18" s="65"/>
      <c r="V18" s="65"/>
      <c r="W18" s="65">
        <v>4007382</v>
      </c>
      <c r="X18" s="65">
        <v>8900000</v>
      </c>
      <c r="Y18" s="65">
        <v>-4892618</v>
      </c>
      <c r="Z18" s="145">
        <v>-54.97</v>
      </c>
      <c r="AA18" s="67">
        <v>8900000</v>
      </c>
    </row>
    <row r="19" spans="1:27" ht="13.5">
      <c r="A19" s="140" t="s">
        <v>88</v>
      </c>
      <c r="B19" s="147"/>
      <c r="C19" s="158">
        <f aca="true" t="shared" si="3" ref="C19:Y19">SUM(C20:C23)</f>
        <v>471507016</v>
      </c>
      <c r="D19" s="158">
        <f>SUM(D20:D23)</f>
        <v>0</v>
      </c>
      <c r="E19" s="159">
        <f t="shared" si="3"/>
        <v>729995434</v>
      </c>
      <c r="F19" s="105">
        <f t="shared" si="3"/>
        <v>464997669</v>
      </c>
      <c r="G19" s="105">
        <f t="shared" si="3"/>
        <v>4713693</v>
      </c>
      <c r="H19" s="105">
        <f t="shared" si="3"/>
        <v>9906571</v>
      </c>
      <c r="I19" s="105">
        <f t="shared" si="3"/>
        <v>35531674</v>
      </c>
      <c r="J19" s="105">
        <f t="shared" si="3"/>
        <v>50151938</v>
      </c>
      <c r="K19" s="105">
        <f t="shared" si="3"/>
        <v>24066704</v>
      </c>
      <c r="L19" s="105">
        <f t="shared" si="3"/>
        <v>19027067</v>
      </c>
      <c r="M19" s="105">
        <f t="shared" si="3"/>
        <v>39108843</v>
      </c>
      <c r="N19" s="105">
        <f t="shared" si="3"/>
        <v>82202614</v>
      </c>
      <c r="O19" s="105">
        <f t="shared" si="3"/>
        <v>8043054</v>
      </c>
      <c r="P19" s="105">
        <f t="shared" si="3"/>
        <v>38930987</v>
      </c>
      <c r="Q19" s="105">
        <f t="shared" si="3"/>
        <v>22684514</v>
      </c>
      <c r="R19" s="105">
        <f t="shared" si="3"/>
        <v>69658555</v>
      </c>
      <c r="S19" s="105">
        <f t="shared" si="3"/>
        <v>17252567</v>
      </c>
      <c r="T19" s="105">
        <f t="shared" si="3"/>
        <v>50596047</v>
      </c>
      <c r="U19" s="105">
        <f t="shared" si="3"/>
        <v>14132997</v>
      </c>
      <c r="V19" s="105">
        <f t="shared" si="3"/>
        <v>81981611</v>
      </c>
      <c r="W19" s="105">
        <f t="shared" si="3"/>
        <v>283994718</v>
      </c>
      <c r="X19" s="105">
        <f t="shared" si="3"/>
        <v>464997669</v>
      </c>
      <c r="Y19" s="105">
        <f t="shared" si="3"/>
        <v>-181002951</v>
      </c>
      <c r="Z19" s="142">
        <f>+IF(X19&lt;&gt;0,+(Y19/X19)*100,0)</f>
        <v>-38.9255609365216</v>
      </c>
      <c r="AA19" s="107">
        <f>SUM(AA20:AA23)</f>
        <v>464997669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>
        <v>471507016</v>
      </c>
      <c r="D21" s="160"/>
      <c r="E21" s="161">
        <v>729995434</v>
      </c>
      <c r="F21" s="65">
        <v>464997669</v>
      </c>
      <c r="G21" s="65">
        <v>4713693</v>
      </c>
      <c r="H21" s="65">
        <v>9906571</v>
      </c>
      <c r="I21" s="65">
        <v>35531674</v>
      </c>
      <c r="J21" s="65">
        <v>50151938</v>
      </c>
      <c r="K21" s="65">
        <v>24066704</v>
      </c>
      <c r="L21" s="65">
        <v>19027067</v>
      </c>
      <c r="M21" s="65">
        <v>39108843</v>
      </c>
      <c r="N21" s="65">
        <v>82202614</v>
      </c>
      <c r="O21" s="65">
        <v>8043054</v>
      </c>
      <c r="P21" s="65">
        <v>38930987</v>
      </c>
      <c r="Q21" s="65">
        <v>22684514</v>
      </c>
      <c r="R21" s="65">
        <v>69658555</v>
      </c>
      <c r="S21" s="65">
        <v>17252567</v>
      </c>
      <c r="T21" s="65">
        <v>50596047</v>
      </c>
      <c r="U21" s="65">
        <v>14132997</v>
      </c>
      <c r="V21" s="65">
        <v>81981611</v>
      </c>
      <c r="W21" s="65">
        <v>283994718</v>
      </c>
      <c r="X21" s="65">
        <v>464997669</v>
      </c>
      <c r="Y21" s="65">
        <v>-181002951</v>
      </c>
      <c r="Z21" s="145">
        <v>-38.93</v>
      </c>
      <c r="AA21" s="67">
        <v>464997669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544263228</v>
      </c>
      <c r="D25" s="232">
        <f>+D5+D9+D15+D19+D24</f>
        <v>0</v>
      </c>
      <c r="E25" s="245">
        <f t="shared" si="4"/>
        <v>816469363</v>
      </c>
      <c r="F25" s="234">
        <f t="shared" si="4"/>
        <v>539623049</v>
      </c>
      <c r="G25" s="234">
        <f t="shared" si="4"/>
        <v>5536649</v>
      </c>
      <c r="H25" s="234">
        <f t="shared" si="4"/>
        <v>15384667</v>
      </c>
      <c r="I25" s="234">
        <f t="shared" si="4"/>
        <v>36202773</v>
      </c>
      <c r="J25" s="234">
        <f t="shared" si="4"/>
        <v>57124089</v>
      </c>
      <c r="K25" s="234">
        <f t="shared" si="4"/>
        <v>29145692</v>
      </c>
      <c r="L25" s="234">
        <f t="shared" si="4"/>
        <v>22946784</v>
      </c>
      <c r="M25" s="234">
        <f t="shared" si="4"/>
        <v>48985635</v>
      </c>
      <c r="N25" s="234">
        <f t="shared" si="4"/>
        <v>101078111</v>
      </c>
      <c r="O25" s="234">
        <f t="shared" si="4"/>
        <v>8385853</v>
      </c>
      <c r="P25" s="234">
        <f t="shared" si="4"/>
        <v>41727528</v>
      </c>
      <c r="Q25" s="234">
        <f t="shared" si="4"/>
        <v>27847281</v>
      </c>
      <c r="R25" s="234">
        <f t="shared" si="4"/>
        <v>77960662</v>
      </c>
      <c r="S25" s="234">
        <f t="shared" si="4"/>
        <v>18698520</v>
      </c>
      <c r="T25" s="234">
        <f t="shared" si="4"/>
        <v>61722917</v>
      </c>
      <c r="U25" s="234">
        <f t="shared" si="4"/>
        <v>16699672</v>
      </c>
      <c r="V25" s="234">
        <f t="shared" si="4"/>
        <v>97121109</v>
      </c>
      <c r="W25" s="234">
        <f t="shared" si="4"/>
        <v>333283971</v>
      </c>
      <c r="X25" s="234">
        <f t="shared" si="4"/>
        <v>539623049</v>
      </c>
      <c r="Y25" s="234">
        <f t="shared" si="4"/>
        <v>-206339078</v>
      </c>
      <c r="Z25" s="246">
        <f>+IF(X25&lt;&gt;0,+(Y25/X25)*100,0)</f>
        <v>-38.2376324329319</v>
      </c>
      <c r="AA25" s="247">
        <f>+AA5+AA9+AA15+AA19+AA24</f>
        <v>539623049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471747921</v>
      </c>
      <c r="D28" s="160"/>
      <c r="E28" s="161">
        <v>699343511</v>
      </c>
      <c r="F28" s="65">
        <v>423486380</v>
      </c>
      <c r="G28" s="65">
        <v>822956</v>
      </c>
      <c r="H28" s="65">
        <v>15384667</v>
      </c>
      <c r="I28" s="65">
        <v>36202773</v>
      </c>
      <c r="J28" s="65">
        <v>52410396</v>
      </c>
      <c r="K28" s="65">
        <v>29145692</v>
      </c>
      <c r="L28" s="65">
        <v>22746784</v>
      </c>
      <c r="M28" s="65">
        <v>47985635</v>
      </c>
      <c r="N28" s="65">
        <v>99878111</v>
      </c>
      <c r="O28" s="65">
        <v>8385853</v>
      </c>
      <c r="P28" s="65">
        <v>40190683</v>
      </c>
      <c r="Q28" s="65">
        <v>42486875</v>
      </c>
      <c r="R28" s="65">
        <v>91063411</v>
      </c>
      <c r="S28" s="65">
        <v>17603893</v>
      </c>
      <c r="T28" s="65">
        <v>61722917</v>
      </c>
      <c r="U28" s="65">
        <v>7280368</v>
      </c>
      <c r="V28" s="65">
        <v>86607178</v>
      </c>
      <c r="W28" s="65">
        <v>329959096</v>
      </c>
      <c r="X28" s="65">
        <v>423486380</v>
      </c>
      <c r="Y28" s="65">
        <v>-93527284</v>
      </c>
      <c r="Z28" s="145">
        <v>-22.09</v>
      </c>
      <c r="AA28" s="160">
        <v>423486380</v>
      </c>
    </row>
    <row r="29" spans="1:27" ht="13.5">
      <c r="A29" s="249" t="s">
        <v>138</v>
      </c>
      <c r="B29" s="141"/>
      <c r="C29" s="160"/>
      <c r="D29" s="160"/>
      <c r="E29" s="161"/>
      <c r="F29" s="65">
        <v>8900000</v>
      </c>
      <c r="G29" s="65">
        <v>4713693</v>
      </c>
      <c r="H29" s="65"/>
      <c r="I29" s="65"/>
      <c r="J29" s="65">
        <v>4713693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>
        <v>4713693</v>
      </c>
      <c r="X29" s="65">
        <v>8900000</v>
      </c>
      <c r="Y29" s="65">
        <v>-4186307</v>
      </c>
      <c r="Z29" s="145">
        <v>-47.04</v>
      </c>
      <c r="AA29" s="67">
        <v>8900000</v>
      </c>
    </row>
    <row r="30" spans="1:27" ht="13.5">
      <c r="A30" s="249" t="s">
        <v>139</v>
      </c>
      <c r="B30" s="141"/>
      <c r="C30" s="162">
        <v>13746834</v>
      </c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>
        <v>55226698</v>
      </c>
      <c r="D31" s="160"/>
      <c r="E31" s="161">
        <v>74155967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540721453</v>
      </c>
      <c r="D32" s="225">
        <f>SUM(D28:D31)</f>
        <v>0</v>
      </c>
      <c r="E32" s="226">
        <f t="shared" si="5"/>
        <v>773499478</v>
      </c>
      <c r="F32" s="82">
        <f t="shared" si="5"/>
        <v>432386380</v>
      </c>
      <c r="G32" s="82">
        <f t="shared" si="5"/>
        <v>5536649</v>
      </c>
      <c r="H32" s="82">
        <f t="shared" si="5"/>
        <v>15384667</v>
      </c>
      <c r="I32" s="82">
        <f t="shared" si="5"/>
        <v>36202773</v>
      </c>
      <c r="J32" s="82">
        <f t="shared" si="5"/>
        <v>57124089</v>
      </c>
      <c r="K32" s="82">
        <f t="shared" si="5"/>
        <v>29145692</v>
      </c>
      <c r="L32" s="82">
        <f t="shared" si="5"/>
        <v>22746784</v>
      </c>
      <c r="M32" s="82">
        <f t="shared" si="5"/>
        <v>47985635</v>
      </c>
      <c r="N32" s="82">
        <f t="shared" si="5"/>
        <v>99878111</v>
      </c>
      <c r="O32" s="82">
        <f t="shared" si="5"/>
        <v>8385853</v>
      </c>
      <c r="P32" s="82">
        <f t="shared" si="5"/>
        <v>40190683</v>
      </c>
      <c r="Q32" s="82">
        <f t="shared" si="5"/>
        <v>42486875</v>
      </c>
      <c r="R32" s="82">
        <f t="shared" si="5"/>
        <v>91063411</v>
      </c>
      <c r="S32" s="82">
        <f t="shared" si="5"/>
        <v>17603893</v>
      </c>
      <c r="T32" s="82">
        <f t="shared" si="5"/>
        <v>61722917</v>
      </c>
      <c r="U32" s="82">
        <f t="shared" si="5"/>
        <v>7280368</v>
      </c>
      <c r="V32" s="82">
        <f t="shared" si="5"/>
        <v>86607178</v>
      </c>
      <c r="W32" s="82">
        <f t="shared" si="5"/>
        <v>334672789</v>
      </c>
      <c r="X32" s="82">
        <f t="shared" si="5"/>
        <v>432386380</v>
      </c>
      <c r="Y32" s="82">
        <f t="shared" si="5"/>
        <v>-97713591</v>
      </c>
      <c r="Z32" s="227">
        <f>+IF(X32&lt;&gt;0,+(Y32/X32)*100,0)</f>
        <v>-22.598674592849108</v>
      </c>
      <c r="AA32" s="84">
        <f>SUM(AA28:AA31)</f>
        <v>432386380</v>
      </c>
    </row>
    <row r="33" spans="1:27" ht="13.5">
      <c r="A33" s="252" t="s">
        <v>51</v>
      </c>
      <c r="B33" s="141" t="s">
        <v>141</v>
      </c>
      <c r="C33" s="160">
        <v>3541775</v>
      </c>
      <c r="D33" s="160"/>
      <c r="E33" s="161">
        <v>12250000</v>
      </c>
      <c r="F33" s="65">
        <v>107236669</v>
      </c>
      <c r="G33" s="65"/>
      <c r="H33" s="65"/>
      <c r="I33" s="65"/>
      <c r="J33" s="65"/>
      <c r="K33" s="65"/>
      <c r="L33" s="65"/>
      <c r="M33" s="65">
        <v>1000000</v>
      </c>
      <c r="N33" s="65">
        <v>1000000</v>
      </c>
      <c r="O33" s="65"/>
      <c r="P33" s="65">
        <v>1536845</v>
      </c>
      <c r="Q33" s="65">
        <v>1870138</v>
      </c>
      <c r="R33" s="65">
        <v>3406983</v>
      </c>
      <c r="S33" s="65">
        <v>1094627</v>
      </c>
      <c r="T33" s="65"/>
      <c r="U33" s="65"/>
      <c r="V33" s="65">
        <v>1094627</v>
      </c>
      <c r="W33" s="65">
        <v>5501610</v>
      </c>
      <c r="X33" s="65">
        <v>107236669</v>
      </c>
      <c r="Y33" s="65">
        <v>-101735059</v>
      </c>
      <c r="Z33" s="145">
        <v>-94.87</v>
      </c>
      <c r="AA33" s="67">
        <v>107236669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30719885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544263228</v>
      </c>
      <c r="D36" s="237">
        <f>SUM(D32:D35)</f>
        <v>0</v>
      </c>
      <c r="E36" s="233">
        <f t="shared" si="6"/>
        <v>816469363</v>
      </c>
      <c r="F36" s="235">
        <f t="shared" si="6"/>
        <v>539623049</v>
      </c>
      <c r="G36" s="235">
        <f t="shared" si="6"/>
        <v>5536649</v>
      </c>
      <c r="H36" s="235">
        <f t="shared" si="6"/>
        <v>15384667</v>
      </c>
      <c r="I36" s="235">
        <f t="shared" si="6"/>
        <v>36202773</v>
      </c>
      <c r="J36" s="235">
        <f t="shared" si="6"/>
        <v>57124089</v>
      </c>
      <c r="K36" s="235">
        <f t="shared" si="6"/>
        <v>29145692</v>
      </c>
      <c r="L36" s="235">
        <f t="shared" si="6"/>
        <v>22746784</v>
      </c>
      <c r="M36" s="235">
        <f t="shared" si="6"/>
        <v>48985635</v>
      </c>
      <c r="N36" s="235">
        <f t="shared" si="6"/>
        <v>100878111</v>
      </c>
      <c r="O36" s="235">
        <f t="shared" si="6"/>
        <v>8385853</v>
      </c>
      <c r="P36" s="235">
        <f t="shared" si="6"/>
        <v>41727528</v>
      </c>
      <c r="Q36" s="235">
        <f t="shared" si="6"/>
        <v>44357013</v>
      </c>
      <c r="R36" s="235">
        <f t="shared" si="6"/>
        <v>94470394</v>
      </c>
      <c r="S36" s="235">
        <f t="shared" si="6"/>
        <v>18698520</v>
      </c>
      <c r="T36" s="235">
        <f t="shared" si="6"/>
        <v>61722917</v>
      </c>
      <c r="U36" s="235">
        <f t="shared" si="6"/>
        <v>7280368</v>
      </c>
      <c r="V36" s="235">
        <f t="shared" si="6"/>
        <v>87701805</v>
      </c>
      <c r="W36" s="235">
        <f t="shared" si="6"/>
        <v>340174399</v>
      </c>
      <c r="X36" s="235">
        <f t="shared" si="6"/>
        <v>539623049</v>
      </c>
      <c r="Y36" s="235">
        <f t="shared" si="6"/>
        <v>-199448650</v>
      </c>
      <c r="Z36" s="236">
        <f>+IF(X36&lt;&gt;0,+(Y36/X36)*100,0)</f>
        <v>-36.96073590066387</v>
      </c>
      <c r="AA36" s="254">
        <f>SUM(AA32:AA35)</f>
        <v>539623049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76600976</v>
      </c>
      <c r="D6" s="160"/>
      <c r="E6" s="64">
        <v>81202035</v>
      </c>
      <c r="F6" s="65">
        <v>249285000</v>
      </c>
      <c r="G6" s="65">
        <v>211045251</v>
      </c>
      <c r="H6" s="65">
        <v>150431686</v>
      </c>
      <c r="I6" s="65">
        <v>126747390</v>
      </c>
      <c r="J6" s="65">
        <v>488224327</v>
      </c>
      <c r="K6" s="65">
        <v>105600971</v>
      </c>
      <c r="L6" s="65">
        <v>192166520</v>
      </c>
      <c r="M6" s="65">
        <v>172714020</v>
      </c>
      <c r="N6" s="65">
        <v>470481511</v>
      </c>
      <c r="O6" s="65">
        <v>151412713</v>
      </c>
      <c r="P6" s="65">
        <v>72216914</v>
      </c>
      <c r="Q6" s="65">
        <v>150432448</v>
      </c>
      <c r="R6" s="65">
        <v>374062075</v>
      </c>
      <c r="S6" s="65">
        <v>104070795</v>
      </c>
      <c r="T6" s="65">
        <v>-1333793</v>
      </c>
      <c r="U6" s="65">
        <v>198950828</v>
      </c>
      <c r="V6" s="65">
        <v>301687830</v>
      </c>
      <c r="W6" s="65">
        <v>1634455743</v>
      </c>
      <c r="X6" s="65">
        <v>249285000</v>
      </c>
      <c r="Y6" s="65">
        <v>1385170743</v>
      </c>
      <c r="Z6" s="145">
        <v>555.66</v>
      </c>
      <c r="AA6" s="67">
        <v>249285000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46469274</v>
      </c>
      <c r="D8" s="160"/>
      <c r="E8" s="64">
        <v>49252430</v>
      </c>
      <c r="F8" s="65">
        <v>54252000</v>
      </c>
      <c r="G8" s="65">
        <v>3836836</v>
      </c>
      <c r="H8" s="65">
        <v>3836836</v>
      </c>
      <c r="I8" s="65">
        <v>3836836</v>
      </c>
      <c r="J8" s="65">
        <v>11510508</v>
      </c>
      <c r="K8" s="65">
        <v>3836836</v>
      </c>
      <c r="L8" s="65"/>
      <c r="M8" s="65">
        <v>8288663</v>
      </c>
      <c r="N8" s="65">
        <v>12125499</v>
      </c>
      <c r="O8" s="65">
        <v>23109316</v>
      </c>
      <c r="P8" s="65">
        <v>27286051</v>
      </c>
      <c r="Q8" s="65">
        <v>29732656</v>
      </c>
      <c r="R8" s="65">
        <v>80128023</v>
      </c>
      <c r="S8" s="65">
        <v>29732656</v>
      </c>
      <c r="T8" s="65">
        <v>29732656</v>
      </c>
      <c r="U8" s="65">
        <v>33569492</v>
      </c>
      <c r="V8" s="65">
        <v>93034804</v>
      </c>
      <c r="W8" s="65">
        <v>196798834</v>
      </c>
      <c r="X8" s="65">
        <v>54252000</v>
      </c>
      <c r="Y8" s="65">
        <v>142546834</v>
      </c>
      <c r="Z8" s="145">
        <v>262.75</v>
      </c>
      <c r="AA8" s="67">
        <v>54252000</v>
      </c>
    </row>
    <row r="9" spans="1:27" ht="13.5">
      <c r="A9" s="264" t="s">
        <v>149</v>
      </c>
      <c r="B9" s="197"/>
      <c r="C9" s="160">
        <v>141220689</v>
      </c>
      <c r="D9" s="160"/>
      <c r="E9" s="64">
        <v>112852402</v>
      </c>
      <c r="F9" s="65">
        <v>54252000</v>
      </c>
      <c r="G9" s="65">
        <v>-12460259</v>
      </c>
      <c r="H9" s="65">
        <v>-17554507</v>
      </c>
      <c r="I9" s="65">
        <v>-11363066</v>
      </c>
      <c r="J9" s="65">
        <v>-41377832</v>
      </c>
      <c r="K9" s="65">
        <v>-5745774</v>
      </c>
      <c r="L9" s="65">
        <v>-9489307</v>
      </c>
      <c r="M9" s="65">
        <v>14453110</v>
      </c>
      <c r="N9" s="65">
        <v>-781971</v>
      </c>
      <c r="O9" s="65">
        <v>19517721</v>
      </c>
      <c r="P9" s="65">
        <v>29720935</v>
      </c>
      <c r="Q9" s="65">
        <v>20751489</v>
      </c>
      <c r="R9" s="65">
        <v>69990145</v>
      </c>
      <c r="S9" s="65">
        <v>22675255</v>
      </c>
      <c r="T9" s="65">
        <v>31225608</v>
      </c>
      <c r="U9" s="65">
        <v>18765348</v>
      </c>
      <c r="V9" s="65">
        <v>72666211</v>
      </c>
      <c r="W9" s="65">
        <v>100496553</v>
      </c>
      <c r="X9" s="65">
        <v>54252000</v>
      </c>
      <c r="Y9" s="65">
        <v>46244553</v>
      </c>
      <c r="Z9" s="145">
        <v>85.24</v>
      </c>
      <c r="AA9" s="67">
        <v>54252000</v>
      </c>
    </row>
    <row r="10" spans="1:27" ht="13.5">
      <c r="A10" s="264" t="s">
        <v>150</v>
      </c>
      <c r="B10" s="197"/>
      <c r="C10" s="160"/>
      <c r="D10" s="160"/>
      <c r="E10" s="64">
        <v>36841529</v>
      </c>
      <c r="F10" s="65">
        <v>274118000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>
        <v>274118000</v>
      </c>
      <c r="Y10" s="164">
        <v>-274118000</v>
      </c>
      <c r="Z10" s="146">
        <v>-100</v>
      </c>
      <c r="AA10" s="239">
        <v>274118000</v>
      </c>
    </row>
    <row r="11" spans="1:27" ht="13.5">
      <c r="A11" s="264" t="s">
        <v>151</v>
      </c>
      <c r="B11" s="197" t="s">
        <v>96</v>
      </c>
      <c r="C11" s="160">
        <v>14943566</v>
      </c>
      <c r="D11" s="160"/>
      <c r="E11" s="64">
        <v>15840180</v>
      </c>
      <c r="F11" s="65">
        <v>114134000</v>
      </c>
      <c r="G11" s="65">
        <v>818409</v>
      </c>
      <c r="H11" s="65">
        <v>2105677</v>
      </c>
      <c r="I11" s="65">
        <v>3101046</v>
      </c>
      <c r="J11" s="65">
        <v>6025132</v>
      </c>
      <c r="K11" s="65">
        <v>5630240</v>
      </c>
      <c r="L11" s="65">
        <v>8764447</v>
      </c>
      <c r="M11" s="65">
        <v>11139545</v>
      </c>
      <c r="N11" s="65">
        <v>25534232</v>
      </c>
      <c r="O11" s="65">
        <v>10530267</v>
      </c>
      <c r="P11" s="65">
        <v>12815362</v>
      </c>
      <c r="Q11" s="65">
        <v>11940950</v>
      </c>
      <c r="R11" s="65">
        <v>35286579</v>
      </c>
      <c r="S11" s="65">
        <v>13507235</v>
      </c>
      <c r="T11" s="65">
        <v>14338294</v>
      </c>
      <c r="U11" s="65">
        <v>15156703</v>
      </c>
      <c r="V11" s="65">
        <v>43002232</v>
      </c>
      <c r="W11" s="65">
        <v>109848175</v>
      </c>
      <c r="X11" s="65">
        <v>114134000</v>
      </c>
      <c r="Y11" s="65">
        <v>-4285825</v>
      </c>
      <c r="Z11" s="145">
        <v>-3.76</v>
      </c>
      <c r="AA11" s="67">
        <v>114134000</v>
      </c>
    </row>
    <row r="12" spans="1:27" ht="13.5">
      <c r="A12" s="265" t="s">
        <v>56</v>
      </c>
      <c r="B12" s="266"/>
      <c r="C12" s="177">
        <f aca="true" t="shared" si="0" ref="C12:Y12">SUM(C6:C11)</f>
        <v>279234505</v>
      </c>
      <c r="D12" s="177">
        <f>SUM(D6:D11)</f>
        <v>0</v>
      </c>
      <c r="E12" s="77">
        <f t="shared" si="0"/>
        <v>295988576</v>
      </c>
      <c r="F12" s="78">
        <f t="shared" si="0"/>
        <v>746041000</v>
      </c>
      <c r="G12" s="78">
        <f t="shared" si="0"/>
        <v>203240237</v>
      </c>
      <c r="H12" s="78">
        <f t="shared" si="0"/>
        <v>138819692</v>
      </c>
      <c r="I12" s="78">
        <f t="shared" si="0"/>
        <v>122322206</v>
      </c>
      <c r="J12" s="78">
        <f t="shared" si="0"/>
        <v>464382135</v>
      </c>
      <c r="K12" s="78">
        <f t="shared" si="0"/>
        <v>109322273</v>
      </c>
      <c r="L12" s="78">
        <f t="shared" si="0"/>
        <v>191441660</v>
      </c>
      <c r="M12" s="78">
        <f t="shared" si="0"/>
        <v>206595338</v>
      </c>
      <c r="N12" s="78">
        <f t="shared" si="0"/>
        <v>507359271</v>
      </c>
      <c r="O12" s="78">
        <f t="shared" si="0"/>
        <v>204570017</v>
      </c>
      <c r="P12" s="78">
        <f t="shared" si="0"/>
        <v>142039262</v>
      </c>
      <c r="Q12" s="78">
        <f t="shared" si="0"/>
        <v>212857543</v>
      </c>
      <c r="R12" s="78">
        <f t="shared" si="0"/>
        <v>559466822</v>
      </c>
      <c r="S12" s="78">
        <f t="shared" si="0"/>
        <v>169985941</v>
      </c>
      <c r="T12" s="78">
        <f t="shared" si="0"/>
        <v>73962765</v>
      </c>
      <c r="U12" s="78">
        <f t="shared" si="0"/>
        <v>266442371</v>
      </c>
      <c r="V12" s="78">
        <f t="shared" si="0"/>
        <v>510391077</v>
      </c>
      <c r="W12" s="78">
        <f t="shared" si="0"/>
        <v>2041599305</v>
      </c>
      <c r="X12" s="78">
        <f t="shared" si="0"/>
        <v>746041000</v>
      </c>
      <c r="Y12" s="78">
        <f t="shared" si="0"/>
        <v>1295558305</v>
      </c>
      <c r="Z12" s="179">
        <f>+IF(X12&lt;&gt;0,+(Y12/X12)*100,0)</f>
        <v>173.65778891508643</v>
      </c>
      <c r="AA12" s="79">
        <f>SUM(AA6:AA11)</f>
        <v>746041000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>
        <v>9513000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9513000</v>
      </c>
      <c r="Y17" s="65">
        <v>-9513000</v>
      </c>
      <c r="Z17" s="145">
        <v>-100</v>
      </c>
      <c r="AA17" s="67">
        <v>9513000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1917375682</v>
      </c>
      <c r="D19" s="160"/>
      <c r="E19" s="64">
        <v>2030948803</v>
      </c>
      <c r="F19" s="65">
        <v>1497037000</v>
      </c>
      <c r="G19" s="65">
        <v>5536649</v>
      </c>
      <c r="H19" s="65">
        <v>20921315</v>
      </c>
      <c r="I19" s="65">
        <v>57124091</v>
      </c>
      <c r="J19" s="65">
        <v>83582055</v>
      </c>
      <c r="K19" s="65">
        <v>86269778</v>
      </c>
      <c r="L19" s="65">
        <v>109216563</v>
      </c>
      <c r="M19" s="65">
        <v>158189324</v>
      </c>
      <c r="N19" s="65">
        <v>353675665</v>
      </c>
      <c r="O19" s="65">
        <v>1390999663</v>
      </c>
      <c r="P19" s="65">
        <v>1239443992</v>
      </c>
      <c r="Q19" s="65">
        <v>581822538</v>
      </c>
      <c r="R19" s="65">
        <v>3212266193</v>
      </c>
      <c r="S19" s="65">
        <v>374551231</v>
      </c>
      <c r="T19" s="65">
        <v>660182939</v>
      </c>
      <c r="U19" s="65">
        <v>665719587</v>
      </c>
      <c r="V19" s="65">
        <v>1700453757</v>
      </c>
      <c r="W19" s="65">
        <v>5349977670</v>
      </c>
      <c r="X19" s="65">
        <v>1497037000</v>
      </c>
      <c r="Y19" s="65">
        <v>3852940670</v>
      </c>
      <c r="Z19" s="145">
        <v>257.37</v>
      </c>
      <c r="AA19" s="67">
        <v>1497037000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>
        <v>1469420</v>
      </c>
      <c r="F22" s="65">
        <v>-3585000</v>
      </c>
      <c r="G22" s="65"/>
      <c r="H22" s="65">
        <v>122000</v>
      </c>
      <c r="I22" s="65">
        <v>122000</v>
      </c>
      <c r="J22" s="65">
        <v>244000</v>
      </c>
      <c r="K22" s="65">
        <v>761358</v>
      </c>
      <c r="L22" s="65">
        <v>1364972</v>
      </c>
      <c r="M22" s="65">
        <v>2004427</v>
      </c>
      <c r="N22" s="65">
        <v>4130757</v>
      </c>
      <c r="O22" s="65">
        <v>1628598</v>
      </c>
      <c r="P22" s="65">
        <v>1875419</v>
      </c>
      <c r="Q22" s="65">
        <v>1839027</v>
      </c>
      <c r="R22" s="65">
        <v>5343044</v>
      </c>
      <c r="S22" s="65">
        <v>-89483278</v>
      </c>
      <c r="T22" s="65">
        <v>2365204</v>
      </c>
      <c r="U22" s="65">
        <v>2365204</v>
      </c>
      <c r="V22" s="65">
        <v>-84752870</v>
      </c>
      <c r="W22" s="65">
        <v>-75035069</v>
      </c>
      <c r="X22" s="65">
        <v>-3585000</v>
      </c>
      <c r="Y22" s="65">
        <v>-71450069</v>
      </c>
      <c r="Z22" s="145">
        <v>1993.03</v>
      </c>
      <c r="AA22" s="67">
        <v>-3585000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1917375682</v>
      </c>
      <c r="D24" s="177">
        <f>SUM(D15:D23)</f>
        <v>0</v>
      </c>
      <c r="E24" s="81">
        <f t="shared" si="1"/>
        <v>2032418223</v>
      </c>
      <c r="F24" s="82">
        <f t="shared" si="1"/>
        <v>1502965000</v>
      </c>
      <c r="G24" s="82">
        <f t="shared" si="1"/>
        <v>5536649</v>
      </c>
      <c r="H24" s="82">
        <f t="shared" si="1"/>
        <v>21043315</v>
      </c>
      <c r="I24" s="82">
        <f t="shared" si="1"/>
        <v>57246091</v>
      </c>
      <c r="J24" s="82">
        <f t="shared" si="1"/>
        <v>83826055</v>
      </c>
      <c r="K24" s="82">
        <f t="shared" si="1"/>
        <v>87031136</v>
      </c>
      <c r="L24" s="82">
        <f t="shared" si="1"/>
        <v>110581535</v>
      </c>
      <c r="M24" s="82">
        <f t="shared" si="1"/>
        <v>160193751</v>
      </c>
      <c r="N24" s="82">
        <f t="shared" si="1"/>
        <v>357806422</v>
      </c>
      <c r="O24" s="82">
        <f t="shared" si="1"/>
        <v>1392628261</v>
      </c>
      <c r="P24" s="82">
        <f t="shared" si="1"/>
        <v>1241319411</v>
      </c>
      <c r="Q24" s="82">
        <f t="shared" si="1"/>
        <v>583661565</v>
      </c>
      <c r="R24" s="82">
        <f t="shared" si="1"/>
        <v>3217609237</v>
      </c>
      <c r="S24" s="82">
        <f t="shared" si="1"/>
        <v>285067953</v>
      </c>
      <c r="T24" s="82">
        <f t="shared" si="1"/>
        <v>662548143</v>
      </c>
      <c r="U24" s="82">
        <f t="shared" si="1"/>
        <v>668084791</v>
      </c>
      <c r="V24" s="82">
        <f t="shared" si="1"/>
        <v>1615700887</v>
      </c>
      <c r="W24" s="82">
        <f t="shared" si="1"/>
        <v>5274942601</v>
      </c>
      <c r="X24" s="82">
        <f t="shared" si="1"/>
        <v>1502965000</v>
      </c>
      <c r="Y24" s="82">
        <f t="shared" si="1"/>
        <v>3771977601</v>
      </c>
      <c r="Z24" s="227">
        <f>+IF(X24&lt;&gt;0,+(Y24/X24)*100,0)</f>
        <v>250.96909116313418</v>
      </c>
      <c r="AA24" s="84">
        <f>SUM(AA15:AA23)</f>
        <v>1502965000</v>
      </c>
    </row>
    <row r="25" spans="1:27" ht="13.5">
      <c r="A25" s="265" t="s">
        <v>162</v>
      </c>
      <c r="B25" s="266"/>
      <c r="C25" s="177">
        <f aca="true" t="shared" si="2" ref="C25:Y25">+C12+C24</f>
        <v>2196610187</v>
      </c>
      <c r="D25" s="177">
        <f>+D12+D24</f>
        <v>0</v>
      </c>
      <c r="E25" s="77">
        <f t="shared" si="2"/>
        <v>2328406799</v>
      </c>
      <c r="F25" s="78">
        <f t="shared" si="2"/>
        <v>2249006000</v>
      </c>
      <c r="G25" s="78">
        <f t="shared" si="2"/>
        <v>208776886</v>
      </c>
      <c r="H25" s="78">
        <f t="shared" si="2"/>
        <v>159863007</v>
      </c>
      <c r="I25" s="78">
        <f t="shared" si="2"/>
        <v>179568297</v>
      </c>
      <c r="J25" s="78">
        <f t="shared" si="2"/>
        <v>548208190</v>
      </c>
      <c r="K25" s="78">
        <f t="shared" si="2"/>
        <v>196353409</v>
      </c>
      <c r="L25" s="78">
        <f t="shared" si="2"/>
        <v>302023195</v>
      </c>
      <c r="M25" s="78">
        <f t="shared" si="2"/>
        <v>366789089</v>
      </c>
      <c r="N25" s="78">
        <f t="shared" si="2"/>
        <v>865165693</v>
      </c>
      <c r="O25" s="78">
        <f t="shared" si="2"/>
        <v>1597198278</v>
      </c>
      <c r="P25" s="78">
        <f t="shared" si="2"/>
        <v>1383358673</v>
      </c>
      <c r="Q25" s="78">
        <f t="shared" si="2"/>
        <v>796519108</v>
      </c>
      <c r="R25" s="78">
        <f t="shared" si="2"/>
        <v>3777076059</v>
      </c>
      <c r="S25" s="78">
        <f t="shared" si="2"/>
        <v>455053894</v>
      </c>
      <c r="T25" s="78">
        <f t="shared" si="2"/>
        <v>736510908</v>
      </c>
      <c r="U25" s="78">
        <f t="shared" si="2"/>
        <v>934527162</v>
      </c>
      <c r="V25" s="78">
        <f t="shared" si="2"/>
        <v>2126091964</v>
      </c>
      <c r="W25" s="78">
        <f t="shared" si="2"/>
        <v>7316541906</v>
      </c>
      <c r="X25" s="78">
        <f t="shared" si="2"/>
        <v>2249006000</v>
      </c>
      <c r="Y25" s="78">
        <f t="shared" si="2"/>
        <v>5067535906</v>
      </c>
      <c r="Z25" s="179">
        <f>+IF(X25&lt;&gt;0,+(Y25/X25)*100,0)</f>
        <v>225.32336089810343</v>
      </c>
      <c r="AA25" s="79">
        <f>+AA12+AA24</f>
        <v>2249006000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>
        <v>12523975</v>
      </c>
      <c r="J29" s="65">
        <v>12523975</v>
      </c>
      <c r="K29" s="65"/>
      <c r="L29" s="65"/>
      <c r="M29" s="65"/>
      <c r="N29" s="65"/>
      <c r="O29" s="65">
        <v>28180910</v>
      </c>
      <c r="P29" s="65">
        <v>19967540</v>
      </c>
      <c r="Q29" s="65"/>
      <c r="R29" s="65">
        <v>48148450</v>
      </c>
      <c r="S29" s="65"/>
      <c r="T29" s="65">
        <v>31258677</v>
      </c>
      <c r="U29" s="65">
        <v>20498046</v>
      </c>
      <c r="V29" s="65">
        <v>51756723</v>
      </c>
      <c r="W29" s="65">
        <v>112429148</v>
      </c>
      <c r="X29" s="65"/>
      <c r="Y29" s="65">
        <v>112429148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3293299</v>
      </c>
      <c r="D30" s="160"/>
      <c r="E30" s="64">
        <v>3490897</v>
      </c>
      <c r="F30" s="65">
        <v>3801000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3801000</v>
      </c>
      <c r="Y30" s="65">
        <v>-3801000</v>
      </c>
      <c r="Z30" s="145">
        <v>-100</v>
      </c>
      <c r="AA30" s="67">
        <v>3801000</v>
      </c>
    </row>
    <row r="31" spans="1:27" ht="13.5">
      <c r="A31" s="264" t="s">
        <v>166</v>
      </c>
      <c r="B31" s="197"/>
      <c r="C31" s="160">
        <v>11702677</v>
      </c>
      <c r="D31" s="160"/>
      <c r="E31" s="64">
        <v>12404838</v>
      </c>
      <c r="F31" s="65">
        <v>3218000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3218000</v>
      </c>
      <c r="Y31" s="65">
        <v>-3218000</v>
      </c>
      <c r="Z31" s="145">
        <v>-100</v>
      </c>
      <c r="AA31" s="67">
        <v>3218000</v>
      </c>
    </row>
    <row r="32" spans="1:27" ht="13.5">
      <c r="A32" s="264" t="s">
        <v>167</v>
      </c>
      <c r="B32" s="197" t="s">
        <v>94</v>
      </c>
      <c r="C32" s="160">
        <v>191169444</v>
      </c>
      <c r="D32" s="160"/>
      <c r="E32" s="64">
        <v>218695670</v>
      </c>
      <c r="F32" s="65">
        <v>458837000</v>
      </c>
      <c r="G32" s="65">
        <v>-86060503</v>
      </c>
      <c r="H32" s="65">
        <v>-118453898</v>
      </c>
      <c r="I32" s="65">
        <v>-119518481</v>
      </c>
      <c r="J32" s="65">
        <v>-324032882</v>
      </c>
      <c r="K32" s="65">
        <v>-122106307</v>
      </c>
      <c r="L32" s="65">
        <v>-123322590</v>
      </c>
      <c r="M32" s="65">
        <v>-114346531</v>
      </c>
      <c r="N32" s="65">
        <v>-359775428</v>
      </c>
      <c r="O32" s="65">
        <v>-118661877</v>
      </c>
      <c r="P32" s="65">
        <v>-120079214</v>
      </c>
      <c r="Q32" s="65">
        <v>-137137309</v>
      </c>
      <c r="R32" s="65">
        <v>-375878400</v>
      </c>
      <c r="S32" s="65">
        <v>-142758065</v>
      </c>
      <c r="T32" s="65">
        <v>-194938466</v>
      </c>
      <c r="U32" s="65">
        <v>-280998969</v>
      </c>
      <c r="V32" s="65">
        <v>-618695500</v>
      </c>
      <c r="W32" s="65">
        <v>-1678382210</v>
      </c>
      <c r="X32" s="65">
        <v>458837000</v>
      </c>
      <c r="Y32" s="65">
        <v>-2137219210</v>
      </c>
      <c r="Z32" s="145">
        <v>-465.79</v>
      </c>
      <c r="AA32" s="67">
        <v>458837000</v>
      </c>
    </row>
    <row r="33" spans="1:27" ht="13.5">
      <c r="A33" s="264" t="s">
        <v>168</v>
      </c>
      <c r="B33" s="197"/>
      <c r="C33" s="160">
        <v>15147226</v>
      </c>
      <c r="D33" s="160"/>
      <c r="E33" s="64"/>
      <c r="F33" s="65">
        <v>17845000</v>
      </c>
      <c r="G33" s="65"/>
      <c r="H33" s="65"/>
      <c r="I33" s="65"/>
      <c r="J33" s="65"/>
      <c r="K33" s="65"/>
      <c r="L33" s="65"/>
      <c r="M33" s="65"/>
      <c r="N33" s="65"/>
      <c r="O33" s="65">
        <v>1673992</v>
      </c>
      <c r="P33" s="65">
        <v>1673992</v>
      </c>
      <c r="Q33" s="65">
        <v>1673992</v>
      </c>
      <c r="R33" s="65">
        <v>5021976</v>
      </c>
      <c r="S33" s="65">
        <v>1673992</v>
      </c>
      <c r="T33" s="65">
        <v>1673992</v>
      </c>
      <c r="U33" s="65">
        <v>1673992</v>
      </c>
      <c r="V33" s="65">
        <v>5021976</v>
      </c>
      <c r="W33" s="65">
        <v>10043952</v>
      </c>
      <c r="X33" s="65">
        <v>17845000</v>
      </c>
      <c r="Y33" s="65">
        <v>-7801048</v>
      </c>
      <c r="Z33" s="145">
        <v>-43.72</v>
      </c>
      <c r="AA33" s="67">
        <v>17845000</v>
      </c>
    </row>
    <row r="34" spans="1:27" ht="13.5">
      <c r="A34" s="265" t="s">
        <v>58</v>
      </c>
      <c r="B34" s="266"/>
      <c r="C34" s="177">
        <f aca="true" t="shared" si="3" ref="C34:Y34">SUM(C29:C33)</f>
        <v>221312646</v>
      </c>
      <c r="D34" s="177">
        <f>SUM(D29:D33)</f>
        <v>0</v>
      </c>
      <c r="E34" s="77">
        <f t="shared" si="3"/>
        <v>234591405</v>
      </c>
      <c r="F34" s="78">
        <f t="shared" si="3"/>
        <v>483701000</v>
      </c>
      <c r="G34" s="78">
        <f t="shared" si="3"/>
        <v>-86060503</v>
      </c>
      <c r="H34" s="78">
        <f t="shared" si="3"/>
        <v>-118453898</v>
      </c>
      <c r="I34" s="78">
        <f t="shared" si="3"/>
        <v>-106994506</v>
      </c>
      <c r="J34" s="78">
        <f t="shared" si="3"/>
        <v>-311508907</v>
      </c>
      <c r="K34" s="78">
        <f t="shared" si="3"/>
        <v>-122106307</v>
      </c>
      <c r="L34" s="78">
        <f t="shared" si="3"/>
        <v>-123322590</v>
      </c>
      <c r="M34" s="78">
        <f t="shared" si="3"/>
        <v>-114346531</v>
      </c>
      <c r="N34" s="78">
        <f t="shared" si="3"/>
        <v>-359775428</v>
      </c>
      <c r="O34" s="78">
        <f t="shared" si="3"/>
        <v>-88806975</v>
      </c>
      <c r="P34" s="78">
        <f t="shared" si="3"/>
        <v>-98437682</v>
      </c>
      <c r="Q34" s="78">
        <f t="shared" si="3"/>
        <v>-135463317</v>
      </c>
      <c r="R34" s="78">
        <f t="shared" si="3"/>
        <v>-322707974</v>
      </c>
      <c r="S34" s="78">
        <f t="shared" si="3"/>
        <v>-141084073</v>
      </c>
      <c r="T34" s="78">
        <f t="shared" si="3"/>
        <v>-162005797</v>
      </c>
      <c r="U34" s="78">
        <f t="shared" si="3"/>
        <v>-258826931</v>
      </c>
      <c r="V34" s="78">
        <f t="shared" si="3"/>
        <v>-561916801</v>
      </c>
      <c r="W34" s="78">
        <f t="shared" si="3"/>
        <v>-1555909110</v>
      </c>
      <c r="X34" s="78">
        <f t="shared" si="3"/>
        <v>483701000</v>
      </c>
      <c r="Y34" s="78">
        <f t="shared" si="3"/>
        <v>-2039610110</v>
      </c>
      <c r="Z34" s="179">
        <f>+IF(X34&lt;&gt;0,+(Y34/X34)*100,0)</f>
        <v>-421.667540484721</v>
      </c>
      <c r="AA34" s="79">
        <f>SUM(AA29:AA33)</f>
        <v>483701000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>
        <v>11461725</v>
      </c>
      <c r="F37" s="65">
        <v>5070000</v>
      </c>
      <c r="G37" s="65"/>
      <c r="H37" s="65"/>
      <c r="I37" s="65">
        <v>-270992</v>
      </c>
      <c r="J37" s="65">
        <v>-270992</v>
      </c>
      <c r="K37" s="65">
        <v>-448345</v>
      </c>
      <c r="L37" s="65">
        <v>-1674853</v>
      </c>
      <c r="M37" s="65">
        <v>-2236934</v>
      </c>
      <c r="N37" s="65">
        <v>-4360132</v>
      </c>
      <c r="O37" s="65">
        <v>-13542731</v>
      </c>
      <c r="P37" s="65">
        <v>-14162148</v>
      </c>
      <c r="Q37" s="65">
        <v>-14657735</v>
      </c>
      <c r="R37" s="65">
        <v>-42362614</v>
      </c>
      <c r="S37" s="65">
        <v>-14174653</v>
      </c>
      <c r="T37" s="65">
        <v>-14376644</v>
      </c>
      <c r="U37" s="65">
        <v>-14376644</v>
      </c>
      <c r="V37" s="65">
        <v>-42927941</v>
      </c>
      <c r="W37" s="65">
        <v>-89921679</v>
      </c>
      <c r="X37" s="65">
        <v>5070000</v>
      </c>
      <c r="Y37" s="65">
        <v>-94991679</v>
      </c>
      <c r="Z37" s="145">
        <v>-1873.6</v>
      </c>
      <c r="AA37" s="67">
        <v>5070000</v>
      </c>
    </row>
    <row r="38" spans="1:27" ht="13.5">
      <c r="A38" s="264" t="s">
        <v>168</v>
      </c>
      <c r="B38" s="197"/>
      <c r="C38" s="160"/>
      <c r="D38" s="160"/>
      <c r="E38" s="64"/>
      <c r="F38" s="65">
        <v>17845000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17845000</v>
      </c>
      <c r="Y38" s="65">
        <v>-17845000</v>
      </c>
      <c r="Z38" s="145">
        <v>-100</v>
      </c>
      <c r="AA38" s="67">
        <v>17845000</v>
      </c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11461725</v>
      </c>
      <c r="F39" s="82">
        <f t="shared" si="4"/>
        <v>22915000</v>
      </c>
      <c r="G39" s="82">
        <f t="shared" si="4"/>
        <v>0</v>
      </c>
      <c r="H39" s="82">
        <f t="shared" si="4"/>
        <v>0</v>
      </c>
      <c r="I39" s="82">
        <f t="shared" si="4"/>
        <v>-270992</v>
      </c>
      <c r="J39" s="82">
        <f t="shared" si="4"/>
        <v>-270992</v>
      </c>
      <c r="K39" s="82">
        <f t="shared" si="4"/>
        <v>-448345</v>
      </c>
      <c r="L39" s="82">
        <f t="shared" si="4"/>
        <v>-1674853</v>
      </c>
      <c r="M39" s="82">
        <f t="shared" si="4"/>
        <v>-2236934</v>
      </c>
      <c r="N39" s="82">
        <f t="shared" si="4"/>
        <v>-4360132</v>
      </c>
      <c r="O39" s="82">
        <f t="shared" si="4"/>
        <v>-13542731</v>
      </c>
      <c r="P39" s="82">
        <f t="shared" si="4"/>
        <v>-14162148</v>
      </c>
      <c r="Q39" s="82">
        <f t="shared" si="4"/>
        <v>-14657735</v>
      </c>
      <c r="R39" s="82">
        <f t="shared" si="4"/>
        <v>-42362614</v>
      </c>
      <c r="S39" s="82">
        <f t="shared" si="4"/>
        <v>-14174653</v>
      </c>
      <c r="T39" s="82">
        <f t="shared" si="4"/>
        <v>-14376644</v>
      </c>
      <c r="U39" s="82">
        <f t="shared" si="4"/>
        <v>-14376644</v>
      </c>
      <c r="V39" s="82">
        <f t="shared" si="4"/>
        <v>-42927941</v>
      </c>
      <c r="W39" s="82">
        <f t="shared" si="4"/>
        <v>-89921679</v>
      </c>
      <c r="X39" s="82">
        <f t="shared" si="4"/>
        <v>22915000</v>
      </c>
      <c r="Y39" s="82">
        <f t="shared" si="4"/>
        <v>-112836679</v>
      </c>
      <c r="Z39" s="227">
        <f>+IF(X39&lt;&gt;0,+(Y39/X39)*100,0)</f>
        <v>-492.4140475670958</v>
      </c>
      <c r="AA39" s="84">
        <f>SUM(AA37:AA38)</f>
        <v>22915000</v>
      </c>
    </row>
    <row r="40" spans="1:27" ht="13.5">
      <c r="A40" s="265" t="s">
        <v>170</v>
      </c>
      <c r="B40" s="266"/>
      <c r="C40" s="177">
        <f aca="true" t="shared" si="5" ref="C40:Y40">+C34+C39</f>
        <v>221312646</v>
      </c>
      <c r="D40" s="177">
        <f>+D34+D39</f>
        <v>0</v>
      </c>
      <c r="E40" s="77">
        <f t="shared" si="5"/>
        <v>246053130</v>
      </c>
      <c r="F40" s="78">
        <f t="shared" si="5"/>
        <v>506616000</v>
      </c>
      <c r="G40" s="78">
        <f t="shared" si="5"/>
        <v>-86060503</v>
      </c>
      <c r="H40" s="78">
        <f t="shared" si="5"/>
        <v>-118453898</v>
      </c>
      <c r="I40" s="78">
        <f t="shared" si="5"/>
        <v>-107265498</v>
      </c>
      <c r="J40" s="78">
        <f t="shared" si="5"/>
        <v>-311779899</v>
      </c>
      <c r="K40" s="78">
        <f t="shared" si="5"/>
        <v>-122554652</v>
      </c>
      <c r="L40" s="78">
        <f t="shared" si="5"/>
        <v>-124997443</v>
      </c>
      <c r="M40" s="78">
        <f t="shared" si="5"/>
        <v>-116583465</v>
      </c>
      <c r="N40" s="78">
        <f t="shared" si="5"/>
        <v>-364135560</v>
      </c>
      <c r="O40" s="78">
        <f t="shared" si="5"/>
        <v>-102349706</v>
      </c>
      <c r="P40" s="78">
        <f t="shared" si="5"/>
        <v>-112599830</v>
      </c>
      <c r="Q40" s="78">
        <f t="shared" si="5"/>
        <v>-150121052</v>
      </c>
      <c r="R40" s="78">
        <f t="shared" si="5"/>
        <v>-365070588</v>
      </c>
      <c r="S40" s="78">
        <f t="shared" si="5"/>
        <v>-155258726</v>
      </c>
      <c r="T40" s="78">
        <f t="shared" si="5"/>
        <v>-176382441</v>
      </c>
      <c r="U40" s="78">
        <f t="shared" si="5"/>
        <v>-273203575</v>
      </c>
      <c r="V40" s="78">
        <f t="shared" si="5"/>
        <v>-604844742</v>
      </c>
      <c r="W40" s="78">
        <f t="shared" si="5"/>
        <v>-1645830789</v>
      </c>
      <c r="X40" s="78">
        <f t="shared" si="5"/>
        <v>506616000</v>
      </c>
      <c r="Y40" s="78">
        <f t="shared" si="5"/>
        <v>-2152446789</v>
      </c>
      <c r="Z40" s="179">
        <f>+IF(X40&lt;&gt;0,+(Y40/X40)*100,0)</f>
        <v>-424.8675108958264</v>
      </c>
      <c r="AA40" s="79">
        <f>+AA34+AA39</f>
        <v>506616000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1975297541</v>
      </c>
      <c r="D42" s="272">
        <f>+D25-D40</f>
        <v>0</v>
      </c>
      <c r="E42" s="273">
        <f t="shared" si="6"/>
        <v>2082353669</v>
      </c>
      <c r="F42" s="274">
        <f t="shared" si="6"/>
        <v>1742390000</v>
      </c>
      <c r="G42" s="274">
        <f t="shared" si="6"/>
        <v>294837389</v>
      </c>
      <c r="H42" s="274">
        <f t="shared" si="6"/>
        <v>278316905</v>
      </c>
      <c r="I42" s="274">
        <f t="shared" si="6"/>
        <v>286833795</v>
      </c>
      <c r="J42" s="274">
        <f t="shared" si="6"/>
        <v>859988089</v>
      </c>
      <c r="K42" s="274">
        <f t="shared" si="6"/>
        <v>318908061</v>
      </c>
      <c r="L42" s="274">
        <f t="shared" si="6"/>
        <v>427020638</v>
      </c>
      <c r="M42" s="274">
        <f t="shared" si="6"/>
        <v>483372554</v>
      </c>
      <c r="N42" s="274">
        <f t="shared" si="6"/>
        <v>1229301253</v>
      </c>
      <c r="O42" s="274">
        <f t="shared" si="6"/>
        <v>1699547984</v>
      </c>
      <c r="P42" s="274">
        <f t="shared" si="6"/>
        <v>1495958503</v>
      </c>
      <c r="Q42" s="274">
        <f t="shared" si="6"/>
        <v>946640160</v>
      </c>
      <c r="R42" s="274">
        <f t="shared" si="6"/>
        <v>4142146647</v>
      </c>
      <c r="S42" s="274">
        <f t="shared" si="6"/>
        <v>610312620</v>
      </c>
      <c r="T42" s="274">
        <f t="shared" si="6"/>
        <v>912893349</v>
      </c>
      <c r="U42" s="274">
        <f t="shared" si="6"/>
        <v>1207730737</v>
      </c>
      <c r="V42" s="274">
        <f t="shared" si="6"/>
        <v>2730936706</v>
      </c>
      <c r="W42" s="274">
        <f t="shared" si="6"/>
        <v>8962372695</v>
      </c>
      <c r="X42" s="274">
        <f t="shared" si="6"/>
        <v>1742390000</v>
      </c>
      <c r="Y42" s="274">
        <f t="shared" si="6"/>
        <v>7219982695</v>
      </c>
      <c r="Z42" s="275">
        <f>+IF(X42&lt;&gt;0,+(Y42/X42)*100,0)</f>
        <v>414.3723675526145</v>
      </c>
      <c r="AA42" s="276">
        <f>+AA25-AA40</f>
        <v>1742390000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1932938968</v>
      </c>
      <c r="D45" s="160"/>
      <c r="E45" s="64">
        <v>2019342637</v>
      </c>
      <c r="F45" s="65">
        <v>1742390000</v>
      </c>
      <c r="G45" s="65">
        <v>294837389</v>
      </c>
      <c r="H45" s="65">
        <v>278316905</v>
      </c>
      <c r="I45" s="65">
        <v>286833795</v>
      </c>
      <c r="J45" s="65">
        <v>859988089</v>
      </c>
      <c r="K45" s="65">
        <v>318908061</v>
      </c>
      <c r="L45" s="65">
        <v>427020638</v>
      </c>
      <c r="M45" s="65">
        <v>483372554</v>
      </c>
      <c r="N45" s="65">
        <v>1229301253</v>
      </c>
      <c r="O45" s="65">
        <v>1699547984</v>
      </c>
      <c r="P45" s="65">
        <v>1495958503</v>
      </c>
      <c r="Q45" s="65">
        <v>946640160</v>
      </c>
      <c r="R45" s="65">
        <v>4142146647</v>
      </c>
      <c r="S45" s="65">
        <v>610312620</v>
      </c>
      <c r="T45" s="65">
        <v>912893349</v>
      </c>
      <c r="U45" s="65">
        <v>1207730737</v>
      </c>
      <c r="V45" s="65">
        <v>2730936706</v>
      </c>
      <c r="W45" s="65">
        <v>8962372695</v>
      </c>
      <c r="X45" s="65">
        <v>1742390000</v>
      </c>
      <c r="Y45" s="65">
        <v>7219982695</v>
      </c>
      <c r="Z45" s="144">
        <v>414.37</v>
      </c>
      <c r="AA45" s="67">
        <v>1742390000</v>
      </c>
    </row>
    <row r="46" spans="1:27" ht="13.5">
      <c r="A46" s="264" t="s">
        <v>174</v>
      </c>
      <c r="B46" s="197" t="s">
        <v>94</v>
      </c>
      <c r="C46" s="160">
        <v>31545625</v>
      </c>
      <c r="D46" s="160"/>
      <c r="E46" s="64">
        <v>33438363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1964484593</v>
      </c>
      <c r="D48" s="232">
        <f>SUM(D45:D47)</f>
        <v>0</v>
      </c>
      <c r="E48" s="279">
        <f t="shared" si="7"/>
        <v>2052781000</v>
      </c>
      <c r="F48" s="234">
        <f t="shared" si="7"/>
        <v>1742390000</v>
      </c>
      <c r="G48" s="234">
        <f t="shared" si="7"/>
        <v>294837389</v>
      </c>
      <c r="H48" s="234">
        <f t="shared" si="7"/>
        <v>278316905</v>
      </c>
      <c r="I48" s="234">
        <f t="shared" si="7"/>
        <v>286833795</v>
      </c>
      <c r="J48" s="234">
        <f t="shared" si="7"/>
        <v>859988089</v>
      </c>
      <c r="K48" s="234">
        <f t="shared" si="7"/>
        <v>318908061</v>
      </c>
      <c r="L48" s="234">
        <f t="shared" si="7"/>
        <v>427020638</v>
      </c>
      <c r="M48" s="234">
        <f t="shared" si="7"/>
        <v>483372554</v>
      </c>
      <c r="N48" s="234">
        <f t="shared" si="7"/>
        <v>1229301253</v>
      </c>
      <c r="O48" s="234">
        <f t="shared" si="7"/>
        <v>1699547984</v>
      </c>
      <c r="P48" s="234">
        <f t="shared" si="7"/>
        <v>1495958503</v>
      </c>
      <c r="Q48" s="234">
        <f t="shared" si="7"/>
        <v>946640160</v>
      </c>
      <c r="R48" s="234">
        <f t="shared" si="7"/>
        <v>4142146647</v>
      </c>
      <c r="S48" s="234">
        <f t="shared" si="7"/>
        <v>610312620</v>
      </c>
      <c r="T48" s="234">
        <f t="shared" si="7"/>
        <v>912893349</v>
      </c>
      <c r="U48" s="234">
        <f t="shared" si="7"/>
        <v>1207730737</v>
      </c>
      <c r="V48" s="234">
        <f t="shared" si="7"/>
        <v>2730936706</v>
      </c>
      <c r="W48" s="234">
        <f t="shared" si="7"/>
        <v>8962372695</v>
      </c>
      <c r="X48" s="234">
        <f t="shared" si="7"/>
        <v>1742390000</v>
      </c>
      <c r="Y48" s="234">
        <f t="shared" si="7"/>
        <v>7219982695</v>
      </c>
      <c r="Z48" s="280">
        <f>+IF(X48&lt;&gt;0,+(Y48/X48)*100,0)</f>
        <v>414.3723675526145</v>
      </c>
      <c r="AA48" s="247">
        <f>SUM(AA45:AA47)</f>
        <v>1742390000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79581797</v>
      </c>
      <c r="D6" s="160">
        <v>66247018</v>
      </c>
      <c r="E6" s="64">
        <v>64475000</v>
      </c>
      <c r="F6" s="65">
        <v>129924048</v>
      </c>
      <c r="G6" s="65">
        <v>3351525</v>
      </c>
      <c r="H6" s="65">
        <v>48672</v>
      </c>
      <c r="I6" s="65">
        <v>47987411</v>
      </c>
      <c r="J6" s="65">
        <v>51387608</v>
      </c>
      <c r="K6" s="65">
        <v>1822829</v>
      </c>
      <c r="L6" s="65">
        <v>-1850317</v>
      </c>
      <c r="M6" s="65">
        <v>-25396021</v>
      </c>
      <c r="N6" s="65">
        <v>-25423509</v>
      </c>
      <c r="O6" s="65">
        <v>18211208</v>
      </c>
      <c r="P6" s="65">
        <v>8000892</v>
      </c>
      <c r="Q6" s="65">
        <v>7715742</v>
      </c>
      <c r="R6" s="65">
        <v>33927842</v>
      </c>
      <c r="S6" s="65">
        <v>42891</v>
      </c>
      <c r="T6" s="65">
        <v>2960661</v>
      </c>
      <c r="U6" s="65">
        <v>3351525</v>
      </c>
      <c r="V6" s="65">
        <v>6355077</v>
      </c>
      <c r="W6" s="65">
        <v>66247018</v>
      </c>
      <c r="X6" s="65">
        <v>129924048</v>
      </c>
      <c r="Y6" s="65">
        <v>-63677030</v>
      </c>
      <c r="Z6" s="145">
        <v>-49.01</v>
      </c>
      <c r="AA6" s="67">
        <v>129924048</v>
      </c>
    </row>
    <row r="7" spans="1:27" ht="13.5">
      <c r="A7" s="264" t="s">
        <v>181</v>
      </c>
      <c r="B7" s="197" t="s">
        <v>72</v>
      </c>
      <c r="C7" s="160">
        <v>759474628</v>
      </c>
      <c r="D7" s="160">
        <v>133760000</v>
      </c>
      <c r="E7" s="64">
        <v>807003000</v>
      </c>
      <c r="F7" s="65">
        <v>579679820</v>
      </c>
      <c r="G7" s="65"/>
      <c r="H7" s="65"/>
      <c r="I7" s="65"/>
      <c r="J7" s="65"/>
      <c r="K7" s="65">
        <v>58327000</v>
      </c>
      <c r="L7" s="65"/>
      <c r="M7" s="65">
        <v>47541000</v>
      </c>
      <c r="N7" s="65">
        <v>105868000</v>
      </c>
      <c r="O7" s="65"/>
      <c r="P7" s="65">
        <v>21317000</v>
      </c>
      <c r="Q7" s="65"/>
      <c r="R7" s="65">
        <v>21317000</v>
      </c>
      <c r="S7" s="65"/>
      <c r="T7" s="65">
        <v>6575000</v>
      </c>
      <c r="U7" s="65"/>
      <c r="V7" s="65">
        <v>6575000</v>
      </c>
      <c r="W7" s="65">
        <v>133760000</v>
      </c>
      <c r="X7" s="65">
        <v>579679820</v>
      </c>
      <c r="Y7" s="65">
        <v>-445919820</v>
      </c>
      <c r="Z7" s="145">
        <v>-76.93</v>
      </c>
      <c r="AA7" s="67">
        <v>579679820</v>
      </c>
    </row>
    <row r="8" spans="1:27" ht="13.5">
      <c r="A8" s="264" t="s">
        <v>182</v>
      </c>
      <c r="B8" s="197" t="s">
        <v>72</v>
      </c>
      <c r="C8" s="160"/>
      <c r="D8" s="160">
        <v>1099019598</v>
      </c>
      <c r="E8" s="64">
        <v>444670000</v>
      </c>
      <c r="F8" s="65">
        <v>363293000</v>
      </c>
      <c r="G8" s="65">
        <v>314387003</v>
      </c>
      <c r="H8" s="65">
        <v>5017480</v>
      </c>
      <c r="I8" s="65">
        <v>17113343</v>
      </c>
      <c r="J8" s="65">
        <v>336517826</v>
      </c>
      <c r="K8" s="65">
        <v>2497470</v>
      </c>
      <c r="L8" s="65">
        <v>166416791</v>
      </c>
      <c r="M8" s="65">
        <v>91415435</v>
      </c>
      <c r="N8" s="65">
        <v>260329696</v>
      </c>
      <c r="O8" s="65">
        <v>1576772</v>
      </c>
      <c r="P8" s="65">
        <v>10911415</v>
      </c>
      <c r="Q8" s="65">
        <v>184070660</v>
      </c>
      <c r="R8" s="65">
        <v>196558847</v>
      </c>
      <c r="S8" s="65"/>
      <c r="T8" s="65">
        <v>-8773774</v>
      </c>
      <c r="U8" s="65">
        <v>314387003</v>
      </c>
      <c r="V8" s="65">
        <v>305613229</v>
      </c>
      <c r="W8" s="65">
        <v>1099019598</v>
      </c>
      <c r="X8" s="65">
        <v>363293000</v>
      </c>
      <c r="Y8" s="65">
        <v>735726598</v>
      </c>
      <c r="Z8" s="145">
        <v>202.52</v>
      </c>
      <c r="AA8" s="67">
        <v>363293000</v>
      </c>
    </row>
    <row r="9" spans="1:27" ht="13.5">
      <c r="A9" s="264" t="s">
        <v>183</v>
      </c>
      <c r="B9" s="197"/>
      <c r="C9" s="160">
        <v>17333790</v>
      </c>
      <c r="D9" s="160">
        <v>8676674</v>
      </c>
      <c r="E9" s="64">
        <v>17000000</v>
      </c>
      <c r="F9" s="65">
        <v>9010804</v>
      </c>
      <c r="G9" s="65">
        <v>665533</v>
      </c>
      <c r="H9" s="65">
        <v>1078276</v>
      </c>
      <c r="I9" s="65">
        <v>1027770</v>
      </c>
      <c r="J9" s="65">
        <v>2771579</v>
      </c>
      <c r="K9" s="65">
        <v>755642</v>
      </c>
      <c r="L9" s="65">
        <v>277383</v>
      </c>
      <c r="M9" s="65">
        <v>593060</v>
      </c>
      <c r="N9" s="65">
        <v>1626085</v>
      </c>
      <c r="O9" s="65">
        <v>1228416</v>
      </c>
      <c r="P9" s="65">
        <v>812231</v>
      </c>
      <c r="Q9" s="65">
        <v>457396</v>
      </c>
      <c r="R9" s="65">
        <v>2498043</v>
      </c>
      <c r="S9" s="65">
        <v>529954</v>
      </c>
      <c r="T9" s="65">
        <v>585480</v>
      </c>
      <c r="U9" s="65">
        <v>665533</v>
      </c>
      <c r="V9" s="65">
        <v>1780967</v>
      </c>
      <c r="W9" s="65">
        <v>8676674</v>
      </c>
      <c r="X9" s="65">
        <v>9010804</v>
      </c>
      <c r="Y9" s="65">
        <v>-334130</v>
      </c>
      <c r="Z9" s="145">
        <v>-3.71</v>
      </c>
      <c r="AA9" s="67">
        <v>9010804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-695478849</v>
      </c>
      <c r="D12" s="160">
        <v>-511853592</v>
      </c>
      <c r="E12" s="64"/>
      <c r="F12" s="65">
        <v>-548704632</v>
      </c>
      <c r="G12" s="65">
        <v>-32725229</v>
      </c>
      <c r="H12" s="65">
        <v>-23952183</v>
      </c>
      <c r="I12" s="65">
        <v>-58607002</v>
      </c>
      <c r="J12" s="65">
        <v>-115284414</v>
      </c>
      <c r="K12" s="65">
        <v>-33857865</v>
      </c>
      <c r="L12" s="65">
        <v>-59865483</v>
      </c>
      <c r="M12" s="65">
        <v>-60176654</v>
      </c>
      <c r="N12" s="65">
        <v>-153900002</v>
      </c>
      <c r="O12" s="65">
        <v>-58251026</v>
      </c>
      <c r="P12" s="65">
        <v>-55563062</v>
      </c>
      <c r="Q12" s="65">
        <v>-67313254</v>
      </c>
      <c r="R12" s="65">
        <v>-181127342</v>
      </c>
      <c r="S12" s="65">
        <v>-21506146</v>
      </c>
      <c r="T12" s="65">
        <v>-15650605</v>
      </c>
      <c r="U12" s="65">
        <v>-24385083</v>
      </c>
      <c r="V12" s="65">
        <v>-61541834</v>
      </c>
      <c r="W12" s="65">
        <v>-511853592</v>
      </c>
      <c r="X12" s="65">
        <v>-548704632</v>
      </c>
      <c r="Y12" s="65">
        <v>36851040</v>
      </c>
      <c r="Z12" s="145">
        <v>-6.72</v>
      </c>
      <c r="AA12" s="67">
        <v>-548704632</v>
      </c>
    </row>
    <row r="13" spans="1:27" ht="13.5">
      <c r="A13" s="264" t="s">
        <v>40</v>
      </c>
      <c r="B13" s="197"/>
      <c r="C13" s="160"/>
      <c r="D13" s="160">
        <v>-775624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>
        <v>-775624</v>
      </c>
      <c r="T13" s="65"/>
      <c r="U13" s="65"/>
      <c r="V13" s="65">
        <v>-775624</v>
      </c>
      <c r="W13" s="65">
        <v>-775624</v>
      </c>
      <c r="X13" s="65"/>
      <c r="Y13" s="65">
        <v>-775624</v>
      </c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160911366</v>
      </c>
      <c r="D15" s="177">
        <f>SUM(D6:D14)</f>
        <v>795074074</v>
      </c>
      <c r="E15" s="77">
        <f t="shared" si="0"/>
        <v>1333148000</v>
      </c>
      <c r="F15" s="78">
        <f t="shared" si="0"/>
        <v>533203040</v>
      </c>
      <c r="G15" s="78">
        <f t="shared" si="0"/>
        <v>285678832</v>
      </c>
      <c r="H15" s="78">
        <f t="shared" si="0"/>
        <v>-17807755</v>
      </c>
      <c r="I15" s="78">
        <f t="shared" si="0"/>
        <v>7521522</v>
      </c>
      <c r="J15" s="78">
        <f t="shared" si="0"/>
        <v>275392599</v>
      </c>
      <c r="K15" s="78">
        <f t="shared" si="0"/>
        <v>29545076</v>
      </c>
      <c r="L15" s="78">
        <f t="shared" si="0"/>
        <v>104978374</v>
      </c>
      <c r="M15" s="78">
        <f t="shared" si="0"/>
        <v>53976820</v>
      </c>
      <c r="N15" s="78">
        <f t="shared" si="0"/>
        <v>188500270</v>
      </c>
      <c r="O15" s="78">
        <f t="shared" si="0"/>
        <v>-37234630</v>
      </c>
      <c r="P15" s="78">
        <f t="shared" si="0"/>
        <v>-14521524</v>
      </c>
      <c r="Q15" s="78">
        <f t="shared" si="0"/>
        <v>124930544</v>
      </c>
      <c r="R15" s="78">
        <f t="shared" si="0"/>
        <v>73174390</v>
      </c>
      <c r="S15" s="78">
        <f t="shared" si="0"/>
        <v>-21708925</v>
      </c>
      <c r="T15" s="78">
        <f t="shared" si="0"/>
        <v>-14303238</v>
      </c>
      <c r="U15" s="78">
        <f t="shared" si="0"/>
        <v>294018978</v>
      </c>
      <c r="V15" s="78">
        <f t="shared" si="0"/>
        <v>258006815</v>
      </c>
      <c r="W15" s="78">
        <f t="shared" si="0"/>
        <v>795074074</v>
      </c>
      <c r="X15" s="78">
        <f t="shared" si="0"/>
        <v>533203040</v>
      </c>
      <c r="Y15" s="78">
        <f t="shared" si="0"/>
        <v>261871034</v>
      </c>
      <c r="Z15" s="179">
        <f>+IF(X15&lt;&gt;0,+(Y15/X15)*100,0)</f>
        <v>49.112817136226376</v>
      </c>
      <c r="AA15" s="79">
        <f>SUM(AA6:AA14)</f>
        <v>533203040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-1258553463</v>
      </c>
      <c r="E24" s="64"/>
      <c r="F24" s="65">
        <v>-532623048</v>
      </c>
      <c r="G24" s="65">
        <v>-5536649</v>
      </c>
      <c r="H24" s="65">
        <v>-15384667</v>
      </c>
      <c r="I24" s="65">
        <v>-36202772</v>
      </c>
      <c r="J24" s="65">
        <v>-57124088</v>
      </c>
      <c r="K24" s="65">
        <v>-29785050</v>
      </c>
      <c r="L24" s="65">
        <v>-23550398</v>
      </c>
      <c r="M24" s="65">
        <v>-49612214</v>
      </c>
      <c r="N24" s="65">
        <v>-102947662</v>
      </c>
      <c r="O24" s="65">
        <v>-1352076024</v>
      </c>
      <c r="P24" s="65">
        <v>-295594875</v>
      </c>
      <c r="Q24" s="65">
        <v>633058561</v>
      </c>
      <c r="R24" s="65">
        <v>-1014612338</v>
      </c>
      <c r="S24" s="65">
        <v>-16484055</v>
      </c>
      <c r="T24" s="65">
        <v>-61848671</v>
      </c>
      <c r="U24" s="65">
        <v>-5536649</v>
      </c>
      <c r="V24" s="65">
        <v>-83869375</v>
      </c>
      <c r="W24" s="65">
        <v>-1258553463</v>
      </c>
      <c r="X24" s="65">
        <v>-532623048</v>
      </c>
      <c r="Y24" s="65">
        <v>-725930415</v>
      </c>
      <c r="Z24" s="145">
        <v>136.29</v>
      </c>
      <c r="AA24" s="67">
        <v>-532623048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-1258553463</v>
      </c>
      <c r="E25" s="77">
        <f t="shared" si="1"/>
        <v>0</v>
      </c>
      <c r="F25" s="78">
        <f t="shared" si="1"/>
        <v>-532623048</v>
      </c>
      <c r="G25" s="78">
        <f t="shared" si="1"/>
        <v>-5536649</v>
      </c>
      <c r="H25" s="78">
        <f t="shared" si="1"/>
        <v>-15384667</v>
      </c>
      <c r="I25" s="78">
        <f t="shared" si="1"/>
        <v>-36202772</v>
      </c>
      <c r="J25" s="78">
        <f t="shared" si="1"/>
        <v>-57124088</v>
      </c>
      <c r="K25" s="78">
        <f t="shared" si="1"/>
        <v>-29785050</v>
      </c>
      <c r="L25" s="78">
        <f t="shared" si="1"/>
        <v>-23550398</v>
      </c>
      <c r="M25" s="78">
        <f t="shared" si="1"/>
        <v>-49612214</v>
      </c>
      <c r="N25" s="78">
        <f t="shared" si="1"/>
        <v>-102947662</v>
      </c>
      <c r="O25" s="78">
        <f t="shared" si="1"/>
        <v>-1352076024</v>
      </c>
      <c r="P25" s="78">
        <f t="shared" si="1"/>
        <v>-295594875</v>
      </c>
      <c r="Q25" s="78">
        <f t="shared" si="1"/>
        <v>633058561</v>
      </c>
      <c r="R25" s="78">
        <f t="shared" si="1"/>
        <v>-1014612338</v>
      </c>
      <c r="S25" s="78">
        <f t="shared" si="1"/>
        <v>-16484055</v>
      </c>
      <c r="T25" s="78">
        <f t="shared" si="1"/>
        <v>-61848671</v>
      </c>
      <c r="U25" s="78">
        <f t="shared" si="1"/>
        <v>-5536649</v>
      </c>
      <c r="V25" s="78">
        <f t="shared" si="1"/>
        <v>-83869375</v>
      </c>
      <c r="W25" s="78">
        <f t="shared" si="1"/>
        <v>-1258553463</v>
      </c>
      <c r="X25" s="78">
        <f t="shared" si="1"/>
        <v>-532623048</v>
      </c>
      <c r="Y25" s="78">
        <f t="shared" si="1"/>
        <v>-725930415</v>
      </c>
      <c r="Z25" s="179">
        <f>+IF(X25&lt;&gt;0,+(Y25/X25)*100,0)</f>
        <v>136.29346640665838</v>
      </c>
      <c r="AA25" s="79">
        <f>SUM(AA19:AA24)</f>
        <v>-532623048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>
        <v>-11702677</v>
      </c>
      <c r="E31" s="64"/>
      <c r="F31" s="65"/>
      <c r="G31" s="65">
        <v>-11702677</v>
      </c>
      <c r="H31" s="164"/>
      <c r="I31" s="164"/>
      <c r="J31" s="164">
        <v>-11702677</v>
      </c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>
        <v>-11702677</v>
      </c>
      <c r="X31" s="164"/>
      <c r="Y31" s="65">
        <v>-11702677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-25189592</v>
      </c>
      <c r="E33" s="64"/>
      <c r="F33" s="65"/>
      <c r="G33" s="65">
        <v>-10812948</v>
      </c>
      <c r="H33" s="65"/>
      <c r="I33" s="65">
        <v>-270992</v>
      </c>
      <c r="J33" s="65">
        <v>-11083940</v>
      </c>
      <c r="K33" s="65">
        <v>-177351</v>
      </c>
      <c r="L33" s="65">
        <v>-1226510</v>
      </c>
      <c r="M33" s="65">
        <v>-562081</v>
      </c>
      <c r="N33" s="65">
        <v>-1965942</v>
      </c>
      <c r="O33" s="65">
        <v>-11305797</v>
      </c>
      <c r="P33" s="65">
        <v>-619417</v>
      </c>
      <c r="Q33" s="65">
        <v>-495587</v>
      </c>
      <c r="R33" s="65">
        <v>-12420801</v>
      </c>
      <c r="S33" s="65">
        <v>483082</v>
      </c>
      <c r="T33" s="65">
        <v>-201991</v>
      </c>
      <c r="U33" s="65"/>
      <c r="V33" s="65">
        <v>281091</v>
      </c>
      <c r="W33" s="65">
        <v>-25189592</v>
      </c>
      <c r="X33" s="65"/>
      <c r="Y33" s="65">
        <v>-25189592</v>
      </c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-36892269</v>
      </c>
      <c r="E34" s="77">
        <f t="shared" si="2"/>
        <v>0</v>
      </c>
      <c r="F34" s="78">
        <f t="shared" si="2"/>
        <v>0</v>
      </c>
      <c r="G34" s="78">
        <f t="shared" si="2"/>
        <v>-22515625</v>
      </c>
      <c r="H34" s="78">
        <f t="shared" si="2"/>
        <v>0</v>
      </c>
      <c r="I34" s="78">
        <f t="shared" si="2"/>
        <v>-270992</v>
      </c>
      <c r="J34" s="78">
        <f t="shared" si="2"/>
        <v>-22786617</v>
      </c>
      <c r="K34" s="78">
        <f t="shared" si="2"/>
        <v>-177351</v>
      </c>
      <c r="L34" s="78">
        <f t="shared" si="2"/>
        <v>-1226510</v>
      </c>
      <c r="M34" s="78">
        <f t="shared" si="2"/>
        <v>-562081</v>
      </c>
      <c r="N34" s="78">
        <f t="shared" si="2"/>
        <v>-1965942</v>
      </c>
      <c r="O34" s="78">
        <f t="shared" si="2"/>
        <v>-11305797</v>
      </c>
      <c r="P34" s="78">
        <f t="shared" si="2"/>
        <v>-619417</v>
      </c>
      <c r="Q34" s="78">
        <f t="shared" si="2"/>
        <v>-495587</v>
      </c>
      <c r="R34" s="78">
        <f t="shared" si="2"/>
        <v>-12420801</v>
      </c>
      <c r="S34" s="78">
        <f t="shared" si="2"/>
        <v>483082</v>
      </c>
      <c r="T34" s="78">
        <f t="shared" si="2"/>
        <v>-201991</v>
      </c>
      <c r="U34" s="78">
        <f t="shared" si="2"/>
        <v>0</v>
      </c>
      <c r="V34" s="78">
        <f t="shared" si="2"/>
        <v>281091</v>
      </c>
      <c r="W34" s="78">
        <f t="shared" si="2"/>
        <v>-36892269</v>
      </c>
      <c r="X34" s="78">
        <f t="shared" si="2"/>
        <v>0</v>
      </c>
      <c r="Y34" s="78">
        <f t="shared" si="2"/>
        <v>-36892269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160911366</v>
      </c>
      <c r="D36" s="158">
        <f>+D15+D25+D34</f>
        <v>-500371658</v>
      </c>
      <c r="E36" s="104">
        <f t="shared" si="3"/>
        <v>1333148000</v>
      </c>
      <c r="F36" s="105">
        <f t="shared" si="3"/>
        <v>579992</v>
      </c>
      <c r="G36" s="105">
        <f t="shared" si="3"/>
        <v>257626558</v>
      </c>
      <c r="H36" s="105">
        <f t="shared" si="3"/>
        <v>-33192422</v>
      </c>
      <c r="I36" s="105">
        <f t="shared" si="3"/>
        <v>-28952242</v>
      </c>
      <c r="J36" s="105">
        <f t="shared" si="3"/>
        <v>195481894</v>
      </c>
      <c r="K36" s="105">
        <f t="shared" si="3"/>
        <v>-417325</v>
      </c>
      <c r="L36" s="105">
        <f t="shared" si="3"/>
        <v>80201466</v>
      </c>
      <c r="M36" s="105">
        <f t="shared" si="3"/>
        <v>3802525</v>
      </c>
      <c r="N36" s="105">
        <f t="shared" si="3"/>
        <v>83586666</v>
      </c>
      <c r="O36" s="105">
        <f t="shared" si="3"/>
        <v>-1400616451</v>
      </c>
      <c r="P36" s="105">
        <f t="shared" si="3"/>
        <v>-310735816</v>
      </c>
      <c r="Q36" s="105">
        <f t="shared" si="3"/>
        <v>757493518</v>
      </c>
      <c r="R36" s="105">
        <f t="shared" si="3"/>
        <v>-953858749</v>
      </c>
      <c r="S36" s="105">
        <f t="shared" si="3"/>
        <v>-37709898</v>
      </c>
      <c r="T36" s="105">
        <f t="shared" si="3"/>
        <v>-76353900</v>
      </c>
      <c r="U36" s="105">
        <f t="shared" si="3"/>
        <v>288482329</v>
      </c>
      <c r="V36" s="105">
        <f t="shared" si="3"/>
        <v>174418531</v>
      </c>
      <c r="W36" s="105">
        <f t="shared" si="3"/>
        <v>-500371658</v>
      </c>
      <c r="X36" s="105">
        <f t="shared" si="3"/>
        <v>579992</v>
      </c>
      <c r="Y36" s="105">
        <f t="shared" si="3"/>
        <v>-500951650</v>
      </c>
      <c r="Z36" s="142">
        <f>+IF(X36&lt;&gt;0,+(Y36/X36)*100,0)</f>
        <v>-86372.16547814452</v>
      </c>
      <c r="AA36" s="107">
        <f>+AA15+AA25+AA34</f>
        <v>579992</v>
      </c>
    </row>
    <row r="37" spans="1:27" ht="13.5">
      <c r="A37" s="264" t="s">
        <v>202</v>
      </c>
      <c r="B37" s="197" t="s">
        <v>96</v>
      </c>
      <c r="C37" s="158"/>
      <c r="D37" s="158">
        <v>76600976</v>
      </c>
      <c r="E37" s="104"/>
      <c r="F37" s="105"/>
      <c r="G37" s="105">
        <v>76600976</v>
      </c>
      <c r="H37" s="105">
        <v>334227534</v>
      </c>
      <c r="I37" s="105">
        <v>301035112</v>
      </c>
      <c r="J37" s="105">
        <v>76600976</v>
      </c>
      <c r="K37" s="105">
        <v>272082870</v>
      </c>
      <c r="L37" s="105">
        <v>271665545</v>
      </c>
      <c r="M37" s="105">
        <v>351867011</v>
      </c>
      <c r="N37" s="105">
        <v>272082870</v>
      </c>
      <c r="O37" s="105">
        <v>355669536</v>
      </c>
      <c r="P37" s="105">
        <v>-1044946915</v>
      </c>
      <c r="Q37" s="105">
        <v>-1355682731</v>
      </c>
      <c r="R37" s="105">
        <v>355669536</v>
      </c>
      <c r="S37" s="105">
        <v>-598189213</v>
      </c>
      <c r="T37" s="105">
        <v>-635899111</v>
      </c>
      <c r="U37" s="105">
        <v>-712253011</v>
      </c>
      <c r="V37" s="105">
        <v>-598189213</v>
      </c>
      <c r="W37" s="105">
        <v>76600976</v>
      </c>
      <c r="X37" s="105"/>
      <c r="Y37" s="105">
        <v>76600976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160911366</v>
      </c>
      <c r="D38" s="272">
        <v>-423770682</v>
      </c>
      <c r="E38" s="273">
        <v>1333148000</v>
      </c>
      <c r="F38" s="274">
        <v>579992</v>
      </c>
      <c r="G38" s="274">
        <v>334227534</v>
      </c>
      <c r="H38" s="274">
        <v>301035112</v>
      </c>
      <c r="I38" s="274">
        <v>272082870</v>
      </c>
      <c r="J38" s="274">
        <v>272082870</v>
      </c>
      <c r="K38" s="274">
        <v>271665545</v>
      </c>
      <c r="L38" s="274">
        <v>351867011</v>
      </c>
      <c r="M38" s="274">
        <v>355669536</v>
      </c>
      <c r="N38" s="274">
        <v>355669536</v>
      </c>
      <c r="O38" s="274">
        <v>-1044946915</v>
      </c>
      <c r="P38" s="274">
        <v>-1355682731</v>
      </c>
      <c r="Q38" s="274">
        <v>-598189213</v>
      </c>
      <c r="R38" s="274">
        <v>-598189213</v>
      </c>
      <c r="S38" s="274">
        <v>-635899111</v>
      </c>
      <c r="T38" s="274">
        <v>-712253011</v>
      </c>
      <c r="U38" s="274">
        <v>-423770682</v>
      </c>
      <c r="V38" s="274">
        <v>-423770682</v>
      </c>
      <c r="W38" s="274">
        <v>-423770682</v>
      </c>
      <c r="X38" s="274">
        <v>579992</v>
      </c>
      <c r="Y38" s="274">
        <v>-424350674</v>
      </c>
      <c r="Z38" s="275">
        <v>-73164.92</v>
      </c>
      <c r="AA38" s="276">
        <v>579992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2012-08-01T08:38:48Z</dcterms:created>
  <dcterms:modified xsi:type="dcterms:W3CDTF">2012-08-01T08:38:48Z</dcterms:modified>
  <cp:category/>
  <cp:version/>
  <cp:contentType/>
  <cp:contentStatus/>
</cp:coreProperties>
</file>