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<sst xmlns="http://schemas.openxmlformats.org/spreadsheetml/2006/main" count="536" uniqueCount="252">
  <si>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Limpopo: Waterberg(DC36)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</si>
  <si>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</si>
  <si>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</si>
  <si>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</si>
  <si>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</si>
  <si>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</si>
  <si>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</si>
  <si>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</si>
  <si>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</si>
  <si>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</si>
  <si>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</si>
  <si>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</si>
  <si>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</si>
  <si>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</si>
  <si>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</si>
  <si>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</si>
  <si>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</si>
  <si>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</si>
  <si>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</si>
  <si>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</si>
  <si>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</si>
  <si>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</si>
  <si>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</si>
  <si>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</si>
  <si>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</si>
  <si>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</si>
  <si>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</si>
  <si>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</si>
  <si>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</si>
  <si>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</si>
  <si>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</si>
  <si>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</si>
  <si>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</si>
  <si>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</si>
  <si>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</si>
  <si>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</si>
  <si>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</si>
  <si>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</si>
  <si>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</si>
  <si>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</si>
  <si>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</si>
  <si>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</si>
  <si>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</si>
  <si>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</si>
  <si>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</si>
  <si>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</si>
  <si>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</si>
  <si>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</si>
  <si>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</si>
  <si>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</si>
  <si>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</si>
  <si>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</si>
  <si>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</si>
  <si>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</si>
  <si>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</si>
  <si>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</si>
  <si>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</si>
  <si>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</si>
  <si>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</si>
  <si>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</si>
  <si>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</si>
  <si>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</si>
  <si>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</si>
  <si>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</si>
  <si>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</si>
  <si>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</si>
  <si>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</si>
  <si>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</si>
  <si>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</si>
  <si>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</si>
  <si>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Waterberg(DC36)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</si>
  <si>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</si>
  <si>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</si>
  <si>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</si>
  <si>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</si>
  <si>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</si>
  <si>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</si>
  <si>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</si>
  <si>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</si>
  <si>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</si>
  <si>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</si>
  <si>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</si>
  <si>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</si>
  <si>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</si>
  <si>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</si>
  <si>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</si>
  <si>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</si>
  <si>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</si>
  <si>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</si>
  <si>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</si>
  <si>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</si>
  <si>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</si>
  <si>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</si>
  <si>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</si>
  <si>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</si>
  <si>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</si>
  <si>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</si>
  <si>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</si>
  <si>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</si>
  <si>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</si>
  <si>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Waterberg(DC36)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</si>
  <si>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</si>
  <si>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</si>
  <si>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</si>
  <si>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</si>
  <si>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</si>
  <si>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</si>
  <si>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</si>
  <si>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</si>
  <si>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</si>
  <si>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</si>
  <si>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</si>
  <si>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</si>
  <si>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</si>
  <si>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</si>
  <si>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</si>
  <si>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</si>
  <si>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</si>
  <si>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</si>
  <si>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</si>
  <si>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</si>
  <si>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</si>
  <si>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</si>
  <si>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</si>
  <si>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</si>
  <si>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</si>
  <si>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</si>
  <si>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</si>
  <si>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</si>
  <si>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</si>
  <si>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</si>
  <si>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</si>
  <si>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</si>
  <si>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Limpopo: Waterberg(DC36)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</si>
  <si>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</si>
  <si>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</si>
  <si>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</si>
  <si>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</si>
  <si>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</si>
  <si>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</si>
  <si>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</si>
  <si>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</si>
  <si>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</si>
  <si>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Limpopo: Waterberg(DC36)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</si>
  <si>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</si>
  <si>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</si>
  <si>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</si>
  <si>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</si>
  <si>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</si>
  <si>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</si>
  <si>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</si>
  <si>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</si>
  <si>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</si>
  <si>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</si>
  <si>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</si>
  <si>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</si>
  <si>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</si>
  <si>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</si>
  <si>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</si>
  <si>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</si>
  <si>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</si>
  <si>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</si>
  <si>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</si>
  <si>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</si>
  <si>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</si>
  <si>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</si>
  <si>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</si>
  <si>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</si>
  <si>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</si>
  <si>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</si>
  <si>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</si>
  <si>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</si>
  <si>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</si>
  <si>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</si>
  <si>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</si>
  <si>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</si>
  <si>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</si>
  <si>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Waterberg(DC36)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</si>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</sst>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0</v>
      </c>
      <c r="C5" s="19"/>
      <c r="D5" s="64">
        <v>0</v>
      </c>
      <c r="E5" s="65">
        <v>0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  <c r="V5" s="65">
        <v>0</v>
      </c>
      <c r="W5" s="65">
        <v>0</v>
      </c>
      <c r="X5" s="65">
        <v>0</v>
      </c>
      <c r="Y5" s="66">
        <v>0</v>
      </c>
      <c r="Z5" s="67">
        <v>0</v>
      </c>
    </row>
    <row r="6" spans="1:26" ht="13.5">
      <c r="A6" s="63" t="s">
        <v>32</v>
      </c>
      <c r="B6" s="19">
        <v>607783</v>
      </c>
      <c r="C6" s="19"/>
      <c r="D6" s="64">
        <v>940000</v>
      </c>
      <c r="E6" s="65">
        <v>740000</v>
      </c>
      <c r="F6" s="65">
        <v>51838</v>
      </c>
      <c r="G6" s="65">
        <v>62525</v>
      </c>
      <c r="H6" s="65">
        <v>43670</v>
      </c>
      <c r="I6" s="65">
        <v>158033</v>
      </c>
      <c r="J6" s="65">
        <v>53043</v>
      </c>
      <c r="K6" s="65">
        <v>61077</v>
      </c>
      <c r="L6" s="65">
        <v>62789</v>
      </c>
      <c r="M6" s="65">
        <v>176909</v>
      </c>
      <c r="N6" s="65">
        <v>45191</v>
      </c>
      <c r="O6" s="65">
        <v>46707</v>
      </c>
      <c r="P6" s="65">
        <v>51642</v>
      </c>
      <c r="Q6" s="65">
        <v>143540</v>
      </c>
      <c r="R6" s="65">
        <v>57116</v>
      </c>
      <c r="S6" s="65">
        <v>60708</v>
      </c>
      <c r="T6" s="65">
        <v>55513</v>
      </c>
      <c r="U6" s="65">
        <v>173337</v>
      </c>
      <c r="V6" s="65">
        <v>651819</v>
      </c>
      <c r="W6" s="65">
        <v>740000</v>
      </c>
      <c r="X6" s="65">
        <v>-88181</v>
      </c>
      <c r="Y6" s="66">
        <v>-11.92</v>
      </c>
      <c r="Z6" s="67">
        <v>740000</v>
      </c>
    </row>
    <row r="7" spans="1:26" ht="13.5">
      <c r="A7" s="63" t="s">
        <v>33</v>
      </c>
      <c r="B7" s="19">
        <v>8252553</v>
      </c>
      <c r="C7" s="19"/>
      <c r="D7" s="64">
        <v>7900000</v>
      </c>
      <c r="E7" s="65">
        <v>6300000</v>
      </c>
      <c r="F7" s="65">
        <v>585939</v>
      </c>
      <c r="G7" s="65">
        <v>238864</v>
      </c>
      <c r="H7" s="65">
        <v>673373</v>
      </c>
      <c r="I7" s="65">
        <v>1498176</v>
      </c>
      <c r="J7" s="65">
        <v>607044</v>
      </c>
      <c r="K7" s="65">
        <v>500087</v>
      </c>
      <c r="L7" s="65">
        <v>460036</v>
      </c>
      <c r="M7" s="65">
        <v>1567167</v>
      </c>
      <c r="N7" s="65">
        <v>540293</v>
      </c>
      <c r="O7" s="65">
        <v>682943</v>
      </c>
      <c r="P7" s="65">
        <v>664265</v>
      </c>
      <c r="Q7" s="65">
        <v>1887501</v>
      </c>
      <c r="R7" s="65">
        <v>578249</v>
      </c>
      <c r="S7" s="65">
        <v>566824</v>
      </c>
      <c r="T7" s="65">
        <v>692162</v>
      </c>
      <c r="U7" s="65">
        <v>1837235</v>
      </c>
      <c r="V7" s="65">
        <v>6790079</v>
      </c>
      <c r="W7" s="65">
        <v>6300000</v>
      </c>
      <c r="X7" s="65">
        <v>490079</v>
      </c>
      <c r="Y7" s="66">
        <v>7.78</v>
      </c>
      <c r="Z7" s="67">
        <v>6300000</v>
      </c>
    </row>
    <row r="8" spans="1:26" ht="13.5">
      <c r="A8" s="63" t="s">
        <v>34</v>
      </c>
      <c r="B8" s="19">
        <v>97037325</v>
      </c>
      <c r="C8" s="19"/>
      <c r="D8" s="64">
        <v>99807000</v>
      </c>
      <c r="E8" s="65">
        <v>100811892</v>
      </c>
      <c r="F8" s="65">
        <v>37663766</v>
      </c>
      <c r="G8" s="65">
        <v>1295754</v>
      </c>
      <c r="H8" s="65">
        <v>1073292</v>
      </c>
      <c r="I8" s="65">
        <v>40032812</v>
      </c>
      <c r="J8" s="65">
        <v>1201310</v>
      </c>
      <c r="K8" s="65">
        <v>401934</v>
      </c>
      <c r="L8" s="65">
        <v>29556385</v>
      </c>
      <c r="M8" s="65">
        <v>31159629</v>
      </c>
      <c r="N8" s="65">
        <v>2322696</v>
      </c>
      <c r="O8" s="65">
        <v>1630381</v>
      </c>
      <c r="P8" s="65">
        <v>22840024</v>
      </c>
      <c r="Q8" s="65">
        <v>26793101</v>
      </c>
      <c r="R8" s="65">
        <v>334299</v>
      </c>
      <c r="S8" s="65">
        <v>-11405</v>
      </c>
      <c r="T8" s="65">
        <v>962619</v>
      </c>
      <c r="U8" s="65">
        <v>1285513</v>
      </c>
      <c r="V8" s="65">
        <v>99271055</v>
      </c>
      <c r="W8" s="65">
        <v>100811892</v>
      </c>
      <c r="X8" s="65">
        <v>-1540837</v>
      </c>
      <c r="Y8" s="66">
        <v>-1.53</v>
      </c>
      <c r="Z8" s="67">
        <v>100811892</v>
      </c>
    </row>
    <row r="9" spans="1:26" ht="13.5">
      <c r="A9" s="63" t="s">
        <v>35</v>
      </c>
      <c r="B9" s="19">
        <v>222754</v>
      </c>
      <c r="C9" s="19"/>
      <c r="D9" s="64">
        <v>291372</v>
      </c>
      <c r="E9" s="65">
        <v>81372</v>
      </c>
      <c r="F9" s="65">
        <v>56271</v>
      </c>
      <c r="G9" s="65">
        <v>44020</v>
      </c>
      <c r="H9" s="65">
        <v>-28009</v>
      </c>
      <c r="I9" s="65">
        <v>72282</v>
      </c>
      <c r="J9" s="65">
        <v>-6959</v>
      </c>
      <c r="K9" s="65">
        <v>2469</v>
      </c>
      <c r="L9" s="65">
        <v>3705</v>
      </c>
      <c r="M9" s="65">
        <v>-785</v>
      </c>
      <c r="N9" s="65">
        <v>23961</v>
      </c>
      <c r="O9" s="65">
        <v>33379</v>
      </c>
      <c r="P9" s="65">
        <v>2474</v>
      </c>
      <c r="Q9" s="65">
        <v>59814</v>
      </c>
      <c r="R9" s="65">
        <v>2507</v>
      </c>
      <c r="S9" s="65">
        <v>10231</v>
      </c>
      <c r="T9" s="65">
        <v>277496</v>
      </c>
      <c r="U9" s="65">
        <v>290234</v>
      </c>
      <c r="V9" s="65">
        <v>421545</v>
      </c>
      <c r="W9" s="65">
        <v>81372</v>
      </c>
      <c r="X9" s="65">
        <v>340173</v>
      </c>
      <c r="Y9" s="66">
        <v>418.05</v>
      </c>
      <c r="Z9" s="67">
        <v>81372</v>
      </c>
    </row>
    <row r="10" spans="1:26" ht="25.5">
      <c r="A10" s="68" t="s">
        <v>213</v>
      </c>
      <c r="B10" s="69">
        <f>SUM(B5:B9)</f>
        <v>106120415</v>
      </c>
      <c r="C10" s="69">
        <f>SUM(C5:C9)</f>
        <v>0</v>
      </c>
      <c r="D10" s="70">
        <f aca="true" t="shared" si="0" ref="D10:Z10">SUM(D5:D9)</f>
        <v>108938372</v>
      </c>
      <c r="E10" s="71">
        <f t="shared" si="0"/>
        <v>107933264</v>
      </c>
      <c r="F10" s="71">
        <f t="shared" si="0"/>
        <v>38357814</v>
      </c>
      <c r="G10" s="71">
        <f t="shared" si="0"/>
        <v>1641163</v>
      </c>
      <c r="H10" s="71">
        <f t="shared" si="0"/>
        <v>1762326</v>
      </c>
      <c r="I10" s="71">
        <f t="shared" si="0"/>
        <v>41761303</v>
      </c>
      <c r="J10" s="71">
        <f t="shared" si="0"/>
        <v>1854438</v>
      </c>
      <c r="K10" s="71">
        <f t="shared" si="0"/>
        <v>965567</v>
      </c>
      <c r="L10" s="71">
        <f t="shared" si="0"/>
        <v>30082915</v>
      </c>
      <c r="M10" s="71">
        <f t="shared" si="0"/>
        <v>32902920</v>
      </c>
      <c r="N10" s="71">
        <f t="shared" si="0"/>
        <v>2932141</v>
      </c>
      <c r="O10" s="71">
        <f t="shared" si="0"/>
        <v>2393410</v>
      </c>
      <c r="P10" s="71">
        <f t="shared" si="0"/>
        <v>23558405</v>
      </c>
      <c r="Q10" s="71">
        <f t="shared" si="0"/>
        <v>28883956</v>
      </c>
      <c r="R10" s="71">
        <f t="shared" si="0"/>
        <v>972171</v>
      </c>
      <c r="S10" s="71">
        <f t="shared" si="0"/>
        <v>626358</v>
      </c>
      <c r="T10" s="71">
        <f t="shared" si="0"/>
        <v>1987790</v>
      </c>
      <c r="U10" s="71">
        <f t="shared" si="0"/>
        <v>3586319</v>
      </c>
      <c r="V10" s="71">
        <f t="shared" si="0"/>
        <v>107134498</v>
      </c>
      <c r="W10" s="71">
        <f t="shared" si="0"/>
        <v>107933264</v>
      </c>
      <c r="X10" s="71">
        <f t="shared" si="0"/>
        <v>-798766</v>
      </c>
      <c r="Y10" s="72">
        <f>+IF(W10&lt;&gt;0,(X10/W10)*100,0)</f>
        <v>-0.7400554475958403</v>
      </c>
      <c r="Z10" s="73">
        <f t="shared" si="0"/>
        <v>107933264</v>
      </c>
    </row>
    <row r="11" spans="1:26" ht="13.5">
      <c r="A11" s="63" t="s">
        <v>37</v>
      </c>
      <c r="B11" s="19">
        <v>37950528</v>
      </c>
      <c r="C11" s="19"/>
      <c r="D11" s="64">
        <v>49914089</v>
      </c>
      <c r="E11" s="65">
        <v>48538405</v>
      </c>
      <c r="F11" s="65">
        <v>3598715</v>
      </c>
      <c r="G11" s="65">
        <v>3522227</v>
      </c>
      <c r="H11" s="65">
        <v>3390962</v>
      </c>
      <c r="I11" s="65">
        <v>10511904</v>
      </c>
      <c r="J11" s="65">
        <v>3892672</v>
      </c>
      <c r="K11" s="65">
        <v>3363654</v>
      </c>
      <c r="L11" s="65">
        <v>3750403</v>
      </c>
      <c r="M11" s="65">
        <v>11006729</v>
      </c>
      <c r="N11" s="65">
        <v>3178369</v>
      </c>
      <c r="O11" s="65">
        <v>3581348</v>
      </c>
      <c r="P11" s="65">
        <v>3431644</v>
      </c>
      <c r="Q11" s="65">
        <v>10191361</v>
      </c>
      <c r="R11" s="65">
        <v>3924911</v>
      </c>
      <c r="S11" s="65">
        <v>3487397</v>
      </c>
      <c r="T11" s="65">
        <v>3867476</v>
      </c>
      <c r="U11" s="65">
        <v>11279784</v>
      </c>
      <c r="V11" s="65">
        <v>42989778</v>
      </c>
      <c r="W11" s="65">
        <v>48538405</v>
      </c>
      <c r="X11" s="65">
        <v>-5548627</v>
      </c>
      <c r="Y11" s="66">
        <v>-11.43</v>
      </c>
      <c r="Z11" s="67">
        <v>48538405</v>
      </c>
    </row>
    <row r="12" spans="1:26" ht="13.5">
      <c r="A12" s="63" t="s">
        <v>38</v>
      </c>
      <c r="B12" s="19">
        <v>3824517</v>
      </c>
      <c r="C12" s="19"/>
      <c r="D12" s="64">
        <v>4909583</v>
      </c>
      <c r="E12" s="65">
        <v>5239583</v>
      </c>
      <c r="F12" s="65">
        <v>380788</v>
      </c>
      <c r="G12" s="65">
        <v>371798</v>
      </c>
      <c r="H12" s="65">
        <v>370392</v>
      </c>
      <c r="I12" s="65">
        <v>1122978</v>
      </c>
      <c r="J12" s="65">
        <v>381740</v>
      </c>
      <c r="K12" s="65">
        <v>405742</v>
      </c>
      <c r="L12" s="65">
        <v>405200</v>
      </c>
      <c r="M12" s="65">
        <v>1192682</v>
      </c>
      <c r="N12" s="65">
        <v>528016</v>
      </c>
      <c r="O12" s="65">
        <v>422472</v>
      </c>
      <c r="P12" s="65">
        <v>425260</v>
      </c>
      <c r="Q12" s="65">
        <v>1375748</v>
      </c>
      <c r="R12" s="65">
        <v>425359</v>
      </c>
      <c r="S12" s="65">
        <v>424652</v>
      </c>
      <c r="T12" s="65">
        <v>426970</v>
      </c>
      <c r="U12" s="65">
        <v>1276981</v>
      </c>
      <c r="V12" s="65">
        <v>4968389</v>
      </c>
      <c r="W12" s="65">
        <v>5239583</v>
      </c>
      <c r="X12" s="65">
        <v>-271194</v>
      </c>
      <c r="Y12" s="66">
        <v>-5.18</v>
      </c>
      <c r="Z12" s="67">
        <v>5239583</v>
      </c>
    </row>
    <row r="13" spans="1:26" ht="13.5">
      <c r="A13" s="63" t="s">
        <v>214</v>
      </c>
      <c r="B13" s="19">
        <v>4181611</v>
      </c>
      <c r="C13" s="19"/>
      <c r="D13" s="64">
        <v>4985000</v>
      </c>
      <c r="E13" s="65">
        <v>4785000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2157471</v>
      </c>
      <c r="M13" s="65">
        <v>2157471</v>
      </c>
      <c r="N13" s="65">
        <v>368974</v>
      </c>
      <c r="O13" s="65">
        <v>0</v>
      </c>
      <c r="P13" s="65">
        <v>336208</v>
      </c>
      <c r="Q13" s="65">
        <v>705182</v>
      </c>
      <c r="R13" s="65">
        <v>748713</v>
      </c>
      <c r="S13" s="65">
        <v>392510</v>
      </c>
      <c r="T13" s="65">
        <v>871604</v>
      </c>
      <c r="U13" s="65">
        <v>2012827</v>
      </c>
      <c r="V13" s="65">
        <v>4875480</v>
      </c>
      <c r="W13" s="65">
        <v>4785000</v>
      </c>
      <c r="X13" s="65">
        <v>90480</v>
      </c>
      <c r="Y13" s="66">
        <v>1.89</v>
      </c>
      <c r="Z13" s="67">
        <v>4785000</v>
      </c>
    </row>
    <row r="14" spans="1:26" ht="13.5">
      <c r="A14" s="63" t="s">
        <v>40</v>
      </c>
      <c r="B14" s="19">
        <v>0</v>
      </c>
      <c r="C14" s="19"/>
      <c r="D14" s="64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6">
        <v>0</v>
      </c>
      <c r="Z14" s="67">
        <v>0</v>
      </c>
    </row>
    <row r="15" spans="1:26" ht="13.5">
      <c r="A15" s="63" t="s">
        <v>41</v>
      </c>
      <c r="B15" s="19">
        <v>481058</v>
      </c>
      <c r="C15" s="19"/>
      <c r="D15" s="64">
        <v>978062</v>
      </c>
      <c r="E15" s="65">
        <v>1044862</v>
      </c>
      <c r="F15" s="65">
        <v>25356</v>
      </c>
      <c r="G15" s="65">
        <v>67621</v>
      </c>
      <c r="H15" s="65">
        <v>48395</v>
      </c>
      <c r="I15" s="65">
        <v>141372</v>
      </c>
      <c r="J15" s="65">
        <v>79724</v>
      </c>
      <c r="K15" s="65">
        <v>61185</v>
      </c>
      <c r="L15" s="65">
        <v>66968</v>
      </c>
      <c r="M15" s="65">
        <v>207877</v>
      </c>
      <c r="N15" s="65">
        <v>43684</v>
      </c>
      <c r="O15" s="65">
        <v>38756</v>
      </c>
      <c r="P15" s="65">
        <v>96379</v>
      </c>
      <c r="Q15" s="65">
        <v>178819</v>
      </c>
      <c r="R15" s="65">
        <v>79199</v>
      </c>
      <c r="S15" s="65">
        <v>98715</v>
      </c>
      <c r="T15" s="65">
        <v>49033</v>
      </c>
      <c r="U15" s="65">
        <v>226947</v>
      </c>
      <c r="V15" s="65">
        <v>755015</v>
      </c>
      <c r="W15" s="65">
        <v>1044862</v>
      </c>
      <c r="X15" s="65">
        <v>-289847</v>
      </c>
      <c r="Y15" s="66">
        <v>-27.74</v>
      </c>
      <c r="Z15" s="67">
        <v>1044862</v>
      </c>
    </row>
    <row r="16" spans="1:26" ht="13.5">
      <c r="A16" s="74" t="s">
        <v>42</v>
      </c>
      <c r="B16" s="19">
        <v>19807767</v>
      </c>
      <c r="C16" s="19"/>
      <c r="D16" s="64">
        <v>25777000</v>
      </c>
      <c r="E16" s="65">
        <v>42918643</v>
      </c>
      <c r="F16" s="65">
        <v>0</v>
      </c>
      <c r="G16" s="65">
        <v>5459713</v>
      </c>
      <c r="H16" s="65">
        <v>2724411</v>
      </c>
      <c r="I16" s="65">
        <v>8184124</v>
      </c>
      <c r="J16" s="65">
        <v>4858156</v>
      </c>
      <c r="K16" s="65">
        <v>0</v>
      </c>
      <c r="L16" s="65">
        <v>1801555</v>
      </c>
      <c r="M16" s="65">
        <v>6659711</v>
      </c>
      <c r="N16" s="65">
        <v>15292</v>
      </c>
      <c r="O16" s="65">
        <v>6368196</v>
      </c>
      <c r="P16" s="65">
        <v>1271369</v>
      </c>
      <c r="Q16" s="65">
        <v>7654857</v>
      </c>
      <c r="R16" s="65">
        <v>817557</v>
      </c>
      <c r="S16" s="65">
        <v>2518311</v>
      </c>
      <c r="T16" s="65">
        <v>46029</v>
      </c>
      <c r="U16" s="65">
        <v>3381897</v>
      </c>
      <c r="V16" s="65">
        <v>25880589</v>
      </c>
      <c r="W16" s="65">
        <v>42918643</v>
      </c>
      <c r="X16" s="65">
        <v>-17038054</v>
      </c>
      <c r="Y16" s="66">
        <v>-39.7</v>
      </c>
      <c r="Z16" s="67">
        <v>42918643</v>
      </c>
    </row>
    <row r="17" spans="1:26" ht="13.5">
      <c r="A17" s="63" t="s">
        <v>43</v>
      </c>
      <c r="B17" s="19">
        <v>23617053</v>
      </c>
      <c r="C17" s="19"/>
      <c r="D17" s="64">
        <v>26645268</v>
      </c>
      <c r="E17" s="65">
        <v>27483591</v>
      </c>
      <c r="F17" s="65">
        <v>883097</v>
      </c>
      <c r="G17" s="65">
        <v>1700438</v>
      </c>
      <c r="H17" s="65">
        <v>1219300</v>
      </c>
      <c r="I17" s="65">
        <v>3802835</v>
      </c>
      <c r="J17" s="65">
        <v>2287622</v>
      </c>
      <c r="K17" s="65">
        <v>1666952</v>
      </c>
      <c r="L17" s="65">
        <v>2482154</v>
      </c>
      <c r="M17" s="65">
        <v>6436728</v>
      </c>
      <c r="N17" s="65">
        <v>1648498</v>
      </c>
      <c r="O17" s="65">
        <v>1581061</v>
      </c>
      <c r="P17" s="65">
        <v>2067571</v>
      </c>
      <c r="Q17" s="65">
        <v>5297130</v>
      </c>
      <c r="R17" s="65">
        <v>1433666</v>
      </c>
      <c r="S17" s="65">
        <v>2289934</v>
      </c>
      <c r="T17" s="65">
        <v>4696259</v>
      </c>
      <c r="U17" s="65">
        <v>8419859</v>
      </c>
      <c r="V17" s="65">
        <v>23956552</v>
      </c>
      <c r="W17" s="65">
        <v>27483591</v>
      </c>
      <c r="X17" s="65">
        <v>-3527039</v>
      </c>
      <c r="Y17" s="66">
        <v>-12.83</v>
      </c>
      <c r="Z17" s="67">
        <v>27483591</v>
      </c>
    </row>
    <row r="18" spans="1:26" ht="13.5">
      <c r="A18" s="75" t="s">
        <v>44</v>
      </c>
      <c r="B18" s="76">
        <f>SUM(B11:B17)</f>
        <v>89862534</v>
      </c>
      <c r="C18" s="76">
        <f>SUM(C11:C17)</f>
        <v>0</v>
      </c>
      <c r="D18" s="77">
        <f aca="true" t="shared" si="1" ref="D18:Z18">SUM(D11:D17)</f>
        <v>113209002</v>
      </c>
      <c r="E18" s="78">
        <f t="shared" si="1"/>
        <v>130010084</v>
      </c>
      <c r="F18" s="78">
        <f t="shared" si="1"/>
        <v>4887956</v>
      </c>
      <c r="G18" s="78">
        <f t="shared" si="1"/>
        <v>11121797</v>
      </c>
      <c r="H18" s="78">
        <f t="shared" si="1"/>
        <v>7753460</v>
      </c>
      <c r="I18" s="78">
        <f t="shared" si="1"/>
        <v>23763213</v>
      </c>
      <c r="J18" s="78">
        <f t="shared" si="1"/>
        <v>11499914</v>
      </c>
      <c r="K18" s="78">
        <f t="shared" si="1"/>
        <v>5497533</v>
      </c>
      <c r="L18" s="78">
        <f t="shared" si="1"/>
        <v>10663751</v>
      </c>
      <c r="M18" s="78">
        <f t="shared" si="1"/>
        <v>27661198</v>
      </c>
      <c r="N18" s="78">
        <f t="shared" si="1"/>
        <v>5782833</v>
      </c>
      <c r="O18" s="78">
        <f t="shared" si="1"/>
        <v>11991833</v>
      </c>
      <c r="P18" s="78">
        <f t="shared" si="1"/>
        <v>7628431</v>
      </c>
      <c r="Q18" s="78">
        <f t="shared" si="1"/>
        <v>25403097</v>
      </c>
      <c r="R18" s="78">
        <f t="shared" si="1"/>
        <v>7429405</v>
      </c>
      <c r="S18" s="78">
        <f t="shared" si="1"/>
        <v>9211519</v>
      </c>
      <c r="T18" s="78">
        <f t="shared" si="1"/>
        <v>9957371</v>
      </c>
      <c r="U18" s="78">
        <f t="shared" si="1"/>
        <v>26598295</v>
      </c>
      <c r="V18" s="78">
        <f t="shared" si="1"/>
        <v>103425803</v>
      </c>
      <c r="W18" s="78">
        <f t="shared" si="1"/>
        <v>130010084</v>
      </c>
      <c r="X18" s="78">
        <f t="shared" si="1"/>
        <v>-26584281</v>
      </c>
      <c r="Y18" s="72">
        <f>+IF(W18&lt;&gt;0,(X18/W18)*100,0)</f>
        <v>-20.447860798243926</v>
      </c>
      <c r="Z18" s="79">
        <f t="shared" si="1"/>
        <v>130010084</v>
      </c>
    </row>
    <row r="19" spans="1:26" ht="13.5">
      <c r="A19" s="75" t="s">
        <v>45</v>
      </c>
      <c r="B19" s="80">
        <f>+B10-B18</f>
        <v>16257881</v>
      </c>
      <c r="C19" s="80">
        <f>+C10-C18</f>
        <v>0</v>
      </c>
      <c r="D19" s="81">
        <f aca="true" t="shared" si="2" ref="D19:Z19">+D10-D18</f>
        <v>-4270630</v>
      </c>
      <c r="E19" s="82">
        <f t="shared" si="2"/>
        <v>-22076820</v>
      </c>
      <c r="F19" s="82">
        <f t="shared" si="2"/>
        <v>33469858</v>
      </c>
      <c r="G19" s="82">
        <f t="shared" si="2"/>
        <v>-9480634</v>
      </c>
      <c r="H19" s="82">
        <f t="shared" si="2"/>
        <v>-5991134</v>
      </c>
      <c r="I19" s="82">
        <f t="shared" si="2"/>
        <v>17998090</v>
      </c>
      <c r="J19" s="82">
        <f t="shared" si="2"/>
        <v>-9645476</v>
      </c>
      <c r="K19" s="82">
        <f t="shared" si="2"/>
        <v>-4531966</v>
      </c>
      <c r="L19" s="82">
        <f t="shared" si="2"/>
        <v>19419164</v>
      </c>
      <c r="M19" s="82">
        <f t="shared" si="2"/>
        <v>5241722</v>
      </c>
      <c r="N19" s="82">
        <f t="shared" si="2"/>
        <v>-2850692</v>
      </c>
      <c r="O19" s="82">
        <f t="shared" si="2"/>
        <v>-9598423</v>
      </c>
      <c r="P19" s="82">
        <f t="shared" si="2"/>
        <v>15929974</v>
      </c>
      <c r="Q19" s="82">
        <f t="shared" si="2"/>
        <v>3480859</v>
      </c>
      <c r="R19" s="82">
        <f t="shared" si="2"/>
        <v>-6457234</v>
      </c>
      <c r="S19" s="82">
        <f t="shared" si="2"/>
        <v>-8585161</v>
      </c>
      <c r="T19" s="82">
        <f t="shared" si="2"/>
        <v>-7969581</v>
      </c>
      <c r="U19" s="82">
        <f t="shared" si="2"/>
        <v>-23011976</v>
      </c>
      <c r="V19" s="82">
        <f t="shared" si="2"/>
        <v>3708695</v>
      </c>
      <c r="W19" s="82">
        <f>IF(E10=E18,0,W10-W18)</f>
        <v>-22076820</v>
      </c>
      <c r="X19" s="82">
        <f t="shared" si="2"/>
        <v>25785515</v>
      </c>
      <c r="Y19" s="83">
        <f>+IF(W19&lt;&gt;0,(X19/W19)*100,0)</f>
        <v>-116.79904533352176</v>
      </c>
      <c r="Z19" s="84">
        <f t="shared" si="2"/>
        <v>-22076820</v>
      </c>
    </row>
    <row r="20" spans="1:26" ht="13.5">
      <c r="A20" s="63" t="s">
        <v>46</v>
      </c>
      <c r="B20" s="19">
        <v>0</v>
      </c>
      <c r="C20" s="19"/>
      <c r="D20" s="64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6">
        <v>0</v>
      </c>
      <c r="Z20" s="67">
        <v>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16257881</v>
      </c>
      <c r="C22" s="91">
        <f>SUM(C19:C21)</f>
        <v>0</v>
      </c>
      <c r="D22" s="92">
        <f aca="true" t="shared" si="3" ref="D22:Z22">SUM(D19:D21)</f>
        <v>-4270630</v>
      </c>
      <c r="E22" s="93">
        <f t="shared" si="3"/>
        <v>-22076820</v>
      </c>
      <c r="F22" s="93">
        <f t="shared" si="3"/>
        <v>33469858</v>
      </c>
      <c r="G22" s="93">
        <f t="shared" si="3"/>
        <v>-9480634</v>
      </c>
      <c r="H22" s="93">
        <f t="shared" si="3"/>
        <v>-5991134</v>
      </c>
      <c r="I22" s="93">
        <f t="shared" si="3"/>
        <v>17998090</v>
      </c>
      <c r="J22" s="93">
        <f t="shared" si="3"/>
        <v>-9645476</v>
      </c>
      <c r="K22" s="93">
        <f t="shared" si="3"/>
        <v>-4531966</v>
      </c>
      <c r="L22" s="93">
        <f t="shared" si="3"/>
        <v>19419164</v>
      </c>
      <c r="M22" s="93">
        <f t="shared" si="3"/>
        <v>5241722</v>
      </c>
      <c r="N22" s="93">
        <f t="shared" si="3"/>
        <v>-2850692</v>
      </c>
      <c r="O22" s="93">
        <f t="shared" si="3"/>
        <v>-9598423</v>
      </c>
      <c r="P22" s="93">
        <f t="shared" si="3"/>
        <v>15929974</v>
      </c>
      <c r="Q22" s="93">
        <f t="shared" si="3"/>
        <v>3480859</v>
      </c>
      <c r="R22" s="93">
        <f t="shared" si="3"/>
        <v>-6457234</v>
      </c>
      <c r="S22" s="93">
        <f t="shared" si="3"/>
        <v>-8585161</v>
      </c>
      <c r="T22" s="93">
        <f t="shared" si="3"/>
        <v>-7969581</v>
      </c>
      <c r="U22" s="93">
        <f t="shared" si="3"/>
        <v>-23011976</v>
      </c>
      <c r="V22" s="93">
        <f t="shared" si="3"/>
        <v>3708695</v>
      </c>
      <c r="W22" s="93">
        <f t="shared" si="3"/>
        <v>-22076820</v>
      </c>
      <c r="X22" s="93">
        <f t="shared" si="3"/>
        <v>25785515</v>
      </c>
      <c r="Y22" s="94">
        <f>+IF(W22&lt;&gt;0,(X22/W22)*100,0)</f>
        <v>-116.79904533352176</v>
      </c>
      <c r="Z22" s="95">
        <f t="shared" si="3"/>
        <v>-22076820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16257881</v>
      </c>
      <c r="C24" s="80">
        <f>SUM(C22:C23)</f>
        <v>0</v>
      </c>
      <c r="D24" s="81">
        <f aca="true" t="shared" si="4" ref="D24:Z24">SUM(D22:D23)</f>
        <v>-4270630</v>
      </c>
      <c r="E24" s="82">
        <f t="shared" si="4"/>
        <v>-22076820</v>
      </c>
      <c r="F24" s="82">
        <f t="shared" si="4"/>
        <v>33469858</v>
      </c>
      <c r="G24" s="82">
        <f t="shared" si="4"/>
        <v>-9480634</v>
      </c>
      <c r="H24" s="82">
        <f t="shared" si="4"/>
        <v>-5991134</v>
      </c>
      <c r="I24" s="82">
        <f t="shared" si="4"/>
        <v>17998090</v>
      </c>
      <c r="J24" s="82">
        <f t="shared" si="4"/>
        <v>-9645476</v>
      </c>
      <c r="K24" s="82">
        <f t="shared" si="4"/>
        <v>-4531966</v>
      </c>
      <c r="L24" s="82">
        <f t="shared" si="4"/>
        <v>19419164</v>
      </c>
      <c r="M24" s="82">
        <f t="shared" si="4"/>
        <v>5241722</v>
      </c>
      <c r="N24" s="82">
        <f t="shared" si="4"/>
        <v>-2850692</v>
      </c>
      <c r="O24" s="82">
        <f t="shared" si="4"/>
        <v>-9598423</v>
      </c>
      <c r="P24" s="82">
        <f t="shared" si="4"/>
        <v>15929974</v>
      </c>
      <c r="Q24" s="82">
        <f t="shared" si="4"/>
        <v>3480859</v>
      </c>
      <c r="R24" s="82">
        <f t="shared" si="4"/>
        <v>-6457234</v>
      </c>
      <c r="S24" s="82">
        <f t="shared" si="4"/>
        <v>-8585161</v>
      </c>
      <c r="T24" s="82">
        <f t="shared" si="4"/>
        <v>-7969581</v>
      </c>
      <c r="U24" s="82">
        <f t="shared" si="4"/>
        <v>-23011976</v>
      </c>
      <c r="V24" s="82">
        <f t="shared" si="4"/>
        <v>3708695</v>
      </c>
      <c r="W24" s="82">
        <f t="shared" si="4"/>
        <v>-22076820</v>
      </c>
      <c r="X24" s="82">
        <f t="shared" si="4"/>
        <v>25785515</v>
      </c>
      <c r="Y24" s="83">
        <f>+IF(W24&lt;&gt;0,(X24/W24)*100,0)</f>
        <v>-116.79904533352176</v>
      </c>
      <c r="Z24" s="84">
        <f t="shared" si="4"/>
        <v>-22076820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7046187</v>
      </c>
      <c r="C27" s="22"/>
      <c r="D27" s="104">
        <v>18603000</v>
      </c>
      <c r="E27" s="105">
        <v>24778045</v>
      </c>
      <c r="F27" s="105">
        <v>0</v>
      </c>
      <c r="G27" s="105">
        <v>320127</v>
      </c>
      <c r="H27" s="105">
        <v>742013</v>
      </c>
      <c r="I27" s="105">
        <v>1062140</v>
      </c>
      <c r="J27" s="105">
        <v>2134733</v>
      </c>
      <c r="K27" s="105">
        <v>0</v>
      </c>
      <c r="L27" s="105">
        <v>1619341</v>
      </c>
      <c r="M27" s="105">
        <v>3754074</v>
      </c>
      <c r="N27" s="105">
        <v>102471</v>
      </c>
      <c r="O27" s="105">
        <v>0</v>
      </c>
      <c r="P27" s="105">
        <v>3501781</v>
      </c>
      <c r="Q27" s="105">
        <v>3604252</v>
      </c>
      <c r="R27" s="105">
        <v>487041</v>
      </c>
      <c r="S27" s="105">
        <v>612105</v>
      </c>
      <c r="T27" s="105">
        <v>8678449</v>
      </c>
      <c r="U27" s="105">
        <v>9777595</v>
      </c>
      <c r="V27" s="105">
        <v>18198061</v>
      </c>
      <c r="W27" s="105">
        <v>24778045</v>
      </c>
      <c r="X27" s="105">
        <v>-6579984</v>
      </c>
      <c r="Y27" s="106">
        <v>-26.56</v>
      </c>
      <c r="Z27" s="107">
        <v>24778045</v>
      </c>
    </row>
    <row r="28" spans="1:26" ht="13.5">
      <c r="A28" s="108" t="s">
        <v>46</v>
      </c>
      <c r="B28" s="19">
        <v>0</v>
      </c>
      <c r="C28" s="19"/>
      <c r="D28" s="64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6">
        <v>0</v>
      </c>
      <c r="Z28" s="67">
        <v>0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7046187</v>
      </c>
      <c r="C31" s="19"/>
      <c r="D31" s="64">
        <v>18603000</v>
      </c>
      <c r="E31" s="65">
        <v>24778045</v>
      </c>
      <c r="F31" s="65">
        <v>0</v>
      </c>
      <c r="G31" s="65">
        <v>320127</v>
      </c>
      <c r="H31" s="65">
        <v>742013</v>
      </c>
      <c r="I31" s="65">
        <v>1062140</v>
      </c>
      <c r="J31" s="65">
        <v>2134733</v>
      </c>
      <c r="K31" s="65">
        <v>0</v>
      </c>
      <c r="L31" s="65">
        <v>1619341</v>
      </c>
      <c r="M31" s="65">
        <v>3754074</v>
      </c>
      <c r="N31" s="65">
        <v>102471</v>
      </c>
      <c r="O31" s="65">
        <v>0</v>
      </c>
      <c r="P31" s="65">
        <v>3501781</v>
      </c>
      <c r="Q31" s="65">
        <v>3604252</v>
      </c>
      <c r="R31" s="65">
        <v>487041</v>
      </c>
      <c r="S31" s="65">
        <v>612105</v>
      </c>
      <c r="T31" s="65">
        <v>8678449</v>
      </c>
      <c r="U31" s="65">
        <v>9777595</v>
      </c>
      <c r="V31" s="65">
        <v>18198061</v>
      </c>
      <c r="W31" s="65">
        <v>24778045</v>
      </c>
      <c r="X31" s="65">
        <v>-6579984</v>
      </c>
      <c r="Y31" s="66">
        <v>-26.56</v>
      </c>
      <c r="Z31" s="67">
        <v>24778045</v>
      </c>
    </row>
    <row r="32" spans="1:26" ht="13.5">
      <c r="A32" s="75" t="s">
        <v>54</v>
      </c>
      <c r="B32" s="22">
        <f>SUM(B28:B31)</f>
        <v>7046187</v>
      </c>
      <c r="C32" s="22">
        <f>SUM(C28:C31)</f>
        <v>0</v>
      </c>
      <c r="D32" s="104">
        <f aca="true" t="shared" si="5" ref="D32:Z32">SUM(D28:D31)</f>
        <v>18603000</v>
      </c>
      <c r="E32" s="105">
        <f t="shared" si="5"/>
        <v>24778045</v>
      </c>
      <c r="F32" s="105">
        <f t="shared" si="5"/>
        <v>0</v>
      </c>
      <c r="G32" s="105">
        <f t="shared" si="5"/>
        <v>320127</v>
      </c>
      <c r="H32" s="105">
        <f t="shared" si="5"/>
        <v>742013</v>
      </c>
      <c r="I32" s="105">
        <f t="shared" si="5"/>
        <v>1062140</v>
      </c>
      <c r="J32" s="105">
        <f t="shared" si="5"/>
        <v>2134733</v>
      </c>
      <c r="K32" s="105">
        <f t="shared" si="5"/>
        <v>0</v>
      </c>
      <c r="L32" s="105">
        <f t="shared" si="5"/>
        <v>1619341</v>
      </c>
      <c r="M32" s="105">
        <f t="shared" si="5"/>
        <v>3754074</v>
      </c>
      <c r="N32" s="105">
        <f t="shared" si="5"/>
        <v>102471</v>
      </c>
      <c r="O32" s="105">
        <f t="shared" si="5"/>
        <v>0</v>
      </c>
      <c r="P32" s="105">
        <f t="shared" si="5"/>
        <v>3501781</v>
      </c>
      <c r="Q32" s="105">
        <f t="shared" si="5"/>
        <v>3604252</v>
      </c>
      <c r="R32" s="105">
        <f t="shared" si="5"/>
        <v>487041</v>
      </c>
      <c r="S32" s="105">
        <f t="shared" si="5"/>
        <v>612105</v>
      </c>
      <c r="T32" s="105">
        <f t="shared" si="5"/>
        <v>8678449</v>
      </c>
      <c r="U32" s="105">
        <f t="shared" si="5"/>
        <v>9777595</v>
      </c>
      <c r="V32" s="105">
        <f t="shared" si="5"/>
        <v>18198061</v>
      </c>
      <c r="W32" s="105">
        <f t="shared" si="5"/>
        <v>24778045</v>
      </c>
      <c r="X32" s="105">
        <f t="shared" si="5"/>
        <v>-6579984</v>
      </c>
      <c r="Y32" s="106">
        <f>+IF(W32&lt;&gt;0,(X32/W32)*100,0)</f>
        <v>-26.555702840962635</v>
      </c>
      <c r="Z32" s="107">
        <f t="shared" si="5"/>
        <v>24778045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131156603</v>
      </c>
      <c r="C35" s="19"/>
      <c r="D35" s="64">
        <v>97697000</v>
      </c>
      <c r="E35" s="65">
        <v>55904366</v>
      </c>
      <c r="F35" s="65">
        <v>34463091</v>
      </c>
      <c r="G35" s="65">
        <v>153561259</v>
      </c>
      <c r="H35" s="65">
        <v>148621484</v>
      </c>
      <c r="I35" s="65">
        <v>336645834</v>
      </c>
      <c r="J35" s="65">
        <v>137712339</v>
      </c>
      <c r="K35" s="65">
        <v>132821047</v>
      </c>
      <c r="L35" s="65">
        <v>151942975</v>
      </c>
      <c r="M35" s="65">
        <v>422476361</v>
      </c>
      <c r="N35" s="65">
        <v>149107999</v>
      </c>
      <c r="O35" s="65">
        <v>139967695</v>
      </c>
      <c r="P35" s="65">
        <v>151964234</v>
      </c>
      <c r="Q35" s="65">
        <v>441039928</v>
      </c>
      <c r="R35" s="65">
        <v>145381118</v>
      </c>
      <c r="S35" s="65">
        <v>136843278</v>
      </c>
      <c r="T35" s="65">
        <v>124132981</v>
      </c>
      <c r="U35" s="65">
        <v>406357377</v>
      </c>
      <c r="V35" s="65">
        <v>1606519500</v>
      </c>
      <c r="W35" s="65">
        <v>55904366</v>
      </c>
      <c r="X35" s="65">
        <v>1550615134</v>
      </c>
      <c r="Y35" s="66">
        <v>2773.69</v>
      </c>
      <c r="Z35" s="67">
        <v>55904366</v>
      </c>
    </row>
    <row r="36" spans="1:26" ht="13.5">
      <c r="A36" s="63" t="s">
        <v>57</v>
      </c>
      <c r="B36" s="19">
        <v>53269687</v>
      </c>
      <c r="C36" s="19"/>
      <c r="D36" s="64">
        <v>70180000</v>
      </c>
      <c r="E36" s="65">
        <v>60759619</v>
      </c>
      <c r="F36" s="65">
        <v>0</v>
      </c>
      <c r="G36" s="65">
        <v>53294413</v>
      </c>
      <c r="H36" s="65">
        <v>53294413</v>
      </c>
      <c r="I36" s="65">
        <v>106588826</v>
      </c>
      <c r="J36" s="65">
        <v>53296438</v>
      </c>
      <c r="K36" s="65">
        <v>53296438</v>
      </c>
      <c r="L36" s="65">
        <v>53410169</v>
      </c>
      <c r="M36" s="65">
        <v>160003045</v>
      </c>
      <c r="N36" s="65">
        <v>53142783</v>
      </c>
      <c r="O36" s="65">
        <v>53142783</v>
      </c>
      <c r="P36" s="65">
        <v>56308356</v>
      </c>
      <c r="Q36" s="65">
        <v>162593922</v>
      </c>
      <c r="R36" s="65">
        <v>56058683</v>
      </c>
      <c r="S36" s="65">
        <v>56278279</v>
      </c>
      <c r="T36" s="65">
        <v>60336273</v>
      </c>
      <c r="U36" s="65">
        <v>172673235</v>
      </c>
      <c r="V36" s="65">
        <v>601859028</v>
      </c>
      <c r="W36" s="65">
        <v>60759619</v>
      </c>
      <c r="X36" s="65">
        <v>541099409</v>
      </c>
      <c r="Y36" s="66">
        <v>890.56</v>
      </c>
      <c r="Z36" s="67">
        <v>60759619</v>
      </c>
    </row>
    <row r="37" spans="1:26" ht="13.5">
      <c r="A37" s="63" t="s">
        <v>58</v>
      </c>
      <c r="B37" s="19">
        <v>10429914</v>
      </c>
      <c r="C37" s="19"/>
      <c r="D37" s="64">
        <v>9164000</v>
      </c>
      <c r="E37" s="65">
        <v>7500620</v>
      </c>
      <c r="F37" s="65">
        <v>993234</v>
      </c>
      <c r="G37" s="65">
        <v>7632466</v>
      </c>
      <c r="H37" s="65">
        <v>8715995</v>
      </c>
      <c r="I37" s="65">
        <v>17341695</v>
      </c>
      <c r="J37" s="65">
        <v>7488468</v>
      </c>
      <c r="K37" s="65">
        <v>7129142</v>
      </c>
      <c r="L37" s="65">
        <v>6974651</v>
      </c>
      <c r="M37" s="65">
        <v>21592261</v>
      </c>
      <c r="N37" s="65">
        <v>6771771</v>
      </c>
      <c r="O37" s="65">
        <v>7229891</v>
      </c>
      <c r="P37" s="65">
        <v>6463029</v>
      </c>
      <c r="Q37" s="65">
        <v>20464691</v>
      </c>
      <c r="R37" s="65">
        <v>6128729</v>
      </c>
      <c r="S37" s="65">
        <v>6442211</v>
      </c>
      <c r="T37" s="65">
        <v>5779824</v>
      </c>
      <c r="U37" s="65">
        <v>18350764</v>
      </c>
      <c r="V37" s="65">
        <v>77749411</v>
      </c>
      <c r="W37" s="65">
        <v>7500620</v>
      </c>
      <c r="X37" s="65">
        <v>70248791</v>
      </c>
      <c r="Y37" s="66">
        <v>936.57</v>
      </c>
      <c r="Z37" s="67">
        <v>7500620</v>
      </c>
    </row>
    <row r="38" spans="1:26" ht="13.5">
      <c r="A38" s="63" t="s">
        <v>59</v>
      </c>
      <c r="B38" s="19">
        <v>12311552</v>
      </c>
      <c r="C38" s="19"/>
      <c r="D38" s="64">
        <v>12830000</v>
      </c>
      <c r="E38" s="65">
        <v>9622847</v>
      </c>
      <c r="F38" s="65">
        <v>0</v>
      </c>
      <c r="G38" s="65">
        <v>13549158</v>
      </c>
      <c r="H38" s="65">
        <v>13516989</v>
      </c>
      <c r="I38" s="65">
        <v>27066147</v>
      </c>
      <c r="J38" s="65">
        <v>13482872</v>
      </c>
      <c r="K38" s="65">
        <v>13482872</v>
      </c>
      <c r="L38" s="65">
        <v>13453859</v>
      </c>
      <c r="M38" s="65">
        <v>40419603</v>
      </c>
      <c r="N38" s="65">
        <v>13405068</v>
      </c>
      <c r="O38" s="65">
        <v>13405068</v>
      </c>
      <c r="P38" s="65">
        <v>13404068</v>
      </c>
      <c r="Q38" s="65">
        <v>40214204</v>
      </c>
      <c r="R38" s="65">
        <v>13361348</v>
      </c>
      <c r="S38" s="65">
        <v>13314783</v>
      </c>
      <c r="T38" s="65">
        <v>13294448</v>
      </c>
      <c r="U38" s="65">
        <v>39970579</v>
      </c>
      <c r="V38" s="65">
        <v>147670533</v>
      </c>
      <c r="W38" s="65">
        <v>9622847</v>
      </c>
      <c r="X38" s="65">
        <v>138047686</v>
      </c>
      <c r="Y38" s="66">
        <v>1434.58</v>
      </c>
      <c r="Z38" s="67">
        <v>9622847</v>
      </c>
    </row>
    <row r="39" spans="1:26" ht="13.5">
      <c r="A39" s="63" t="s">
        <v>60</v>
      </c>
      <c r="B39" s="19">
        <v>161684824</v>
      </c>
      <c r="C39" s="19"/>
      <c r="D39" s="64">
        <v>145883000</v>
      </c>
      <c r="E39" s="65">
        <v>99540518</v>
      </c>
      <c r="F39" s="65">
        <v>33469857</v>
      </c>
      <c r="G39" s="65">
        <v>185674048</v>
      </c>
      <c r="H39" s="65">
        <v>179682913</v>
      </c>
      <c r="I39" s="65">
        <v>398826818</v>
      </c>
      <c r="J39" s="65">
        <v>170037437</v>
      </c>
      <c r="K39" s="65">
        <v>165505471</v>
      </c>
      <c r="L39" s="65">
        <v>184924634</v>
      </c>
      <c r="M39" s="65">
        <v>520467542</v>
      </c>
      <c r="N39" s="65">
        <v>182073943</v>
      </c>
      <c r="O39" s="65">
        <v>172475519</v>
      </c>
      <c r="P39" s="65">
        <v>188405493</v>
      </c>
      <c r="Q39" s="65">
        <v>542954955</v>
      </c>
      <c r="R39" s="65">
        <v>181949724</v>
      </c>
      <c r="S39" s="65">
        <v>173364563</v>
      </c>
      <c r="T39" s="65">
        <v>165394982</v>
      </c>
      <c r="U39" s="65">
        <v>520709269</v>
      </c>
      <c r="V39" s="65">
        <v>1982958584</v>
      </c>
      <c r="W39" s="65">
        <v>99540518</v>
      </c>
      <c r="X39" s="65">
        <v>1883418066</v>
      </c>
      <c r="Y39" s="66">
        <v>1892.11</v>
      </c>
      <c r="Z39" s="67">
        <v>99540518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21292863</v>
      </c>
      <c r="C42" s="19">
        <v>-149870507</v>
      </c>
      <c r="D42" s="64">
        <v>2919897</v>
      </c>
      <c r="E42" s="65">
        <v>2919897</v>
      </c>
      <c r="F42" s="65">
        <v>2784663</v>
      </c>
      <c r="G42" s="65">
        <v>-1864372</v>
      </c>
      <c r="H42" s="65">
        <v>-590673</v>
      </c>
      <c r="I42" s="65">
        <v>329618</v>
      </c>
      <c r="J42" s="65">
        <v>-15500184</v>
      </c>
      <c r="K42" s="65">
        <v>-6730531</v>
      </c>
      <c r="L42" s="65">
        <v>6642007</v>
      </c>
      <c r="M42" s="65">
        <v>-15588708</v>
      </c>
      <c r="N42" s="65">
        <v>-15830254</v>
      </c>
      <c r="O42" s="65">
        <v>-25510973</v>
      </c>
      <c r="P42" s="65">
        <v>-23307666</v>
      </c>
      <c r="Q42" s="65">
        <v>-64648893</v>
      </c>
      <c r="R42" s="65">
        <v>-33334752</v>
      </c>
      <c r="S42" s="65">
        <v>-11030086</v>
      </c>
      <c r="T42" s="65">
        <v>-25597686</v>
      </c>
      <c r="U42" s="65">
        <v>-69962524</v>
      </c>
      <c r="V42" s="65">
        <v>-149870507</v>
      </c>
      <c r="W42" s="65">
        <v>2919897</v>
      </c>
      <c r="X42" s="65">
        <v>-152790404</v>
      </c>
      <c r="Y42" s="66">
        <v>-5232.73</v>
      </c>
      <c r="Z42" s="67">
        <v>2919897</v>
      </c>
    </row>
    <row r="43" spans="1:26" ht="13.5">
      <c r="A43" s="63" t="s">
        <v>63</v>
      </c>
      <c r="B43" s="19">
        <v>0</v>
      </c>
      <c r="C43" s="19">
        <v>150736159</v>
      </c>
      <c r="D43" s="64">
        <v>-18603000</v>
      </c>
      <c r="E43" s="65">
        <v>-18603000</v>
      </c>
      <c r="F43" s="65">
        <v>0</v>
      </c>
      <c r="G43" s="65">
        <v>-320127</v>
      </c>
      <c r="H43" s="65">
        <v>-742013</v>
      </c>
      <c r="I43" s="65">
        <v>-1062140</v>
      </c>
      <c r="J43" s="65">
        <v>14865267</v>
      </c>
      <c r="K43" s="65">
        <v>8500000</v>
      </c>
      <c r="L43" s="65">
        <v>-1182053</v>
      </c>
      <c r="M43" s="65">
        <v>22183214</v>
      </c>
      <c r="N43" s="65">
        <v>10897529</v>
      </c>
      <c r="O43" s="65">
        <v>22000000</v>
      </c>
      <c r="P43" s="65">
        <v>29498219</v>
      </c>
      <c r="Q43" s="65">
        <v>62395748</v>
      </c>
      <c r="R43" s="65">
        <v>27512959</v>
      </c>
      <c r="S43" s="65">
        <v>21387895</v>
      </c>
      <c r="T43" s="65">
        <v>18318483</v>
      </c>
      <c r="U43" s="65">
        <v>67219337</v>
      </c>
      <c r="V43" s="65">
        <v>150736159</v>
      </c>
      <c r="W43" s="65">
        <v>-18603000</v>
      </c>
      <c r="X43" s="65">
        <v>169339159</v>
      </c>
      <c r="Y43" s="66">
        <v>-910.28</v>
      </c>
      <c r="Z43" s="67">
        <v>-18603000</v>
      </c>
    </row>
    <row r="44" spans="1:26" ht="13.5">
      <c r="A44" s="63" t="s">
        <v>64</v>
      </c>
      <c r="B44" s="19">
        <v>0</v>
      </c>
      <c r="C44" s="19"/>
      <c r="D44" s="64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6">
        <v>0</v>
      </c>
      <c r="Z44" s="67">
        <v>0</v>
      </c>
    </row>
    <row r="45" spans="1:26" ht="13.5">
      <c r="A45" s="75" t="s">
        <v>65</v>
      </c>
      <c r="B45" s="22">
        <v>108911660</v>
      </c>
      <c r="C45" s="22">
        <v>6402923</v>
      </c>
      <c r="D45" s="104">
        <v>96311538</v>
      </c>
      <c r="E45" s="105">
        <v>96311538</v>
      </c>
      <c r="F45" s="105">
        <v>8321934</v>
      </c>
      <c r="G45" s="105">
        <v>6137435</v>
      </c>
      <c r="H45" s="105">
        <v>4804749</v>
      </c>
      <c r="I45" s="105">
        <v>4804749</v>
      </c>
      <c r="J45" s="105">
        <v>4169832</v>
      </c>
      <c r="K45" s="105">
        <v>5939301</v>
      </c>
      <c r="L45" s="105">
        <v>11399255</v>
      </c>
      <c r="M45" s="105">
        <v>11399255</v>
      </c>
      <c r="N45" s="105">
        <v>6466530</v>
      </c>
      <c r="O45" s="105">
        <v>2955557</v>
      </c>
      <c r="P45" s="105">
        <v>9146110</v>
      </c>
      <c r="Q45" s="105">
        <v>9146110</v>
      </c>
      <c r="R45" s="105">
        <v>3324317</v>
      </c>
      <c r="S45" s="105">
        <v>13682126</v>
      </c>
      <c r="T45" s="105">
        <v>6402923</v>
      </c>
      <c r="U45" s="105">
        <v>6402923</v>
      </c>
      <c r="V45" s="105">
        <v>6402923</v>
      </c>
      <c r="W45" s="105">
        <v>96311538</v>
      </c>
      <c r="X45" s="105">
        <v>-89908615</v>
      </c>
      <c r="Y45" s="106">
        <v>-93.35</v>
      </c>
      <c r="Z45" s="107">
        <v>96311538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11426</v>
      </c>
      <c r="C49" s="57"/>
      <c r="D49" s="134">
        <v>2226</v>
      </c>
      <c r="E49" s="59">
        <v>2844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460882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375572</v>
      </c>
      <c r="C51" s="57"/>
      <c r="D51" s="134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375572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93.03659947513474</v>
      </c>
      <c r="C58" s="5">
        <f>IF(C67=0,0,+(C76/C67)*100)</f>
        <v>0</v>
      </c>
      <c r="D58" s="6">
        <f aca="true" t="shared" si="6" ref="D58:Z58">IF(D67=0,0,+(D76/D67)*100)</f>
        <v>94.4404255319149</v>
      </c>
      <c r="E58" s="7">
        <f t="shared" si="6"/>
        <v>115.29090909090908</v>
      </c>
      <c r="F58" s="7">
        <f t="shared" si="6"/>
        <v>105.05992010652463</v>
      </c>
      <c r="G58" s="7">
        <f t="shared" si="6"/>
        <v>100.7166023166023</v>
      </c>
      <c r="H58" s="7">
        <f t="shared" si="6"/>
        <v>137.77317790608998</v>
      </c>
      <c r="I58" s="7">
        <f t="shared" si="6"/>
        <v>112.46744416180479</v>
      </c>
      <c r="J58" s="7">
        <f t="shared" si="6"/>
        <v>102.06849166455719</v>
      </c>
      <c r="K58" s="7">
        <f t="shared" si="6"/>
        <v>121.86226504501658</v>
      </c>
      <c r="L58" s="7">
        <f t="shared" si="6"/>
        <v>111.23652524258407</v>
      </c>
      <c r="M58" s="7">
        <f t="shared" si="6"/>
        <v>112.13863704429743</v>
      </c>
      <c r="N58" s="7">
        <f t="shared" si="6"/>
        <v>144.91084773593246</v>
      </c>
      <c r="O58" s="7">
        <f t="shared" si="6"/>
        <v>191.26269126269128</v>
      </c>
      <c r="P58" s="7">
        <f t="shared" si="6"/>
        <v>106.6456283645814</v>
      </c>
      <c r="Q58" s="7">
        <f t="shared" si="6"/>
        <v>146.29200925999842</v>
      </c>
      <c r="R58" s="7">
        <f t="shared" si="6"/>
        <v>114.00966997422464</v>
      </c>
      <c r="S58" s="7">
        <f t="shared" si="6"/>
        <v>134.7402030085937</v>
      </c>
      <c r="T58" s="7">
        <f t="shared" si="6"/>
        <v>117.4893948575881</v>
      </c>
      <c r="U58" s="7">
        <f t="shared" si="6"/>
        <v>122.37333881277523</v>
      </c>
      <c r="V58" s="7">
        <f t="shared" si="6"/>
        <v>122.49758012119283</v>
      </c>
      <c r="W58" s="7">
        <f t="shared" si="6"/>
        <v>115.29090909090908</v>
      </c>
      <c r="X58" s="7">
        <f t="shared" si="6"/>
        <v>0</v>
      </c>
      <c r="Y58" s="7">
        <f t="shared" si="6"/>
        <v>0</v>
      </c>
      <c r="Z58" s="8">
        <f t="shared" si="6"/>
        <v>115.29090909090908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97.64340233274046</v>
      </c>
      <c r="C60" s="12">
        <f t="shared" si="7"/>
        <v>0</v>
      </c>
      <c r="D60" s="3">
        <f t="shared" si="7"/>
        <v>81.67446808510638</v>
      </c>
      <c r="E60" s="13">
        <f t="shared" si="7"/>
        <v>103.74864864864865</v>
      </c>
      <c r="F60" s="13">
        <f t="shared" si="7"/>
        <v>105.27798140360353</v>
      </c>
      <c r="G60" s="13">
        <f t="shared" si="7"/>
        <v>100.74210315873651</v>
      </c>
      <c r="H60" s="13">
        <f t="shared" si="7"/>
        <v>139.69773299748113</v>
      </c>
      <c r="I60" s="13">
        <f t="shared" si="7"/>
        <v>112.99475426018617</v>
      </c>
      <c r="J60" s="13">
        <f t="shared" si="7"/>
        <v>102.15674075749862</v>
      </c>
      <c r="K60" s="13">
        <f t="shared" si="7"/>
        <v>122.66155836075774</v>
      </c>
      <c r="L60" s="13">
        <f t="shared" si="7"/>
        <v>111.63738871458378</v>
      </c>
      <c r="M60" s="13">
        <f t="shared" si="7"/>
        <v>112.60082867462933</v>
      </c>
      <c r="N60" s="13">
        <f t="shared" si="7"/>
        <v>147.2085149697949</v>
      </c>
      <c r="O60" s="13">
        <f t="shared" si="7"/>
        <v>195.64733337615348</v>
      </c>
      <c r="P60" s="13">
        <f t="shared" si="7"/>
        <v>106.93234189225824</v>
      </c>
      <c r="Q60" s="13">
        <f t="shared" si="7"/>
        <v>148.47986623937578</v>
      </c>
      <c r="R60" s="13">
        <f t="shared" si="7"/>
        <v>114.55984312626934</v>
      </c>
      <c r="S60" s="13">
        <f t="shared" si="7"/>
        <v>136.02490610792645</v>
      </c>
      <c r="T60" s="13">
        <f t="shared" si="7"/>
        <v>118.19573793525842</v>
      </c>
      <c r="U60" s="13">
        <f t="shared" si="7"/>
        <v>123.24200834213121</v>
      </c>
      <c r="V60" s="13">
        <f t="shared" si="7"/>
        <v>123.42720908718525</v>
      </c>
      <c r="W60" s="13">
        <f t="shared" si="7"/>
        <v>103.74864864864865</v>
      </c>
      <c r="X60" s="13">
        <f t="shared" si="7"/>
        <v>0</v>
      </c>
      <c r="Y60" s="13">
        <f t="shared" si="7"/>
        <v>0</v>
      </c>
      <c r="Z60" s="14">
        <f t="shared" si="7"/>
        <v>103.74864864864865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97.64340233274046</v>
      </c>
      <c r="C65" s="12">
        <f t="shared" si="7"/>
        <v>0</v>
      </c>
      <c r="D65" s="3">
        <f t="shared" si="7"/>
        <v>81.67446808510638</v>
      </c>
      <c r="E65" s="13">
        <f t="shared" si="7"/>
        <v>103.74864864864865</v>
      </c>
      <c r="F65" s="13">
        <f t="shared" si="7"/>
        <v>105.27798140360353</v>
      </c>
      <c r="G65" s="13">
        <f t="shared" si="7"/>
        <v>100.74210315873651</v>
      </c>
      <c r="H65" s="13">
        <f t="shared" si="7"/>
        <v>139.69773299748113</v>
      </c>
      <c r="I65" s="13">
        <f t="shared" si="7"/>
        <v>112.99475426018617</v>
      </c>
      <c r="J65" s="13">
        <f t="shared" si="7"/>
        <v>102.15674075749862</v>
      </c>
      <c r="K65" s="13">
        <f t="shared" si="7"/>
        <v>122.66155836075774</v>
      </c>
      <c r="L65" s="13">
        <f t="shared" si="7"/>
        <v>111.63738871458378</v>
      </c>
      <c r="M65" s="13">
        <f t="shared" si="7"/>
        <v>112.60082867462933</v>
      </c>
      <c r="N65" s="13">
        <f t="shared" si="7"/>
        <v>147.2085149697949</v>
      </c>
      <c r="O65" s="13">
        <f t="shared" si="7"/>
        <v>195.64733337615348</v>
      </c>
      <c r="P65" s="13">
        <f t="shared" si="7"/>
        <v>106.93234189225824</v>
      </c>
      <c r="Q65" s="13">
        <f t="shared" si="7"/>
        <v>148.47986623937578</v>
      </c>
      <c r="R65" s="13">
        <f t="shared" si="7"/>
        <v>114.55984312626934</v>
      </c>
      <c r="S65" s="13">
        <f t="shared" si="7"/>
        <v>136.02490610792645</v>
      </c>
      <c r="T65" s="13">
        <f t="shared" si="7"/>
        <v>118.19573793525842</v>
      </c>
      <c r="U65" s="13">
        <f t="shared" si="7"/>
        <v>123.24200834213121</v>
      </c>
      <c r="V65" s="13">
        <f t="shared" si="7"/>
        <v>123.42720908718525</v>
      </c>
      <c r="W65" s="13">
        <f t="shared" si="7"/>
        <v>103.74864864864865</v>
      </c>
      <c r="X65" s="13">
        <f t="shared" si="7"/>
        <v>0</v>
      </c>
      <c r="Y65" s="13">
        <f t="shared" si="7"/>
        <v>0</v>
      </c>
      <c r="Z65" s="14">
        <f t="shared" si="7"/>
        <v>103.74864864864865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400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</v>
      </c>
      <c r="W66" s="16">
        <f t="shared" si="7"/>
        <v>400</v>
      </c>
      <c r="X66" s="16">
        <f t="shared" si="7"/>
        <v>0</v>
      </c>
      <c r="Y66" s="16">
        <f t="shared" si="7"/>
        <v>0</v>
      </c>
      <c r="Z66" s="17">
        <f t="shared" si="7"/>
        <v>400</v>
      </c>
    </row>
    <row r="67" spans="1:26" ht="13.5" hidden="1">
      <c r="A67" s="41" t="s">
        <v>221</v>
      </c>
      <c r="B67" s="24">
        <v>637878</v>
      </c>
      <c r="C67" s="24"/>
      <c r="D67" s="25">
        <v>940000</v>
      </c>
      <c r="E67" s="26">
        <v>770000</v>
      </c>
      <c r="F67" s="26">
        <v>54072</v>
      </c>
      <c r="G67" s="26">
        <v>64750</v>
      </c>
      <c r="H67" s="26">
        <v>45895</v>
      </c>
      <c r="I67" s="26">
        <v>164717</v>
      </c>
      <c r="J67" s="26">
        <v>55306</v>
      </c>
      <c r="K67" s="26">
        <v>63310</v>
      </c>
      <c r="L67" s="26">
        <v>65029</v>
      </c>
      <c r="M67" s="26">
        <v>183645</v>
      </c>
      <c r="N67" s="26">
        <v>47503</v>
      </c>
      <c r="O67" s="26">
        <v>48951</v>
      </c>
      <c r="P67" s="26">
        <v>53870</v>
      </c>
      <c r="Q67" s="26">
        <v>150324</v>
      </c>
      <c r="R67" s="26">
        <v>59359</v>
      </c>
      <c r="S67" s="26">
        <v>62953</v>
      </c>
      <c r="T67" s="26">
        <v>57755</v>
      </c>
      <c r="U67" s="26">
        <v>180067</v>
      </c>
      <c r="V67" s="26">
        <v>678753</v>
      </c>
      <c r="W67" s="26">
        <v>770000</v>
      </c>
      <c r="X67" s="26"/>
      <c r="Y67" s="25"/>
      <c r="Z67" s="27">
        <v>770000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607783</v>
      </c>
      <c r="C69" s="19"/>
      <c r="D69" s="20">
        <v>940000</v>
      </c>
      <c r="E69" s="21">
        <v>740000</v>
      </c>
      <c r="F69" s="21">
        <v>51838</v>
      </c>
      <c r="G69" s="21">
        <v>62525</v>
      </c>
      <c r="H69" s="21">
        <v>43670</v>
      </c>
      <c r="I69" s="21">
        <v>158033</v>
      </c>
      <c r="J69" s="21">
        <v>53043</v>
      </c>
      <c r="K69" s="21">
        <v>61077</v>
      </c>
      <c r="L69" s="21">
        <v>62789</v>
      </c>
      <c r="M69" s="21">
        <v>176909</v>
      </c>
      <c r="N69" s="21">
        <v>45191</v>
      </c>
      <c r="O69" s="21">
        <v>46707</v>
      </c>
      <c r="P69" s="21">
        <v>51642</v>
      </c>
      <c r="Q69" s="21">
        <v>143540</v>
      </c>
      <c r="R69" s="21">
        <v>57116</v>
      </c>
      <c r="S69" s="21">
        <v>60708</v>
      </c>
      <c r="T69" s="21">
        <v>55513</v>
      </c>
      <c r="U69" s="21">
        <v>173337</v>
      </c>
      <c r="V69" s="21">
        <v>651819</v>
      </c>
      <c r="W69" s="21">
        <v>740000</v>
      </c>
      <c r="X69" s="21"/>
      <c r="Y69" s="20"/>
      <c r="Z69" s="23">
        <v>740000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607783</v>
      </c>
      <c r="C74" s="19"/>
      <c r="D74" s="20">
        <v>940000</v>
      </c>
      <c r="E74" s="21">
        <v>740000</v>
      </c>
      <c r="F74" s="21">
        <v>51838</v>
      </c>
      <c r="G74" s="21">
        <v>62525</v>
      </c>
      <c r="H74" s="21">
        <v>43670</v>
      </c>
      <c r="I74" s="21">
        <v>158033</v>
      </c>
      <c r="J74" s="21">
        <v>53043</v>
      </c>
      <c r="K74" s="21">
        <v>61077</v>
      </c>
      <c r="L74" s="21">
        <v>62789</v>
      </c>
      <c r="M74" s="21">
        <v>176909</v>
      </c>
      <c r="N74" s="21">
        <v>45191</v>
      </c>
      <c r="O74" s="21">
        <v>46707</v>
      </c>
      <c r="P74" s="21">
        <v>51642</v>
      </c>
      <c r="Q74" s="21">
        <v>143540</v>
      </c>
      <c r="R74" s="21">
        <v>57116</v>
      </c>
      <c r="S74" s="21">
        <v>60708</v>
      </c>
      <c r="T74" s="21">
        <v>55513</v>
      </c>
      <c r="U74" s="21">
        <v>173337</v>
      </c>
      <c r="V74" s="21">
        <v>651819</v>
      </c>
      <c r="W74" s="21">
        <v>740000</v>
      </c>
      <c r="X74" s="21"/>
      <c r="Y74" s="20"/>
      <c r="Z74" s="23">
        <v>740000</v>
      </c>
    </row>
    <row r="75" spans="1:26" ht="13.5" hidden="1">
      <c r="A75" s="40" t="s">
        <v>110</v>
      </c>
      <c r="B75" s="28">
        <v>30095</v>
      </c>
      <c r="C75" s="28"/>
      <c r="D75" s="29"/>
      <c r="E75" s="30">
        <v>30000</v>
      </c>
      <c r="F75" s="30">
        <v>2234</v>
      </c>
      <c r="G75" s="30">
        <v>2225</v>
      </c>
      <c r="H75" s="30">
        <v>2225</v>
      </c>
      <c r="I75" s="30">
        <v>6684</v>
      </c>
      <c r="J75" s="30">
        <v>2263</v>
      </c>
      <c r="K75" s="30">
        <v>2233</v>
      </c>
      <c r="L75" s="30">
        <v>2240</v>
      </c>
      <c r="M75" s="30">
        <v>6736</v>
      </c>
      <c r="N75" s="30">
        <v>2312</v>
      </c>
      <c r="O75" s="30">
        <v>2244</v>
      </c>
      <c r="P75" s="30">
        <v>2228</v>
      </c>
      <c r="Q75" s="30">
        <v>6784</v>
      </c>
      <c r="R75" s="30">
        <v>2243</v>
      </c>
      <c r="S75" s="30">
        <v>2245</v>
      </c>
      <c r="T75" s="30">
        <v>2242</v>
      </c>
      <c r="U75" s="30">
        <v>6730</v>
      </c>
      <c r="V75" s="30">
        <v>26934</v>
      </c>
      <c r="W75" s="30">
        <v>30000</v>
      </c>
      <c r="X75" s="30"/>
      <c r="Y75" s="29"/>
      <c r="Z75" s="31">
        <v>30000</v>
      </c>
    </row>
    <row r="76" spans="1:26" ht="13.5" hidden="1">
      <c r="A76" s="42" t="s">
        <v>222</v>
      </c>
      <c r="B76" s="32">
        <v>593460</v>
      </c>
      <c r="C76" s="32">
        <v>831456</v>
      </c>
      <c r="D76" s="33">
        <v>887740</v>
      </c>
      <c r="E76" s="34">
        <v>887740</v>
      </c>
      <c r="F76" s="34">
        <v>56808</v>
      </c>
      <c r="G76" s="34">
        <v>65214</v>
      </c>
      <c r="H76" s="34">
        <v>63231</v>
      </c>
      <c r="I76" s="34">
        <v>185253</v>
      </c>
      <c r="J76" s="34">
        <v>56450</v>
      </c>
      <c r="K76" s="34">
        <v>77151</v>
      </c>
      <c r="L76" s="34">
        <v>72336</v>
      </c>
      <c r="M76" s="34">
        <v>205937</v>
      </c>
      <c r="N76" s="34">
        <v>68837</v>
      </c>
      <c r="O76" s="34">
        <v>93625</v>
      </c>
      <c r="P76" s="34">
        <v>57450</v>
      </c>
      <c r="Q76" s="34">
        <v>219912</v>
      </c>
      <c r="R76" s="34">
        <v>67675</v>
      </c>
      <c r="S76" s="34">
        <v>84823</v>
      </c>
      <c r="T76" s="34">
        <v>67856</v>
      </c>
      <c r="U76" s="34">
        <v>220354</v>
      </c>
      <c r="V76" s="34">
        <v>831456</v>
      </c>
      <c r="W76" s="34">
        <v>887740</v>
      </c>
      <c r="X76" s="34"/>
      <c r="Y76" s="33"/>
      <c r="Z76" s="35">
        <v>887740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593460</v>
      </c>
      <c r="C78" s="19">
        <v>804522</v>
      </c>
      <c r="D78" s="20">
        <v>767740</v>
      </c>
      <c r="E78" s="21">
        <v>767740</v>
      </c>
      <c r="F78" s="21">
        <v>54574</v>
      </c>
      <c r="G78" s="21">
        <v>62989</v>
      </c>
      <c r="H78" s="21">
        <v>61006</v>
      </c>
      <c r="I78" s="21">
        <v>178569</v>
      </c>
      <c r="J78" s="21">
        <v>54187</v>
      </c>
      <c r="K78" s="21">
        <v>74918</v>
      </c>
      <c r="L78" s="21">
        <v>70096</v>
      </c>
      <c r="M78" s="21">
        <v>199201</v>
      </c>
      <c r="N78" s="21">
        <v>66525</v>
      </c>
      <c r="O78" s="21">
        <v>91381</v>
      </c>
      <c r="P78" s="21">
        <v>55222</v>
      </c>
      <c r="Q78" s="21">
        <v>213128</v>
      </c>
      <c r="R78" s="21">
        <v>65432</v>
      </c>
      <c r="S78" s="21">
        <v>82578</v>
      </c>
      <c r="T78" s="21">
        <v>65614</v>
      </c>
      <c r="U78" s="21">
        <v>213624</v>
      </c>
      <c r="V78" s="21">
        <v>804522</v>
      </c>
      <c r="W78" s="21">
        <v>767740</v>
      </c>
      <c r="X78" s="21"/>
      <c r="Y78" s="20"/>
      <c r="Z78" s="23">
        <v>767740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>
        <v>593460</v>
      </c>
      <c r="C83" s="19">
        <v>804522</v>
      </c>
      <c r="D83" s="20">
        <v>767740</v>
      </c>
      <c r="E83" s="21">
        <v>767740</v>
      </c>
      <c r="F83" s="21">
        <v>54574</v>
      </c>
      <c r="G83" s="21">
        <v>62989</v>
      </c>
      <c r="H83" s="21">
        <v>61006</v>
      </c>
      <c r="I83" s="21">
        <v>178569</v>
      </c>
      <c r="J83" s="21">
        <v>54187</v>
      </c>
      <c r="K83" s="21">
        <v>74918</v>
      </c>
      <c r="L83" s="21">
        <v>70096</v>
      </c>
      <c r="M83" s="21">
        <v>199201</v>
      </c>
      <c r="N83" s="21">
        <v>66525</v>
      </c>
      <c r="O83" s="21">
        <v>91381</v>
      </c>
      <c r="P83" s="21">
        <v>55222</v>
      </c>
      <c r="Q83" s="21">
        <v>213128</v>
      </c>
      <c r="R83" s="21">
        <v>65432</v>
      </c>
      <c r="S83" s="21">
        <v>82578</v>
      </c>
      <c r="T83" s="21">
        <v>65614</v>
      </c>
      <c r="U83" s="21">
        <v>213624</v>
      </c>
      <c r="V83" s="21">
        <v>804522</v>
      </c>
      <c r="W83" s="21">
        <v>767740</v>
      </c>
      <c r="X83" s="21"/>
      <c r="Y83" s="20"/>
      <c r="Z83" s="23">
        <v>767740</v>
      </c>
    </row>
    <row r="84" spans="1:26" ht="13.5" hidden="1">
      <c r="A84" s="40" t="s">
        <v>110</v>
      </c>
      <c r="B84" s="28"/>
      <c r="C84" s="28">
        <v>26934</v>
      </c>
      <c r="D84" s="29">
        <v>120000</v>
      </c>
      <c r="E84" s="30">
        <v>120000</v>
      </c>
      <c r="F84" s="30">
        <v>2234</v>
      </c>
      <c r="G84" s="30">
        <v>2225</v>
      </c>
      <c r="H84" s="30">
        <v>2225</v>
      </c>
      <c r="I84" s="30">
        <v>6684</v>
      </c>
      <c r="J84" s="30">
        <v>2263</v>
      </c>
      <c r="K84" s="30">
        <v>2233</v>
      </c>
      <c r="L84" s="30">
        <v>2240</v>
      </c>
      <c r="M84" s="30">
        <v>6736</v>
      </c>
      <c r="N84" s="30">
        <v>2312</v>
      </c>
      <c r="O84" s="30">
        <v>2244</v>
      </c>
      <c r="P84" s="30">
        <v>2228</v>
      </c>
      <c r="Q84" s="30">
        <v>6784</v>
      </c>
      <c r="R84" s="30">
        <v>2243</v>
      </c>
      <c r="S84" s="30">
        <v>2245</v>
      </c>
      <c r="T84" s="30">
        <v>2242</v>
      </c>
      <c r="U84" s="30">
        <v>6730</v>
      </c>
      <c r="V84" s="30">
        <v>26934</v>
      </c>
      <c r="W84" s="30">
        <v>120000</v>
      </c>
      <c r="X84" s="30"/>
      <c r="Y84" s="29"/>
      <c r="Z84" s="31">
        <v>120000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96175589</v>
      </c>
      <c r="D5" s="158">
        <f>SUM(D6:D8)</f>
        <v>0</v>
      </c>
      <c r="E5" s="159">
        <f t="shared" si="0"/>
        <v>97979372</v>
      </c>
      <c r="F5" s="105">
        <f t="shared" si="0"/>
        <v>97260264</v>
      </c>
      <c r="G5" s="105">
        <f t="shared" si="0"/>
        <v>37398249</v>
      </c>
      <c r="H5" s="105">
        <f t="shared" si="0"/>
        <v>396738</v>
      </c>
      <c r="I5" s="105">
        <f t="shared" si="0"/>
        <v>758050</v>
      </c>
      <c r="J5" s="105">
        <f t="shared" si="0"/>
        <v>38553037</v>
      </c>
      <c r="K5" s="105">
        <f t="shared" si="0"/>
        <v>742180</v>
      </c>
      <c r="L5" s="105">
        <f t="shared" si="0"/>
        <v>817668</v>
      </c>
      <c r="M5" s="105">
        <f t="shared" si="0"/>
        <v>29917886</v>
      </c>
      <c r="N5" s="105">
        <f t="shared" si="0"/>
        <v>31477734</v>
      </c>
      <c r="O5" s="105">
        <f t="shared" si="0"/>
        <v>896138</v>
      </c>
      <c r="P5" s="105">
        <f t="shared" si="0"/>
        <v>744518</v>
      </c>
      <c r="Q5" s="105">
        <f t="shared" si="0"/>
        <v>23504535</v>
      </c>
      <c r="R5" s="105">
        <f t="shared" si="0"/>
        <v>25145191</v>
      </c>
      <c r="S5" s="105">
        <f t="shared" si="0"/>
        <v>912812</v>
      </c>
      <c r="T5" s="105">
        <f t="shared" si="0"/>
        <v>563405</v>
      </c>
      <c r="U5" s="105">
        <f t="shared" si="0"/>
        <v>1167990</v>
      </c>
      <c r="V5" s="105">
        <f t="shared" si="0"/>
        <v>2644207</v>
      </c>
      <c r="W5" s="105">
        <f t="shared" si="0"/>
        <v>97820169</v>
      </c>
      <c r="X5" s="105">
        <f t="shared" si="0"/>
        <v>97260264</v>
      </c>
      <c r="Y5" s="105">
        <f t="shared" si="0"/>
        <v>559905</v>
      </c>
      <c r="Z5" s="142">
        <f>+IF(X5&lt;&gt;0,+(Y5/X5)*100,0)</f>
        <v>0.5756770308581519</v>
      </c>
      <c r="AA5" s="158">
        <f>SUM(AA6:AA8)</f>
        <v>97260264</v>
      </c>
    </row>
    <row r="6" spans="1:27" ht="13.5">
      <c r="A6" s="143" t="s">
        <v>75</v>
      </c>
      <c r="B6" s="141"/>
      <c r="C6" s="160">
        <v>1768578</v>
      </c>
      <c r="D6" s="160"/>
      <c r="E6" s="161"/>
      <c r="F6" s="65">
        <v>1530922</v>
      </c>
      <c r="G6" s="65"/>
      <c r="H6" s="65"/>
      <c r="I6" s="65"/>
      <c r="J6" s="65"/>
      <c r="K6" s="65"/>
      <c r="L6" s="65"/>
      <c r="M6" s="65"/>
      <c r="N6" s="65"/>
      <c r="O6" s="65">
        <v>244402</v>
      </c>
      <c r="P6" s="65">
        <v>16502</v>
      </c>
      <c r="Q6" s="65">
        <v>334752</v>
      </c>
      <c r="R6" s="65">
        <v>595656</v>
      </c>
      <c r="S6" s="65">
        <v>80482</v>
      </c>
      <c r="T6" s="65">
        <v>-30977</v>
      </c>
      <c r="U6" s="65">
        <v>311045</v>
      </c>
      <c r="V6" s="65">
        <v>360550</v>
      </c>
      <c r="W6" s="65">
        <v>956206</v>
      </c>
      <c r="X6" s="65">
        <v>1530922</v>
      </c>
      <c r="Y6" s="65">
        <v>-574716</v>
      </c>
      <c r="Z6" s="145">
        <v>-37.54</v>
      </c>
      <c r="AA6" s="160">
        <v>1530922</v>
      </c>
    </row>
    <row r="7" spans="1:27" ht="13.5">
      <c r="A7" s="143" t="s">
        <v>76</v>
      </c>
      <c r="B7" s="141"/>
      <c r="C7" s="162">
        <v>94231426</v>
      </c>
      <c r="D7" s="162"/>
      <c r="E7" s="163">
        <v>96681372</v>
      </c>
      <c r="F7" s="164">
        <v>95516825</v>
      </c>
      <c r="G7" s="164">
        <v>37233319</v>
      </c>
      <c r="H7" s="164">
        <v>379736</v>
      </c>
      <c r="I7" s="164">
        <v>714152</v>
      </c>
      <c r="J7" s="164">
        <v>38327207</v>
      </c>
      <c r="K7" s="164">
        <v>725678</v>
      </c>
      <c r="L7" s="164">
        <v>508574</v>
      </c>
      <c r="M7" s="164">
        <v>29901384</v>
      </c>
      <c r="N7" s="164">
        <v>31135636</v>
      </c>
      <c r="O7" s="164">
        <v>565770</v>
      </c>
      <c r="P7" s="164">
        <v>719176</v>
      </c>
      <c r="Q7" s="164">
        <v>23137621</v>
      </c>
      <c r="R7" s="164">
        <v>24422567</v>
      </c>
      <c r="S7" s="164">
        <v>832330</v>
      </c>
      <c r="T7" s="164">
        <v>594382</v>
      </c>
      <c r="U7" s="164">
        <v>856945</v>
      </c>
      <c r="V7" s="164">
        <v>2283657</v>
      </c>
      <c r="W7" s="164">
        <v>96169067</v>
      </c>
      <c r="X7" s="164">
        <v>95516825</v>
      </c>
      <c r="Y7" s="164">
        <v>652242</v>
      </c>
      <c r="Z7" s="146">
        <v>0.68</v>
      </c>
      <c r="AA7" s="162">
        <v>95516825</v>
      </c>
    </row>
    <row r="8" spans="1:27" ht="13.5">
      <c r="A8" s="143" t="s">
        <v>77</v>
      </c>
      <c r="B8" s="141"/>
      <c r="C8" s="160">
        <v>175585</v>
      </c>
      <c r="D8" s="160"/>
      <c r="E8" s="161">
        <v>1298000</v>
      </c>
      <c r="F8" s="65">
        <v>212517</v>
      </c>
      <c r="G8" s="65">
        <v>164930</v>
      </c>
      <c r="H8" s="65">
        <v>17002</v>
      </c>
      <c r="I8" s="65">
        <v>43898</v>
      </c>
      <c r="J8" s="65">
        <v>225830</v>
      </c>
      <c r="K8" s="65">
        <v>16502</v>
      </c>
      <c r="L8" s="65">
        <v>309094</v>
      </c>
      <c r="M8" s="65">
        <v>16502</v>
      </c>
      <c r="N8" s="65">
        <v>342098</v>
      </c>
      <c r="O8" s="65">
        <v>85966</v>
      </c>
      <c r="P8" s="65">
        <v>8840</v>
      </c>
      <c r="Q8" s="65">
        <v>32162</v>
      </c>
      <c r="R8" s="65">
        <v>126968</v>
      </c>
      <c r="S8" s="65"/>
      <c r="T8" s="65"/>
      <c r="U8" s="65"/>
      <c r="V8" s="65"/>
      <c r="W8" s="65">
        <v>694896</v>
      </c>
      <c r="X8" s="65">
        <v>212517</v>
      </c>
      <c r="Y8" s="65">
        <v>482379</v>
      </c>
      <c r="Z8" s="145">
        <v>226.98</v>
      </c>
      <c r="AA8" s="160">
        <v>212517</v>
      </c>
    </row>
    <row r="9" spans="1:27" ht="13.5">
      <c r="A9" s="140" t="s">
        <v>78</v>
      </c>
      <c r="B9" s="141"/>
      <c r="C9" s="158">
        <f aca="true" t="shared" si="1" ref="C9:Y9">SUM(C10:C14)</f>
        <v>7923105</v>
      </c>
      <c r="D9" s="158">
        <f>SUM(D10:D14)</f>
        <v>0</v>
      </c>
      <c r="E9" s="159">
        <f t="shared" si="1"/>
        <v>8354000</v>
      </c>
      <c r="F9" s="105">
        <f t="shared" si="1"/>
        <v>8354000</v>
      </c>
      <c r="G9" s="105">
        <f t="shared" si="1"/>
        <v>905493</v>
      </c>
      <c r="H9" s="105">
        <f t="shared" si="1"/>
        <v>1179675</v>
      </c>
      <c r="I9" s="105">
        <f t="shared" si="1"/>
        <v>951761</v>
      </c>
      <c r="J9" s="105">
        <f t="shared" si="1"/>
        <v>3036929</v>
      </c>
      <c r="K9" s="105">
        <f t="shared" si="1"/>
        <v>1056952</v>
      </c>
      <c r="L9" s="105">
        <f t="shared" si="1"/>
        <v>84589</v>
      </c>
      <c r="M9" s="105">
        <f t="shared" si="1"/>
        <v>0</v>
      </c>
      <c r="N9" s="105">
        <f t="shared" si="1"/>
        <v>1141541</v>
      </c>
      <c r="O9" s="105">
        <f t="shared" si="1"/>
        <v>2088500</v>
      </c>
      <c r="P9" s="105">
        <f t="shared" si="1"/>
        <v>1599941</v>
      </c>
      <c r="Q9" s="105">
        <f t="shared" si="1"/>
        <v>0</v>
      </c>
      <c r="R9" s="105">
        <f t="shared" si="1"/>
        <v>3688441</v>
      </c>
      <c r="S9" s="105">
        <f t="shared" si="1"/>
        <v>0</v>
      </c>
      <c r="T9" s="105">
        <f t="shared" si="1"/>
        <v>0</v>
      </c>
      <c r="U9" s="105">
        <f t="shared" si="1"/>
        <v>762045</v>
      </c>
      <c r="V9" s="105">
        <f t="shared" si="1"/>
        <v>762045</v>
      </c>
      <c r="W9" s="105">
        <f t="shared" si="1"/>
        <v>8628956</v>
      </c>
      <c r="X9" s="105">
        <f t="shared" si="1"/>
        <v>8354000</v>
      </c>
      <c r="Y9" s="105">
        <f t="shared" si="1"/>
        <v>274956</v>
      </c>
      <c r="Z9" s="142">
        <f>+IF(X9&lt;&gt;0,+(Y9/X9)*100,0)</f>
        <v>3.2913095523102704</v>
      </c>
      <c r="AA9" s="158">
        <f>SUM(AA10:AA14)</f>
        <v>8354000</v>
      </c>
    </row>
    <row r="10" spans="1:27" ht="13.5">
      <c r="A10" s="143" t="s">
        <v>79</v>
      </c>
      <c r="B10" s="141"/>
      <c r="C10" s="160"/>
      <c r="D10" s="160"/>
      <c r="E10" s="161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>
        <v>0</v>
      </c>
      <c r="AA10" s="160"/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>
        <v>0</v>
      </c>
      <c r="AA11" s="160"/>
    </row>
    <row r="12" spans="1:27" ht="13.5">
      <c r="A12" s="143" t="s">
        <v>81</v>
      </c>
      <c r="B12" s="141"/>
      <c r="C12" s="160">
        <v>42105</v>
      </c>
      <c r="D12" s="160"/>
      <c r="E12" s="161"/>
      <c r="F12" s="65"/>
      <c r="G12" s="65"/>
      <c r="H12" s="65"/>
      <c r="I12" s="65">
        <v>1470</v>
      </c>
      <c r="J12" s="65">
        <v>1470</v>
      </c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>
        <v>273486</v>
      </c>
      <c r="V12" s="65">
        <v>273486</v>
      </c>
      <c r="W12" s="65">
        <v>274956</v>
      </c>
      <c r="X12" s="65"/>
      <c r="Y12" s="65">
        <v>274956</v>
      </c>
      <c r="Z12" s="145">
        <v>0</v>
      </c>
      <c r="AA12" s="160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>
        <v>0</v>
      </c>
      <c r="AA13" s="160"/>
    </row>
    <row r="14" spans="1:27" ht="13.5">
      <c r="A14" s="143" t="s">
        <v>83</v>
      </c>
      <c r="B14" s="141"/>
      <c r="C14" s="162">
        <v>7881000</v>
      </c>
      <c r="D14" s="162"/>
      <c r="E14" s="163">
        <v>8354000</v>
      </c>
      <c r="F14" s="164">
        <v>8354000</v>
      </c>
      <c r="G14" s="164">
        <v>905493</v>
      </c>
      <c r="H14" s="164">
        <v>1179675</v>
      </c>
      <c r="I14" s="164">
        <v>950291</v>
      </c>
      <c r="J14" s="164">
        <v>3035459</v>
      </c>
      <c r="K14" s="164">
        <v>1056952</v>
      </c>
      <c r="L14" s="164">
        <v>84589</v>
      </c>
      <c r="M14" s="164"/>
      <c r="N14" s="164">
        <v>1141541</v>
      </c>
      <c r="O14" s="164">
        <v>2088500</v>
      </c>
      <c r="P14" s="164">
        <v>1599941</v>
      </c>
      <c r="Q14" s="164"/>
      <c r="R14" s="164">
        <v>3688441</v>
      </c>
      <c r="S14" s="164"/>
      <c r="T14" s="164"/>
      <c r="U14" s="164">
        <v>488559</v>
      </c>
      <c r="V14" s="164">
        <v>488559</v>
      </c>
      <c r="W14" s="164">
        <v>8354000</v>
      </c>
      <c r="X14" s="164">
        <v>8354000</v>
      </c>
      <c r="Y14" s="164"/>
      <c r="Z14" s="146">
        <v>0</v>
      </c>
      <c r="AA14" s="162">
        <v>8354000</v>
      </c>
    </row>
    <row r="15" spans="1:27" ht="13.5">
      <c r="A15" s="140" t="s">
        <v>84</v>
      </c>
      <c r="B15" s="147"/>
      <c r="C15" s="158">
        <f aca="true" t="shared" si="2" ref="C15:Y15">SUM(C16:C18)</f>
        <v>1383843</v>
      </c>
      <c r="D15" s="158">
        <f>SUM(D16:D18)</f>
        <v>0</v>
      </c>
      <c r="E15" s="159">
        <f t="shared" si="2"/>
        <v>1449000</v>
      </c>
      <c r="F15" s="105">
        <f t="shared" si="2"/>
        <v>1549000</v>
      </c>
      <c r="G15" s="105">
        <f t="shared" si="2"/>
        <v>0</v>
      </c>
      <c r="H15" s="105">
        <f t="shared" si="2"/>
        <v>0</v>
      </c>
      <c r="I15" s="105">
        <f t="shared" si="2"/>
        <v>6620</v>
      </c>
      <c r="J15" s="105">
        <f t="shared" si="2"/>
        <v>6620</v>
      </c>
      <c r="K15" s="105">
        <f t="shared" si="2"/>
        <v>0</v>
      </c>
      <c r="L15" s="105">
        <f t="shared" si="2"/>
        <v>0</v>
      </c>
      <c r="M15" s="105">
        <f t="shared" si="2"/>
        <v>100000</v>
      </c>
      <c r="N15" s="105">
        <f t="shared" si="2"/>
        <v>100000</v>
      </c>
      <c r="O15" s="105">
        <f t="shared" si="2"/>
        <v>-100000</v>
      </c>
      <c r="P15" s="105">
        <f t="shared" si="2"/>
        <v>0</v>
      </c>
      <c r="Q15" s="105">
        <f t="shared" si="2"/>
        <v>0</v>
      </c>
      <c r="R15" s="105">
        <f t="shared" si="2"/>
        <v>-100000</v>
      </c>
      <c r="S15" s="105">
        <f t="shared" si="2"/>
        <v>0</v>
      </c>
      <c r="T15" s="105">
        <f t="shared" si="2"/>
        <v>0</v>
      </c>
      <c r="U15" s="105">
        <f t="shared" si="2"/>
        <v>0</v>
      </c>
      <c r="V15" s="105">
        <f t="shared" si="2"/>
        <v>0</v>
      </c>
      <c r="W15" s="105">
        <f t="shared" si="2"/>
        <v>6620</v>
      </c>
      <c r="X15" s="105">
        <f t="shared" si="2"/>
        <v>1549000</v>
      </c>
      <c r="Y15" s="105">
        <f t="shared" si="2"/>
        <v>-1542380</v>
      </c>
      <c r="Z15" s="142">
        <f>+IF(X15&lt;&gt;0,+(Y15/X15)*100,0)</f>
        <v>-99.57262750161394</v>
      </c>
      <c r="AA15" s="158">
        <f>SUM(AA16:AA18)</f>
        <v>1549000</v>
      </c>
    </row>
    <row r="16" spans="1:27" ht="13.5">
      <c r="A16" s="143" t="s">
        <v>85</v>
      </c>
      <c r="B16" s="141"/>
      <c r="C16" s="160">
        <v>724443</v>
      </c>
      <c r="D16" s="160"/>
      <c r="E16" s="161"/>
      <c r="F16" s="65">
        <v>100000</v>
      </c>
      <c r="G16" s="65"/>
      <c r="H16" s="65"/>
      <c r="I16" s="65">
        <v>6620</v>
      </c>
      <c r="J16" s="65">
        <v>6620</v>
      </c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>
        <v>6620</v>
      </c>
      <c r="X16" s="65">
        <v>100000</v>
      </c>
      <c r="Y16" s="65">
        <v>-93380</v>
      </c>
      <c r="Z16" s="145">
        <v>-93.38</v>
      </c>
      <c r="AA16" s="160">
        <v>100000</v>
      </c>
    </row>
    <row r="17" spans="1:27" ht="13.5">
      <c r="A17" s="143" t="s">
        <v>86</v>
      </c>
      <c r="B17" s="141"/>
      <c r="C17" s="160">
        <v>659400</v>
      </c>
      <c r="D17" s="160"/>
      <c r="E17" s="161">
        <v>1449000</v>
      </c>
      <c r="F17" s="65">
        <v>1449000</v>
      </c>
      <c r="G17" s="65"/>
      <c r="H17" s="65"/>
      <c r="I17" s="65"/>
      <c r="J17" s="65"/>
      <c r="K17" s="65"/>
      <c r="L17" s="65"/>
      <c r="M17" s="65">
        <v>100000</v>
      </c>
      <c r="N17" s="65">
        <v>100000</v>
      </c>
      <c r="O17" s="65">
        <v>-100000</v>
      </c>
      <c r="P17" s="65"/>
      <c r="Q17" s="65"/>
      <c r="R17" s="65">
        <v>-100000</v>
      </c>
      <c r="S17" s="65"/>
      <c r="T17" s="65"/>
      <c r="U17" s="65"/>
      <c r="V17" s="65"/>
      <c r="W17" s="65"/>
      <c r="X17" s="65">
        <v>1449000</v>
      </c>
      <c r="Y17" s="65">
        <v>-1449000</v>
      </c>
      <c r="Z17" s="145">
        <v>-100</v>
      </c>
      <c r="AA17" s="160">
        <v>1449000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0</v>
      </c>
      <c r="F19" s="105">
        <f t="shared" si="3"/>
        <v>0</v>
      </c>
      <c r="G19" s="105">
        <f t="shared" si="3"/>
        <v>0</v>
      </c>
      <c r="H19" s="105">
        <f t="shared" si="3"/>
        <v>0</v>
      </c>
      <c r="I19" s="105">
        <f t="shared" si="3"/>
        <v>0</v>
      </c>
      <c r="J19" s="105">
        <f t="shared" si="3"/>
        <v>0</v>
      </c>
      <c r="K19" s="105">
        <f t="shared" si="3"/>
        <v>0</v>
      </c>
      <c r="L19" s="105">
        <f t="shared" si="3"/>
        <v>0</v>
      </c>
      <c r="M19" s="105">
        <f t="shared" si="3"/>
        <v>0</v>
      </c>
      <c r="N19" s="105">
        <f t="shared" si="3"/>
        <v>0</v>
      </c>
      <c r="O19" s="105">
        <f t="shared" si="3"/>
        <v>0</v>
      </c>
      <c r="P19" s="105">
        <f t="shared" si="3"/>
        <v>0</v>
      </c>
      <c r="Q19" s="105">
        <f t="shared" si="3"/>
        <v>0</v>
      </c>
      <c r="R19" s="105">
        <f t="shared" si="3"/>
        <v>0</v>
      </c>
      <c r="S19" s="105">
        <f t="shared" si="3"/>
        <v>0</v>
      </c>
      <c r="T19" s="105">
        <f t="shared" si="3"/>
        <v>0</v>
      </c>
      <c r="U19" s="105">
        <f t="shared" si="3"/>
        <v>0</v>
      </c>
      <c r="V19" s="105">
        <f t="shared" si="3"/>
        <v>0</v>
      </c>
      <c r="W19" s="105">
        <f t="shared" si="3"/>
        <v>0</v>
      </c>
      <c r="X19" s="105">
        <f t="shared" si="3"/>
        <v>0</v>
      </c>
      <c r="Y19" s="105">
        <f t="shared" si="3"/>
        <v>0</v>
      </c>
      <c r="Z19" s="142">
        <f>+IF(X19&lt;&gt;0,+(Y19/X19)*100,0)</f>
        <v>0</v>
      </c>
      <c r="AA19" s="158">
        <f>SUM(AA20:AA23)</f>
        <v>0</v>
      </c>
    </row>
    <row r="20" spans="1:27" ht="13.5">
      <c r="A20" s="143" t="s">
        <v>89</v>
      </c>
      <c r="B20" s="141"/>
      <c r="C20" s="160"/>
      <c r="D20" s="160"/>
      <c r="E20" s="161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>
        <v>0</v>
      </c>
      <c r="AA20" s="160"/>
    </row>
    <row r="21" spans="1:27" ht="13.5">
      <c r="A21" s="143" t="s">
        <v>90</v>
      </c>
      <c r="B21" s="141"/>
      <c r="C21" s="160"/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>
        <v>0</v>
      </c>
      <c r="AA21" s="160"/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>
        <v>0</v>
      </c>
      <c r="AA22" s="162"/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>
        <v>0</v>
      </c>
      <c r="AA23" s="160"/>
    </row>
    <row r="24" spans="1:27" ht="13.5">
      <c r="A24" s="140" t="s">
        <v>93</v>
      </c>
      <c r="B24" s="147" t="s">
        <v>94</v>
      </c>
      <c r="C24" s="158">
        <v>637878</v>
      </c>
      <c r="D24" s="158"/>
      <c r="E24" s="159">
        <v>1156000</v>
      </c>
      <c r="F24" s="105">
        <v>770000</v>
      </c>
      <c r="G24" s="105">
        <v>54072</v>
      </c>
      <c r="H24" s="105">
        <v>64750</v>
      </c>
      <c r="I24" s="105">
        <v>45895</v>
      </c>
      <c r="J24" s="105">
        <v>164717</v>
      </c>
      <c r="K24" s="105">
        <v>55306</v>
      </c>
      <c r="L24" s="105">
        <v>63310</v>
      </c>
      <c r="M24" s="105">
        <v>65029</v>
      </c>
      <c r="N24" s="105">
        <v>183645</v>
      </c>
      <c r="O24" s="105">
        <v>47503</v>
      </c>
      <c r="P24" s="105">
        <v>48951</v>
      </c>
      <c r="Q24" s="105">
        <v>53870</v>
      </c>
      <c r="R24" s="105">
        <v>150324</v>
      </c>
      <c r="S24" s="105">
        <v>59359</v>
      </c>
      <c r="T24" s="105">
        <v>62953</v>
      </c>
      <c r="U24" s="105">
        <v>57755</v>
      </c>
      <c r="V24" s="105">
        <v>180067</v>
      </c>
      <c r="W24" s="105">
        <v>678753</v>
      </c>
      <c r="X24" s="105">
        <v>770000</v>
      </c>
      <c r="Y24" s="105">
        <v>-91247</v>
      </c>
      <c r="Z24" s="142">
        <v>-11.85</v>
      </c>
      <c r="AA24" s="158">
        <v>770000</v>
      </c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106120415</v>
      </c>
      <c r="D25" s="177">
        <f>+D5+D9+D15+D19+D24</f>
        <v>0</v>
      </c>
      <c r="E25" s="178">
        <f t="shared" si="4"/>
        <v>108938372</v>
      </c>
      <c r="F25" s="78">
        <f t="shared" si="4"/>
        <v>107933264</v>
      </c>
      <c r="G25" s="78">
        <f t="shared" si="4"/>
        <v>38357814</v>
      </c>
      <c r="H25" s="78">
        <f t="shared" si="4"/>
        <v>1641163</v>
      </c>
      <c r="I25" s="78">
        <f t="shared" si="4"/>
        <v>1762326</v>
      </c>
      <c r="J25" s="78">
        <f t="shared" si="4"/>
        <v>41761303</v>
      </c>
      <c r="K25" s="78">
        <f t="shared" si="4"/>
        <v>1854438</v>
      </c>
      <c r="L25" s="78">
        <f t="shared" si="4"/>
        <v>965567</v>
      </c>
      <c r="M25" s="78">
        <f t="shared" si="4"/>
        <v>30082915</v>
      </c>
      <c r="N25" s="78">
        <f t="shared" si="4"/>
        <v>32902920</v>
      </c>
      <c r="O25" s="78">
        <f t="shared" si="4"/>
        <v>2932141</v>
      </c>
      <c r="P25" s="78">
        <f t="shared" si="4"/>
        <v>2393410</v>
      </c>
      <c r="Q25" s="78">
        <f t="shared" si="4"/>
        <v>23558405</v>
      </c>
      <c r="R25" s="78">
        <f t="shared" si="4"/>
        <v>28883956</v>
      </c>
      <c r="S25" s="78">
        <f t="shared" si="4"/>
        <v>972171</v>
      </c>
      <c r="T25" s="78">
        <f t="shared" si="4"/>
        <v>626358</v>
      </c>
      <c r="U25" s="78">
        <f t="shared" si="4"/>
        <v>1987790</v>
      </c>
      <c r="V25" s="78">
        <f t="shared" si="4"/>
        <v>3586319</v>
      </c>
      <c r="W25" s="78">
        <f t="shared" si="4"/>
        <v>107134498</v>
      </c>
      <c r="X25" s="78">
        <f t="shared" si="4"/>
        <v>107933264</v>
      </c>
      <c r="Y25" s="78">
        <f t="shared" si="4"/>
        <v>-798766</v>
      </c>
      <c r="Z25" s="179">
        <f>+IF(X25&lt;&gt;0,+(Y25/X25)*100,0)</f>
        <v>-0.7400554475958403</v>
      </c>
      <c r="AA25" s="177">
        <f>+AA5+AA9+AA15+AA19+AA24</f>
        <v>107933264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42077159</v>
      </c>
      <c r="D28" s="158">
        <f>SUM(D29:D31)</f>
        <v>0</v>
      </c>
      <c r="E28" s="159">
        <f t="shared" si="5"/>
        <v>47860101</v>
      </c>
      <c r="F28" s="105">
        <f t="shared" si="5"/>
        <v>57748147</v>
      </c>
      <c r="G28" s="105">
        <f t="shared" si="5"/>
        <v>2696468</v>
      </c>
      <c r="H28" s="105">
        <f t="shared" si="5"/>
        <v>4769441</v>
      </c>
      <c r="I28" s="105">
        <f t="shared" si="5"/>
        <v>2968621</v>
      </c>
      <c r="J28" s="105">
        <f t="shared" si="5"/>
        <v>10434530</v>
      </c>
      <c r="K28" s="105">
        <f t="shared" si="5"/>
        <v>3551198</v>
      </c>
      <c r="L28" s="105">
        <f t="shared" si="5"/>
        <v>2620596</v>
      </c>
      <c r="M28" s="105">
        <f t="shared" si="5"/>
        <v>5769539</v>
      </c>
      <c r="N28" s="105">
        <f t="shared" si="5"/>
        <v>11941333</v>
      </c>
      <c r="O28" s="105">
        <f t="shared" si="5"/>
        <v>2084508</v>
      </c>
      <c r="P28" s="105">
        <f t="shared" si="5"/>
        <v>5347725</v>
      </c>
      <c r="Q28" s="105">
        <f t="shared" si="5"/>
        <v>5538596</v>
      </c>
      <c r="R28" s="105">
        <f t="shared" si="5"/>
        <v>12970829</v>
      </c>
      <c r="S28" s="105">
        <f t="shared" si="5"/>
        <v>3580549</v>
      </c>
      <c r="T28" s="105">
        <f t="shared" si="5"/>
        <v>4253896</v>
      </c>
      <c r="U28" s="105">
        <f t="shared" si="5"/>
        <v>4165337</v>
      </c>
      <c r="V28" s="105">
        <f t="shared" si="5"/>
        <v>11999782</v>
      </c>
      <c r="W28" s="105">
        <f t="shared" si="5"/>
        <v>47346474</v>
      </c>
      <c r="X28" s="105">
        <f t="shared" si="5"/>
        <v>57748147</v>
      </c>
      <c r="Y28" s="105">
        <f t="shared" si="5"/>
        <v>-10401673</v>
      </c>
      <c r="Z28" s="142">
        <f>+IF(X28&lt;&gt;0,+(Y28/X28)*100,0)</f>
        <v>-18.01213292610064</v>
      </c>
      <c r="AA28" s="158">
        <f>SUM(AA29:AA31)</f>
        <v>57748147</v>
      </c>
    </row>
    <row r="29" spans="1:27" ht="13.5">
      <c r="A29" s="143" t="s">
        <v>75</v>
      </c>
      <c r="B29" s="141"/>
      <c r="C29" s="160">
        <v>20380137</v>
      </c>
      <c r="D29" s="160"/>
      <c r="E29" s="161">
        <v>16085000</v>
      </c>
      <c r="F29" s="65">
        <v>28648893</v>
      </c>
      <c r="G29" s="65">
        <v>760041</v>
      </c>
      <c r="H29" s="65">
        <v>1188609</v>
      </c>
      <c r="I29" s="65">
        <v>951921</v>
      </c>
      <c r="J29" s="65">
        <v>2900571</v>
      </c>
      <c r="K29" s="65">
        <v>1331483</v>
      </c>
      <c r="L29" s="65">
        <v>909720</v>
      </c>
      <c r="M29" s="65">
        <v>2004438</v>
      </c>
      <c r="N29" s="65">
        <v>4245641</v>
      </c>
      <c r="O29" s="65">
        <v>1198206</v>
      </c>
      <c r="P29" s="65">
        <v>1969635</v>
      </c>
      <c r="Q29" s="65">
        <v>2252730</v>
      </c>
      <c r="R29" s="65">
        <v>5420571</v>
      </c>
      <c r="S29" s="65">
        <v>2058428</v>
      </c>
      <c r="T29" s="65">
        <v>2357809</v>
      </c>
      <c r="U29" s="65">
        <v>3991802</v>
      </c>
      <c r="V29" s="65">
        <v>8408039</v>
      </c>
      <c r="W29" s="65">
        <v>20974822</v>
      </c>
      <c r="X29" s="65">
        <v>28648893</v>
      </c>
      <c r="Y29" s="65">
        <v>-7674071</v>
      </c>
      <c r="Z29" s="145">
        <v>-26.79</v>
      </c>
      <c r="AA29" s="160">
        <v>28648893</v>
      </c>
    </row>
    <row r="30" spans="1:27" ht="13.5">
      <c r="A30" s="143" t="s">
        <v>76</v>
      </c>
      <c r="B30" s="141"/>
      <c r="C30" s="162">
        <v>9300505</v>
      </c>
      <c r="D30" s="162"/>
      <c r="E30" s="163">
        <v>9960100</v>
      </c>
      <c r="F30" s="164">
        <v>9490100</v>
      </c>
      <c r="G30" s="164">
        <v>483514</v>
      </c>
      <c r="H30" s="164">
        <v>806818</v>
      </c>
      <c r="I30" s="164">
        <v>585358</v>
      </c>
      <c r="J30" s="164">
        <v>1875690</v>
      </c>
      <c r="K30" s="164">
        <v>588297</v>
      </c>
      <c r="L30" s="164">
        <v>441586</v>
      </c>
      <c r="M30" s="164">
        <v>1169736</v>
      </c>
      <c r="N30" s="164">
        <v>2199619</v>
      </c>
      <c r="O30" s="164">
        <v>457769</v>
      </c>
      <c r="P30" s="164">
        <v>492217</v>
      </c>
      <c r="Q30" s="164">
        <v>977954</v>
      </c>
      <c r="R30" s="164">
        <v>1927940</v>
      </c>
      <c r="S30" s="164">
        <v>796254</v>
      </c>
      <c r="T30" s="164">
        <v>503536</v>
      </c>
      <c r="U30" s="164">
        <v>729019</v>
      </c>
      <c r="V30" s="164">
        <v>2028809</v>
      </c>
      <c r="W30" s="164">
        <v>8032058</v>
      </c>
      <c r="X30" s="164">
        <v>9490100</v>
      </c>
      <c r="Y30" s="164">
        <v>-1458042</v>
      </c>
      <c r="Z30" s="146">
        <v>-15.36</v>
      </c>
      <c r="AA30" s="162">
        <v>9490100</v>
      </c>
    </row>
    <row r="31" spans="1:27" ht="13.5">
      <c r="A31" s="143" t="s">
        <v>77</v>
      </c>
      <c r="B31" s="141"/>
      <c r="C31" s="160">
        <v>12396517</v>
      </c>
      <c r="D31" s="160"/>
      <c r="E31" s="161">
        <v>21815001</v>
      </c>
      <c r="F31" s="65">
        <v>19609154</v>
      </c>
      <c r="G31" s="65">
        <v>1452913</v>
      </c>
      <c r="H31" s="65">
        <v>2774014</v>
      </c>
      <c r="I31" s="65">
        <v>1431342</v>
      </c>
      <c r="J31" s="65">
        <v>5658269</v>
      </c>
      <c r="K31" s="65">
        <v>1631418</v>
      </c>
      <c r="L31" s="65">
        <v>1269290</v>
      </c>
      <c r="M31" s="65">
        <v>2595365</v>
      </c>
      <c r="N31" s="65">
        <v>5496073</v>
      </c>
      <c r="O31" s="65">
        <v>428533</v>
      </c>
      <c r="P31" s="65">
        <v>2885873</v>
      </c>
      <c r="Q31" s="65">
        <v>2307912</v>
      </c>
      <c r="R31" s="65">
        <v>5622318</v>
      </c>
      <c r="S31" s="65">
        <v>725867</v>
      </c>
      <c r="T31" s="65">
        <v>1392551</v>
      </c>
      <c r="U31" s="65">
        <v>-555484</v>
      </c>
      <c r="V31" s="65">
        <v>1562934</v>
      </c>
      <c r="W31" s="65">
        <v>18339594</v>
      </c>
      <c r="X31" s="65">
        <v>19609154</v>
      </c>
      <c r="Y31" s="65">
        <v>-1269560</v>
      </c>
      <c r="Z31" s="145">
        <v>-6.47</v>
      </c>
      <c r="AA31" s="160">
        <v>19609154</v>
      </c>
    </row>
    <row r="32" spans="1:27" ht="13.5">
      <c r="A32" s="140" t="s">
        <v>78</v>
      </c>
      <c r="B32" s="141"/>
      <c r="C32" s="158">
        <f aca="true" t="shared" si="6" ref="C32:Y32">SUM(C33:C37)</f>
        <v>29327550</v>
      </c>
      <c r="D32" s="158">
        <f>SUM(D33:D37)</f>
        <v>0</v>
      </c>
      <c r="E32" s="159">
        <f t="shared" si="6"/>
        <v>37551200</v>
      </c>
      <c r="F32" s="105">
        <f t="shared" si="6"/>
        <v>38483018</v>
      </c>
      <c r="G32" s="105">
        <f t="shared" si="6"/>
        <v>1395063</v>
      </c>
      <c r="H32" s="105">
        <f t="shared" si="6"/>
        <v>2960458</v>
      </c>
      <c r="I32" s="105">
        <f t="shared" si="6"/>
        <v>2187553</v>
      </c>
      <c r="J32" s="105">
        <f t="shared" si="6"/>
        <v>6543074</v>
      </c>
      <c r="K32" s="105">
        <f t="shared" si="6"/>
        <v>4917608</v>
      </c>
      <c r="L32" s="105">
        <f t="shared" si="6"/>
        <v>2203722</v>
      </c>
      <c r="M32" s="105">
        <f t="shared" si="6"/>
        <v>2677272</v>
      </c>
      <c r="N32" s="105">
        <f t="shared" si="6"/>
        <v>9798602</v>
      </c>
      <c r="O32" s="105">
        <f t="shared" si="6"/>
        <v>2920637</v>
      </c>
      <c r="P32" s="105">
        <f t="shared" si="6"/>
        <v>3461435</v>
      </c>
      <c r="Q32" s="105">
        <f t="shared" si="6"/>
        <v>1106870</v>
      </c>
      <c r="R32" s="105">
        <f t="shared" si="6"/>
        <v>7488942</v>
      </c>
      <c r="S32" s="105">
        <f t="shared" si="6"/>
        <v>2559321</v>
      </c>
      <c r="T32" s="105">
        <f t="shared" si="6"/>
        <v>3519309</v>
      </c>
      <c r="U32" s="105">
        <f t="shared" si="6"/>
        <v>4794429</v>
      </c>
      <c r="V32" s="105">
        <f t="shared" si="6"/>
        <v>10873059</v>
      </c>
      <c r="W32" s="105">
        <f t="shared" si="6"/>
        <v>34703677</v>
      </c>
      <c r="X32" s="105">
        <f t="shared" si="6"/>
        <v>38483018</v>
      </c>
      <c r="Y32" s="105">
        <f t="shared" si="6"/>
        <v>-3779341</v>
      </c>
      <c r="Z32" s="142">
        <f>+IF(X32&lt;&gt;0,+(Y32/X32)*100,0)</f>
        <v>-9.820801996350701</v>
      </c>
      <c r="AA32" s="158">
        <f>SUM(AA33:AA37)</f>
        <v>38483018</v>
      </c>
    </row>
    <row r="33" spans="1:27" ht="13.5">
      <c r="A33" s="143" t="s">
        <v>79</v>
      </c>
      <c r="B33" s="141"/>
      <c r="C33" s="160">
        <v>2554840</v>
      </c>
      <c r="D33" s="160"/>
      <c r="E33" s="161">
        <v>4574001</v>
      </c>
      <c r="F33" s="65">
        <v>4470734</v>
      </c>
      <c r="G33" s="65">
        <v>122778</v>
      </c>
      <c r="H33" s="65">
        <v>643455</v>
      </c>
      <c r="I33" s="65">
        <v>224165</v>
      </c>
      <c r="J33" s="65">
        <v>990398</v>
      </c>
      <c r="K33" s="65">
        <v>173188</v>
      </c>
      <c r="L33" s="65">
        <v>125704</v>
      </c>
      <c r="M33" s="65">
        <v>581890</v>
      </c>
      <c r="N33" s="65">
        <v>880782</v>
      </c>
      <c r="O33" s="65">
        <v>137826</v>
      </c>
      <c r="P33" s="65">
        <v>1451907</v>
      </c>
      <c r="Q33" s="65">
        <v>158974</v>
      </c>
      <c r="R33" s="65">
        <v>1748707</v>
      </c>
      <c r="S33" s="65">
        <v>151536</v>
      </c>
      <c r="T33" s="65">
        <v>226321</v>
      </c>
      <c r="U33" s="65">
        <v>239081</v>
      </c>
      <c r="V33" s="65">
        <v>616938</v>
      </c>
      <c r="W33" s="65">
        <v>4236825</v>
      </c>
      <c r="X33" s="65">
        <v>4470734</v>
      </c>
      <c r="Y33" s="65">
        <v>-233909</v>
      </c>
      <c r="Z33" s="145">
        <v>-5.23</v>
      </c>
      <c r="AA33" s="160">
        <v>4470734</v>
      </c>
    </row>
    <row r="34" spans="1:27" ht="13.5">
      <c r="A34" s="143" t="s">
        <v>80</v>
      </c>
      <c r="B34" s="141"/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>
        <v>0</v>
      </c>
      <c r="AA34" s="160"/>
    </row>
    <row r="35" spans="1:27" ht="13.5">
      <c r="A35" s="143" t="s">
        <v>81</v>
      </c>
      <c r="B35" s="141"/>
      <c r="C35" s="160">
        <v>15949800</v>
      </c>
      <c r="D35" s="160"/>
      <c r="E35" s="161">
        <v>19896199</v>
      </c>
      <c r="F35" s="65">
        <v>20881284</v>
      </c>
      <c r="G35" s="65">
        <v>365944</v>
      </c>
      <c r="H35" s="65">
        <v>1111643</v>
      </c>
      <c r="I35" s="65">
        <v>1039628</v>
      </c>
      <c r="J35" s="65">
        <v>2517215</v>
      </c>
      <c r="K35" s="65">
        <v>3687468</v>
      </c>
      <c r="L35" s="65">
        <v>1183696</v>
      </c>
      <c r="M35" s="65">
        <v>1004211</v>
      </c>
      <c r="N35" s="65">
        <v>5875375</v>
      </c>
      <c r="O35" s="65">
        <v>1882399</v>
      </c>
      <c r="P35" s="65">
        <v>1122403</v>
      </c>
      <c r="Q35" s="65">
        <v>-55466</v>
      </c>
      <c r="R35" s="65">
        <v>2949336</v>
      </c>
      <c r="S35" s="65">
        <v>1256597</v>
      </c>
      <c r="T35" s="65">
        <v>2327510</v>
      </c>
      <c r="U35" s="65">
        <v>3513980</v>
      </c>
      <c r="V35" s="65">
        <v>7098087</v>
      </c>
      <c r="W35" s="65">
        <v>18440013</v>
      </c>
      <c r="X35" s="65">
        <v>20881284</v>
      </c>
      <c r="Y35" s="65">
        <v>-2441271</v>
      </c>
      <c r="Z35" s="145">
        <v>-11.69</v>
      </c>
      <c r="AA35" s="160">
        <v>20881284</v>
      </c>
    </row>
    <row r="36" spans="1:27" ht="13.5">
      <c r="A36" s="143" t="s">
        <v>82</v>
      </c>
      <c r="B36" s="141"/>
      <c r="C36" s="160"/>
      <c r="D36" s="160"/>
      <c r="E36" s="161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>
        <v>0</v>
      </c>
      <c r="AA36" s="160"/>
    </row>
    <row r="37" spans="1:27" ht="13.5">
      <c r="A37" s="143" t="s">
        <v>83</v>
      </c>
      <c r="B37" s="141"/>
      <c r="C37" s="162">
        <v>10822910</v>
      </c>
      <c r="D37" s="162"/>
      <c r="E37" s="163">
        <v>13081000</v>
      </c>
      <c r="F37" s="164">
        <v>13131000</v>
      </c>
      <c r="G37" s="164">
        <v>906341</v>
      </c>
      <c r="H37" s="164">
        <v>1205360</v>
      </c>
      <c r="I37" s="164">
        <v>923760</v>
      </c>
      <c r="J37" s="164">
        <v>3035461</v>
      </c>
      <c r="K37" s="164">
        <v>1056952</v>
      </c>
      <c r="L37" s="164">
        <v>894322</v>
      </c>
      <c r="M37" s="164">
        <v>1091171</v>
      </c>
      <c r="N37" s="164">
        <v>3042445</v>
      </c>
      <c r="O37" s="164">
        <v>900412</v>
      </c>
      <c r="P37" s="164">
        <v>887125</v>
      </c>
      <c r="Q37" s="164">
        <v>1003362</v>
      </c>
      <c r="R37" s="164">
        <v>2790899</v>
      </c>
      <c r="S37" s="164">
        <v>1151188</v>
      </c>
      <c r="T37" s="164">
        <v>965478</v>
      </c>
      <c r="U37" s="164">
        <v>1041368</v>
      </c>
      <c r="V37" s="164">
        <v>3158034</v>
      </c>
      <c r="W37" s="164">
        <v>12026839</v>
      </c>
      <c r="X37" s="164">
        <v>13131000</v>
      </c>
      <c r="Y37" s="164">
        <v>-1104161</v>
      </c>
      <c r="Z37" s="146">
        <v>-8.41</v>
      </c>
      <c r="AA37" s="162">
        <v>13131000</v>
      </c>
    </row>
    <row r="38" spans="1:27" ht="13.5">
      <c r="A38" s="140" t="s">
        <v>84</v>
      </c>
      <c r="B38" s="147"/>
      <c r="C38" s="158">
        <f aca="true" t="shared" si="7" ref="C38:Y38">SUM(C39:C41)</f>
        <v>15055331</v>
      </c>
      <c r="D38" s="158">
        <f>SUM(D39:D41)</f>
        <v>0</v>
      </c>
      <c r="E38" s="159">
        <f t="shared" si="7"/>
        <v>24109401</v>
      </c>
      <c r="F38" s="105">
        <f t="shared" si="7"/>
        <v>30166618</v>
      </c>
      <c r="G38" s="105">
        <f t="shared" si="7"/>
        <v>528685</v>
      </c>
      <c r="H38" s="105">
        <f t="shared" si="7"/>
        <v>3168726</v>
      </c>
      <c r="I38" s="105">
        <f t="shared" si="7"/>
        <v>2377038</v>
      </c>
      <c r="J38" s="105">
        <f t="shared" si="7"/>
        <v>6074449</v>
      </c>
      <c r="K38" s="105">
        <f t="shared" si="7"/>
        <v>2703541</v>
      </c>
      <c r="L38" s="105">
        <f t="shared" si="7"/>
        <v>436397</v>
      </c>
      <c r="M38" s="105">
        <f t="shared" si="7"/>
        <v>1972448</v>
      </c>
      <c r="N38" s="105">
        <f t="shared" si="7"/>
        <v>5112386</v>
      </c>
      <c r="O38" s="105">
        <f t="shared" si="7"/>
        <v>429332</v>
      </c>
      <c r="P38" s="105">
        <f t="shared" si="7"/>
        <v>2950263</v>
      </c>
      <c r="Q38" s="105">
        <f t="shared" si="7"/>
        <v>753885</v>
      </c>
      <c r="R38" s="105">
        <f t="shared" si="7"/>
        <v>4133480</v>
      </c>
      <c r="S38" s="105">
        <f t="shared" si="7"/>
        <v>1018754</v>
      </c>
      <c r="T38" s="105">
        <f t="shared" si="7"/>
        <v>1181904</v>
      </c>
      <c r="U38" s="105">
        <f t="shared" si="7"/>
        <v>663892</v>
      </c>
      <c r="V38" s="105">
        <f t="shared" si="7"/>
        <v>2864550</v>
      </c>
      <c r="W38" s="105">
        <f t="shared" si="7"/>
        <v>18184865</v>
      </c>
      <c r="X38" s="105">
        <f t="shared" si="7"/>
        <v>30166618</v>
      </c>
      <c r="Y38" s="105">
        <f t="shared" si="7"/>
        <v>-11981753</v>
      </c>
      <c r="Z38" s="142">
        <f>+IF(X38&lt;&gt;0,+(Y38/X38)*100,0)</f>
        <v>-39.718582308431124</v>
      </c>
      <c r="AA38" s="158">
        <f>SUM(AA39:AA41)</f>
        <v>30166618</v>
      </c>
    </row>
    <row r="39" spans="1:27" ht="13.5">
      <c r="A39" s="143" t="s">
        <v>85</v>
      </c>
      <c r="B39" s="141"/>
      <c r="C39" s="160">
        <v>9055226</v>
      </c>
      <c r="D39" s="160"/>
      <c r="E39" s="161">
        <v>8119001</v>
      </c>
      <c r="F39" s="65">
        <v>9361213</v>
      </c>
      <c r="G39" s="65">
        <v>350587</v>
      </c>
      <c r="H39" s="65">
        <v>453817</v>
      </c>
      <c r="I39" s="65">
        <v>726400</v>
      </c>
      <c r="J39" s="65">
        <v>1530804</v>
      </c>
      <c r="K39" s="65">
        <v>352357</v>
      </c>
      <c r="L39" s="65">
        <v>253448</v>
      </c>
      <c r="M39" s="65">
        <v>398416</v>
      </c>
      <c r="N39" s="65">
        <v>1004221</v>
      </c>
      <c r="O39" s="65">
        <v>254220</v>
      </c>
      <c r="P39" s="65">
        <v>383292</v>
      </c>
      <c r="Q39" s="65">
        <v>343459</v>
      </c>
      <c r="R39" s="65">
        <v>980971</v>
      </c>
      <c r="S39" s="65">
        <v>669746</v>
      </c>
      <c r="T39" s="65">
        <v>887094</v>
      </c>
      <c r="U39" s="65">
        <v>524034</v>
      </c>
      <c r="V39" s="65">
        <v>2080874</v>
      </c>
      <c r="W39" s="65">
        <v>5596870</v>
      </c>
      <c r="X39" s="65">
        <v>9361213</v>
      </c>
      <c r="Y39" s="65">
        <v>-3764343</v>
      </c>
      <c r="Z39" s="145">
        <v>-40.21</v>
      </c>
      <c r="AA39" s="160">
        <v>9361213</v>
      </c>
    </row>
    <row r="40" spans="1:27" ht="13.5">
      <c r="A40" s="143" t="s">
        <v>86</v>
      </c>
      <c r="B40" s="141"/>
      <c r="C40" s="160">
        <v>6000105</v>
      </c>
      <c r="D40" s="160"/>
      <c r="E40" s="161">
        <v>15990400</v>
      </c>
      <c r="F40" s="65">
        <v>20805405</v>
      </c>
      <c r="G40" s="65">
        <v>178098</v>
      </c>
      <c r="H40" s="65">
        <v>2714909</v>
      </c>
      <c r="I40" s="65">
        <v>1650638</v>
      </c>
      <c r="J40" s="65">
        <v>4543645</v>
      </c>
      <c r="K40" s="65">
        <v>2351184</v>
      </c>
      <c r="L40" s="65">
        <v>182949</v>
      </c>
      <c r="M40" s="65">
        <v>1574032</v>
      </c>
      <c r="N40" s="65">
        <v>4108165</v>
      </c>
      <c r="O40" s="65">
        <v>175112</v>
      </c>
      <c r="P40" s="65">
        <v>2566971</v>
      </c>
      <c r="Q40" s="65">
        <v>410426</v>
      </c>
      <c r="R40" s="65">
        <v>3152509</v>
      </c>
      <c r="S40" s="65">
        <v>349008</v>
      </c>
      <c r="T40" s="65">
        <v>294810</v>
      </c>
      <c r="U40" s="65">
        <v>139858</v>
      </c>
      <c r="V40" s="65">
        <v>783676</v>
      </c>
      <c r="W40" s="65">
        <v>12587995</v>
      </c>
      <c r="X40" s="65">
        <v>20805405</v>
      </c>
      <c r="Y40" s="65">
        <v>-8217410</v>
      </c>
      <c r="Z40" s="145">
        <v>-39.5</v>
      </c>
      <c r="AA40" s="160">
        <v>20805405</v>
      </c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0</v>
      </c>
      <c r="D42" s="158">
        <f>SUM(D43:D46)</f>
        <v>0</v>
      </c>
      <c r="E42" s="159">
        <f t="shared" si="8"/>
        <v>0</v>
      </c>
      <c r="F42" s="105">
        <f t="shared" si="8"/>
        <v>0</v>
      </c>
      <c r="G42" s="105">
        <f t="shared" si="8"/>
        <v>0</v>
      </c>
      <c r="H42" s="105">
        <f t="shared" si="8"/>
        <v>0</v>
      </c>
      <c r="I42" s="105">
        <f t="shared" si="8"/>
        <v>0</v>
      </c>
      <c r="J42" s="105">
        <f t="shared" si="8"/>
        <v>0</v>
      </c>
      <c r="K42" s="105">
        <f t="shared" si="8"/>
        <v>0</v>
      </c>
      <c r="L42" s="105">
        <f t="shared" si="8"/>
        <v>0</v>
      </c>
      <c r="M42" s="105">
        <f t="shared" si="8"/>
        <v>0</v>
      </c>
      <c r="N42" s="105">
        <f t="shared" si="8"/>
        <v>0</v>
      </c>
      <c r="O42" s="105">
        <f t="shared" si="8"/>
        <v>0</v>
      </c>
      <c r="P42" s="105">
        <f t="shared" si="8"/>
        <v>0</v>
      </c>
      <c r="Q42" s="105">
        <f t="shared" si="8"/>
        <v>0</v>
      </c>
      <c r="R42" s="105">
        <f t="shared" si="8"/>
        <v>0</v>
      </c>
      <c r="S42" s="105">
        <f t="shared" si="8"/>
        <v>0</v>
      </c>
      <c r="T42" s="105">
        <f t="shared" si="8"/>
        <v>0</v>
      </c>
      <c r="U42" s="105">
        <f t="shared" si="8"/>
        <v>0</v>
      </c>
      <c r="V42" s="105">
        <f t="shared" si="8"/>
        <v>0</v>
      </c>
      <c r="W42" s="105">
        <f t="shared" si="8"/>
        <v>0</v>
      </c>
      <c r="X42" s="105">
        <f t="shared" si="8"/>
        <v>0</v>
      </c>
      <c r="Y42" s="105">
        <f t="shared" si="8"/>
        <v>0</v>
      </c>
      <c r="Z42" s="142">
        <f>+IF(X42&lt;&gt;0,+(Y42/X42)*100,0)</f>
        <v>0</v>
      </c>
      <c r="AA42" s="158">
        <f>SUM(AA43:AA46)</f>
        <v>0</v>
      </c>
    </row>
    <row r="43" spans="1:27" ht="13.5">
      <c r="A43" s="143" t="s">
        <v>89</v>
      </c>
      <c r="B43" s="141"/>
      <c r="C43" s="160"/>
      <c r="D43" s="160"/>
      <c r="E43" s="161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5">
        <v>0</v>
      </c>
      <c r="AA43" s="160"/>
    </row>
    <row r="44" spans="1:27" ht="13.5">
      <c r="A44" s="143" t="s">
        <v>90</v>
      </c>
      <c r="B44" s="141"/>
      <c r="C44" s="160"/>
      <c r="D44" s="160"/>
      <c r="E44" s="161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5">
        <v>0</v>
      </c>
      <c r="AA44" s="160"/>
    </row>
    <row r="45" spans="1:27" ht="13.5">
      <c r="A45" s="143" t="s">
        <v>91</v>
      </c>
      <c r="B45" s="141"/>
      <c r="C45" s="162"/>
      <c r="D45" s="162"/>
      <c r="E45" s="163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46">
        <v>0</v>
      </c>
      <c r="AA45" s="162"/>
    </row>
    <row r="46" spans="1:27" ht="13.5">
      <c r="A46" s="143" t="s">
        <v>92</v>
      </c>
      <c r="B46" s="141"/>
      <c r="C46" s="160"/>
      <c r="D46" s="160"/>
      <c r="E46" s="161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5">
        <v>0</v>
      </c>
      <c r="AA46" s="160"/>
    </row>
    <row r="47" spans="1:27" ht="13.5">
      <c r="A47" s="140" t="s">
        <v>93</v>
      </c>
      <c r="B47" s="147" t="s">
        <v>94</v>
      </c>
      <c r="C47" s="158">
        <v>3402494</v>
      </c>
      <c r="D47" s="158"/>
      <c r="E47" s="159">
        <v>3688300</v>
      </c>
      <c r="F47" s="105">
        <v>3612301</v>
      </c>
      <c r="G47" s="105">
        <v>267740</v>
      </c>
      <c r="H47" s="105">
        <v>223172</v>
      </c>
      <c r="I47" s="105">
        <v>220248</v>
      </c>
      <c r="J47" s="105">
        <v>711160</v>
      </c>
      <c r="K47" s="105">
        <v>327567</v>
      </c>
      <c r="L47" s="105">
        <v>236818</v>
      </c>
      <c r="M47" s="105">
        <v>244492</v>
      </c>
      <c r="N47" s="105">
        <v>808877</v>
      </c>
      <c r="O47" s="105">
        <v>348356</v>
      </c>
      <c r="P47" s="105">
        <v>232410</v>
      </c>
      <c r="Q47" s="105">
        <v>229080</v>
      </c>
      <c r="R47" s="105">
        <v>809846</v>
      </c>
      <c r="S47" s="105">
        <v>270781</v>
      </c>
      <c r="T47" s="105">
        <v>256410</v>
      </c>
      <c r="U47" s="105">
        <v>333713</v>
      </c>
      <c r="V47" s="105">
        <v>860904</v>
      </c>
      <c r="W47" s="105">
        <v>3190787</v>
      </c>
      <c r="X47" s="105">
        <v>3612301</v>
      </c>
      <c r="Y47" s="105">
        <v>-421514</v>
      </c>
      <c r="Z47" s="142">
        <v>-11.67</v>
      </c>
      <c r="AA47" s="158">
        <v>3612301</v>
      </c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89862534</v>
      </c>
      <c r="D48" s="177">
        <f>+D28+D32+D38+D42+D47</f>
        <v>0</v>
      </c>
      <c r="E48" s="178">
        <f t="shared" si="9"/>
        <v>113209002</v>
      </c>
      <c r="F48" s="78">
        <f t="shared" si="9"/>
        <v>130010084</v>
      </c>
      <c r="G48" s="78">
        <f t="shared" si="9"/>
        <v>4887956</v>
      </c>
      <c r="H48" s="78">
        <f t="shared" si="9"/>
        <v>11121797</v>
      </c>
      <c r="I48" s="78">
        <f t="shared" si="9"/>
        <v>7753460</v>
      </c>
      <c r="J48" s="78">
        <f t="shared" si="9"/>
        <v>23763213</v>
      </c>
      <c r="K48" s="78">
        <f t="shared" si="9"/>
        <v>11499914</v>
      </c>
      <c r="L48" s="78">
        <f t="shared" si="9"/>
        <v>5497533</v>
      </c>
      <c r="M48" s="78">
        <f t="shared" si="9"/>
        <v>10663751</v>
      </c>
      <c r="N48" s="78">
        <f t="shared" si="9"/>
        <v>27661198</v>
      </c>
      <c r="O48" s="78">
        <f t="shared" si="9"/>
        <v>5782833</v>
      </c>
      <c r="P48" s="78">
        <f t="shared" si="9"/>
        <v>11991833</v>
      </c>
      <c r="Q48" s="78">
        <f t="shared" si="9"/>
        <v>7628431</v>
      </c>
      <c r="R48" s="78">
        <f t="shared" si="9"/>
        <v>25403097</v>
      </c>
      <c r="S48" s="78">
        <f t="shared" si="9"/>
        <v>7429405</v>
      </c>
      <c r="T48" s="78">
        <f t="shared" si="9"/>
        <v>9211519</v>
      </c>
      <c r="U48" s="78">
        <f t="shared" si="9"/>
        <v>9957371</v>
      </c>
      <c r="V48" s="78">
        <f t="shared" si="9"/>
        <v>26598295</v>
      </c>
      <c r="W48" s="78">
        <f t="shared" si="9"/>
        <v>103425803</v>
      </c>
      <c r="X48" s="78">
        <f t="shared" si="9"/>
        <v>130010084</v>
      </c>
      <c r="Y48" s="78">
        <f t="shared" si="9"/>
        <v>-26584281</v>
      </c>
      <c r="Z48" s="179">
        <f>+IF(X48&lt;&gt;0,+(Y48/X48)*100,0)</f>
        <v>-20.447860798243926</v>
      </c>
      <c r="AA48" s="177">
        <f>+AA28+AA32+AA38+AA42+AA47</f>
        <v>130010084</v>
      </c>
    </row>
    <row r="49" spans="1:27" ht="13.5">
      <c r="A49" s="153" t="s">
        <v>49</v>
      </c>
      <c r="B49" s="154"/>
      <c r="C49" s="180">
        <f aca="true" t="shared" si="10" ref="C49:Y49">+C25-C48</f>
        <v>16257881</v>
      </c>
      <c r="D49" s="180">
        <f>+D25-D48</f>
        <v>0</v>
      </c>
      <c r="E49" s="181">
        <f t="shared" si="10"/>
        <v>-4270630</v>
      </c>
      <c r="F49" s="182">
        <f t="shared" si="10"/>
        <v>-22076820</v>
      </c>
      <c r="G49" s="182">
        <f t="shared" si="10"/>
        <v>33469858</v>
      </c>
      <c r="H49" s="182">
        <f t="shared" si="10"/>
        <v>-9480634</v>
      </c>
      <c r="I49" s="182">
        <f t="shared" si="10"/>
        <v>-5991134</v>
      </c>
      <c r="J49" s="182">
        <f t="shared" si="10"/>
        <v>17998090</v>
      </c>
      <c r="K49" s="182">
        <f t="shared" si="10"/>
        <v>-9645476</v>
      </c>
      <c r="L49" s="182">
        <f t="shared" si="10"/>
        <v>-4531966</v>
      </c>
      <c r="M49" s="182">
        <f t="shared" si="10"/>
        <v>19419164</v>
      </c>
      <c r="N49" s="182">
        <f t="shared" si="10"/>
        <v>5241722</v>
      </c>
      <c r="O49" s="182">
        <f t="shared" si="10"/>
        <v>-2850692</v>
      </c>
      <c r="P49" s="182">
        <f t="shared" si="10"/>
        <v>-9598423</v>
      </c>
      <c r="Q49" s="182">
        <f t="shared" si="10"/>
        <v>15929974</v>
      </c>
      <c r="R49" s="182">
        <f t="shared" si="10"/>
        <v>3480859</v>
      </c>
      <c r="S49" s="182">
        <f t="shared" si="10"/>
        <v>-6457234</v>
      </c>
      <c r="T49" s="182">
        <f t="shared" si="10"/>
        <v>-8585161</v>
      </c>
      <c r="U49" s="182">
        <f t="shared" si="10"/>
        <v>-7969581</v>
      </c>
      <c r="V49" s="182">
        <f t="shared" si="10"/>
        <v>-23011976</v>
      </c>
      <c r="W49" s="182">
        <f t="shared" si="10"/>
        <v>3708695</v>
      </c>
      <c r="X49" s="182">
        <f>IF(F25=F48,0,X25-X48)</f>
        <v>-22076820</v>
      </c>
      <c r="Y49" s="182">
        <f t="shared" si="10"/>
        <v>25785515</v>
      </c>
      <c r="Z49" s="183">
        <f>+IF(X49&lt;&gt;0,+(Y49/X49)*100,0)</f>
        <v>-116.79904533352176</v>
      </c>
      <c r="AA49" s="180">
        <f>+AA25-AA48</f>
        <v>-22076820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0</v>
      </c>
      <c r="D5" s="160"/>
      <c r="E5" s="161">
        <v>0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  <c r="V5" s="65">
        <v>0</v>
      </c>
      <c r="W5" s="65">
        <v>0</v>
      </c>
      <c r="X5" s="65">
        <v>0</v>
      </c>
      <c r="Y5" s="65">
        <v>0</v>
      </c>
      <c r="Z5" s="145">
        <v>0</v>
      </c>
      <c r="AA5" s="160">
        <v>0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0</v>
      </c>
      <c r="D7" s="160"/>
      <c r="E7" s="161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65">
        <v>0</v>
      </c>
      <c r="Y7" s="65">
        <v>0</v>
      </c>
      <c r="Z7" s="145">
        <v>0</v>
      </c>
      <c r="AA7" s="160">
        <v>0</v>
      </c>
    </row>
    <row r="8" spans="1:27" ht="13.5">
      <c r="A8" s="198" t="s">
        <v>104</v>
      </c>
      <c r="B8" s="197" t="s">
        <v>96</v>
      </c>
      <c r="C8" s="160">
        <v>0</v>
      </c>
      <c r="D8" s="160"/>
      <c r="E8" s="161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145">
        <v>0</v>
      </c>
      <c r="AA8" s="160">
        <v>0</v>
      </c>
    </row>
    <row r="9" spans="1:27" ht="13.5">
      <c r="A9" s="198" t="s">
        <v>105</v>
      </c>
      <c r="B9" s="197" t="s">
        <v>96</v>
      </c>
      <c r="C9" s="160">
        <v>0</v>
      </c>
      <c r="D9" s="160"/>
      <c r="E9" s="161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145">
        <v>0</v>
      </c>
      <c r="AA9" s="160">
        <v>0</v>
      </c>
    </row>
    <row r="10" spans="1:27" ht="13.5">
      <c r="A10" s="198" t="s">
        <v>106</v>
      </c>
      <c r="B10" s="197" t="s">
        <v>96</v>
      </c>
      <c r="C10" s="160">
        <v>0</v>
      </c>
      <c r="D10" s="160"/>
      <c r="E10" s="161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199">
        <v>0</v>
      </c>
      <c r="AA10" s="135">
        <v>0</v>
      </c>
    </row>
    <row r="11" spans="1:27" ht="13.5">
      <c r="A11" s="198" t="s">
        <v>107</v>
      </c>
      <c r="B11" s="200"/>
      <c r="C11" s="160">
        <v>607783</v>
      </c>
      <c r="D11" s="160"/>
      <c r="E11" s="161">
        <v>940000</v>
      </c>
      <c r="F11" s="65">
        <v>740000</v>
      </c>
      <c r="G11" s="65">
        <v>51838</v>
      </c>
      <c r="H11" s="65">
        <v>62525</v>
      </c>
      <c r="I11" s="65">
        <v>43670</v>
      </c>
      <c r="J11" s="65">
        <v>158033</v>
      </c>
      <c r="K11" s="65">
        <v>53043</v>
      </c>
      <c r="L11" s="65">
        <v>61077</v>
      </c>
      <c r="M11" s="65">
        <v>62789</v>
      </c>
      <c r="N11" s="65">
        <v>176909</v>
      </c>
      <c r="O11" s="65">
        <v>45191</v>
      </c>
      <c r="P11" s="65">
        <v>46707</v>
      </c>
      <c r="Q11" s="65">
        <v>51642</v>
      </c>
      <c r="R11" s="65">
        <v>143540</v>
      </c>
      <c r="S11" s="65">
        <v>57116</v>
      </c>
      <c r="T11" s="65">
        <v>60708</v>
      </c>
      <c r="U11" s="65">
        <v>55513</v>
      </c>
      <c r="V11" s="65">
        <v>173337</v>
      </c>
      <c r="W11" s="65">
        <v>651819</v>
      </c>
      <c r="X11" s="65">
        <v>740000</v>
      </c>
      <c r="Y11" s="65">
        <v>-88181</v>
      </c>
      <c r="Z11" s="145">
        <v>-11.92</v>
      </c>
      <c r="AA11" s="160">
        <v>740000</v>
      </c>
    </row>
    <row r="12" spans="1:27" ht="13.5">
      <c r="A12" s="198" t="s">
        <v>108</v>
      </c>
      <c r="B12" s="200"/>
      <c r="C12" s="160">
        <v>0</v>
      </c>
      <c r="D12" s="160"/>
      <c r="E12" s="161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145">
        <v>0</v>
      </c>
      <c r="AA12" s="160">
        <v>0</v>
      </c>
    </row>
    <row r="13" spans="1:27" ht="13.5">
      <c r="A13" s="196" t="s">
        <v>109</v>
      </c>
      <c r="B13" s="200"/>
      <c r="C13" s="160">
        <v>8252553</v>
      </c>
      <c r="D13" s="160"/>
      <c r="E13" s="161">
        <v>7900000</v>
      </c>
      <c r="F13" s="65">
        <v>6300000</v>
      </c>
      <c r="G13" s="65">
        <v>585939</v>
      </c>
      <c r="H13" s="65">
        <v>238864</v>
      </c>
      <c r="I13" s="65">
        <v>673373</v>
      </c>
      <c r="J13" s="65">
        <v>1498176</v>
      </c>
      <c r="K13" s="65">
        <v>607044</v>
      </c>
      <c r="L13" s="65">
        <v>500087</v>
      </c>
      <c r="M13" s="65">
        <v>460036</v>
      </c>
      <c r="N13" s="65">
        <v>1567167</v>
      </c>
      <c r="O13" s="65">
        <v>540293</v>
      </c>
      <c r="P13" s="65">
        <v>682943</v>
      </c>
      <c r="Q13" s="65">
        <v>664265</v>
      </c>
      <c r="R13" s="65">
        <v>1887501</v>
      </c>
      <c r="S13" s="65">
        <v>578249</v>
      </c>
      <c r="T13" s="65">
        <v>566824</v>
      </c>
      <c r="U13" s="65">
        <v>692162</v>
      </c>
      <c r="V13" s="65">
        <v>1837235</v>
      </c>
      <c r="W13" s="65">
        <v>6790079</v>
      </c>
      <c r="X13" s="65">
        <v>6300000</v>
      </c>
      <c r="Y13" s="65">
        <v>490079</v>
      </c>
      <c r="Z13" s="145">
        <v>7.78</v>
      </c>
      <c r="AA13" s="160">
        <v>6300000</v>
      </c>
    </row>
    <row r="14" spans="1:27" ht="13.5">
      <c r="A14" s="196" t="s">
        <v>110</v>
      </c>
      <c r="B14" s="200"/>
      <c r="C14" s="160">
        <v>30095</v>
      </c>
      <c r="D14" s="160"/>
      <c r="E14" s="161">
        <v>0</v>
      </c>
      <c r="F14" s="65">
        <v>30000</v>
      </c>
      <c r="G14" s="65">
        <v>2234</v>
      </c>
      <c r="H14" s="65">
        <v>2225</v>
      </c>
      <c r="I14" s="65">
        <v>2225</v>
      </c>
      <c r="J14" s="65">
        <v>6684</v>
      </c>
      <c r="K14" s="65">
        <v>2263</v>
      </c>
      <c r="L14" s="65">
        <v>2233</v>
      </c>
      <c r="M14" s="65">
        <v>2240</v>
      </c>
      <c r="N14" s="65">
        <v>6736</v>
      </c>
      <c r="O14" s="65">
        <v>2312</v>
      </c>
      <c r="P14" s="65">
        <v>2244</v>
      </c>
      <c r="Q14" s="65">
        <v>2228</v>
      </c>
      <c r="R14" s="65">
        <v>6784</v>
      </c>
      <c r="S14" s="65">
        <v>2243</v>
      </c>
      <c r="T14" s="65">
        <v>2245</v>
      </c>
      <c r="U14" s="65">
        <v>2242</v>
      </c>
      <c r="V14" s="65">
        <v>6730</v>
      </c>
      <c r="W14" s="65">
        <v>26934</v>
      </c>
      <c r="X14" s="65">
        <v>30000</v>
      </c>
      <c r="Y14" s="65">
        <v>-3066</v>
      </c>
      <c r="Z14" s="145">
        <v>-10.22</v>
      </c>
      <c r="AA14" s="160">
        <v>30000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0</v>
      </c>
      <c r="D16" s="160"/>
      <c r="E16" s="161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145">
        <v>0</v>
      </c>
      <c r="AA16" s="160">
        <v>0</v>
      </c>
    </row>
    <row r="17" spans="1:27" ht="13.5">
      <c r="A17" s="196" t="s">
        <v>113</v>
      </c>
      <c r="B17" s="200"/>
      <c r="C17" s="160">
        <v>0</v>
      </c>
      <c r="D17" s="160"/>
      <c r="E17" s="161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145">
        <v>0</v>
      </c>
      <c r="AA17" s="160">
        <v>0</v>
      </c>
    </row>
    <row r="18" spans="1:27" ht="13.5">
      <c r="A18" s="198" t="s">
        <v>114</v>
      </c>
      <c r="B18" s="197"/>
      <c r="C18" s="160">
        <v>0</v>
      </c>
      <c r="D18" s="160"/>
      <c r="E18" s="161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73486</v>
      </c>
      <c r="V18" s="65">
        <v>73486</v>
      </c>
      <c r="W18" s="65">
        <v>73486</v>
      </c>
      <c r="X18" s="65">
        <v>0</v>
      </c>
      <c r="Y18" s="65">
        <v>73486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97037325</v>
      </c>
      <c r="D19" s="160"/>
      <c r="E19" s="161">
        <v>99807000</v>
      </c>
      <c r="F19" s="65">
        <v>100811892</v>
      </c>
      <c r="G19" s="65">
        <v>37663766</v>
      </c>
      <c r="H19" s="65">
        <v>1295754</v>
      </c>
      <c r="I19" s="65">
        <v>1073292</v>
      </c>
      <c r="J19" s="65">
        <v>40032812</v>
      </c>
      <c r="K19" s="65">
        <v>1201310</v>
      </c>
      <c r="L19" s="65">
        <v>401934</v>
      </c>
      <c r="M19" s="65">
        <v>29556385</v>
      </c>
      <c r="N19" s="65">
        <v>31159629</v>
      </c>
      <c r="O19" s="65">
        <v>2322696</v>
      </c>
      <c r="P19" s="65">
        <v>1630381</v>
      </c>
      <c r="Q19" s="65">
        <v>22840024</v>
      </c>
      <c r="R19" s="65">
        <v>26793101</v>
      </c>
      <c r="S19" s="65">
        <v>334299</v>
      </c>
      <c r="T19" s="65">
        <v>-11405</v>
      </c>
      <c r="U19" s="65">
        <v>962619</v>
      </c>
      <c r="V19" s="65">
        <v>1285513</v>
      </c>
      <c r="W19" s="65">
        <v>99271055</v>
      </c>
      <c r="X19" s="65">
        <v>100811892</v>
      </c>
      <c r="Y19" s="65">
        <v>-1540837</v>
      </c>
      <c r="Z19" s="145">
        <v>-1.53</v>
      </c>
      <c r="AA19" s="160">
        <v>100811892</v>
      </c>
    </row>
    <row r="20" spans="1:27" ht="13.5">
      <c r="A20" s="196" t="s">
        <v>35</v>
      </c>
      <c r="B20" s="200" t="s">
        <v>96</v>
      </c>
      <c r="C20" s="160">
        <v>192659</v>
      </c>
      <c r="D20" s="160"/>
      <c r="E20" s="161">
        <v>291372</v>
      </c>
      <c r="F20" s="59">
        <v>51372</v>
      </c>
      <c r="G20" s="59">
        <v>54037</v>
      </c>
      <c r="H20" s="59">
        <v>41795</v>
      </c>
      <c r="I20" s="59">
        <v>-30234</v>
      </c>
      <c r="J20" s="59">
        <v>65598</v>
      </c>
      <c r="K20" s="59">
        <v>-9222</v>
      </c>
      <c r="L20" s="59">
        <v>236</v>
      </c>
      <c r="M20" s="59">
        <v>1465</v>
      </c>
      <c r="N20" s="59">
        <v>-7521</v>
      </c>
      <c r="O20" s="59">
        <v>21649</v>
      </c>
      <c r="P20" s="59">
        <v>31135</v>
      </c>
      <c r="Q20" s="59">
        <v>246</v>
      </c>
      <c r="R20" s="59">
        <v>53030</v>
      </c>
      <c r="S20" s="59">
        <v>264</v>
      </c>
      <c r="T20" s="59">
        <v>7986</v>
      </c>
      <c r="U20" s="59">
        <v>201768</v>
      </c>
      <c r="V20" s="59">
        <v>210018</v>
      </c>
      <c r="W20" s="59">
        <v>321125</v>
      </c>
      <c r="X20" s="59">
        <v>51372</v>
      </c>
      <c r="Y20" s="59">
        <v>269753</v>
      </c>
      <c r="Z20" s="199">
        <v>525.1</v>
      </c>
      <c r="AA20" s="135">
        <v>51372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0</v>
      </c>
      <c r="Y21" s="65">
        <v>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106120415</v>
      </c>
      <c r="D22" s="203">
        <f>SUM(D5:D21)</f>
        <v>0</v>
      </c>
      <c r="E22" s="204">
        <f t="shared" si="0"/>
        <v>108938372</v>
      </c>
      <c r="F22" s="205">
        <f t="shared" si="0"/>
        <v>107933264</v>
      </c>
      <c r="G22" s="205">
        <f t="shared" si="0"/>
        <v>38357814</v>
      </c>
      <c r="H22" s="205">
        <f t="shared" si="0"/>
        <v>1641163</v>
      </c>
      <c r="I22" s="205">
        <f t="shared" si="0"/>
        <v>1762326</v>
      </c>
      <c r="J22" s="205">
        <f t="shared" si="0"/>
        <v>41761303</v>
      </c>
      <c r="K22" s="205">
        <f t="shared" si="0"/>
        <v>1854438</v>
      </c>
      <c r="L22" s="205">
        <f t="shared" si="0"/>
        <v>965567</v>
      </c>
      <c r="M22" s="205">
        <f t="shared" si="0"/>
        <v>30082915</v>
      </c>
      <c r="N22" s="205">
        <f t="shared" si="0"/>
        <v>32902920</v>
      </c>
      <c r="O22" s="205">
        <f t="shared" si="0"/>
        <v>2932141</v>
      </c>
      <c r="P22" s="205">
        <f t="shared" si="0"/>
        <v>2393410</v>
      </c>
      <c r="Q22" s="205">
        <f t="shared" si="0"/>
        <v>23558405</v>
      </c>
      <c r="R22" s="205">
        <f t="shared" si="0"/>
        <v>28883956</v>
      </c>
      <c r="S22" s="205">
        <f t="shared" si="0"/>
        <v>972171</v>
      </c>
      <c r="T22" s="205">
        <f t="shared" si="0"/>
        <v>626358</v>
      </c>
      <c r="U22" s="205">
        <f t="shared" si="0"/>
        <v>1987790</v>
      </c>
      <c r="V22" s="205">
        <f t="shared" si="0"/>
        <v>3586319</v>
      </c>
      <c r="W22" s="205">
        <f t="shared" si="0"/>
        <v>107134498</v>
      </c>
      <c r="X22" s="205">
        <f t="shared" si="0"/>
        <v>107933264</v>
      </c>
      <c r="Y22" s="205">
        <f t="shared" si="0"/>
        <v>-798766</v>
      </c>
      <c r="Z22" s="206">
        <f>+IF(X22&lt;&gt;0,+(Y22/X22)*100,0)</f>
        <v>-0.7400554475958403</v>
      </c>
      <c r="AA22" s="203">
        <f>SUM(AA5:AA21)</f>
        <v>107933264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37950528</v>
      </c>
      <c r="D25" s="160"/>
      <c r="E25" s="161">
        <v>49914089</v>
      </c>
      <c r="F25" s="65">
        <v>48538405</v>
      </c>
      <c r="G25" s="65">
        <v>3598715</v>
      </c>
      <c r="H25" s="65">
        <v>3522227</v>
      </c>
      <c r="I25" s="65">
        <v>3390962</v>
      </c>
      <c r="J25" s="65">
        <v>10511904</v>
      </c>
      <c r="K25" s="65">
        <v>3892672</v>
      </c>
      <c r="L25" s="65">
        <v>3363654</v>
      </c>
      <c r="M25" s="65">
        <v>3750403</v>
      </c>
      <c r="N25" s="65">
        <v>11006729</v>
      </c>
      <c r="O25" s="65">
        <v>3178369</v>
      </c>
      <c r="P25" s="65">
        <v>3581348</v>
      </c>
      <c r="Q25" s="65">
        <v>3431644</v>
      </c>
      <c r="R25" s="65">
        <v>10191361</v>
      </c>
      <c r="S25" s="65">
        <v>3924911</v>
      </c>
      <c r="T25" s="65">
        <v>3487397</v>
      </c>
      <c r="U25" s="65">
        <v>3867476</v>
      </c>
      <c r="V25" s="65">
        <v>11279784</v>
      </c>
      <c r="W25" s="65">
        <v>42989778</v>
      </c>
      <c r="X25" s="65">
        <v>48538405</v>
      </c>
      <c r="Y25" s="65">
        <v>-5548627</v>
      </c>
      <c r="Z25" s="145">
        <v>-11.43</v>
      </c>
      <c r="AA25" s="160">
        <v>48538405</v>
      </c>
    </row>
    <row r="26" spans="1:27" ht="13.5">
      <c r="A26" s="198" t="s">
        <v>38</v>
      </c>
      <c r="B26" s="197"/>
      <c r="C26" s="160">
        <v>3824517</v>
      </c>
      <c r="D26" s="160"/>
      <c r="E26" s="161">
        <v>4909583</v>
      </c>
      <c r="F26" s="65">
        <v>5239583</v>
      </c>
      <c r="G26" s="65">
        <v>380788</v>
      </c>
      <c r="H26" s="65">
        <v>371798</v>
      </c>
      <c r="I26" s="65">
        <v>370392</v>
      </c>
      <c r="J26" s="65">
        <v>1122978</v>
      </c>
      <c r="K26" s="65">
        <v>381740</v>
      </c>
      <c r="L26" s="65">
        <v>405742</v>
      </c>
      <c r="M26" s="65">
        <v>405200</v>
      </c>
      <c r="N26" s="65">
        <v>1192682</v>
      </c>
      <c r="O26" s="65">
        <v>528016</v>
      </c>
      <c r="P26" s="65">
        <v>422472</v>
      </c>
      <c r="Q26" s="65">
        <v>425260</v>
      </c>
      <c r="R26" s="65">
        <v>1375748</v>
      </c>
      <c r="S26" s="65">
        <v>425359</v>
      </c>
      <c r="T26" s="65">
        <v>424652</v>
      </c>
      <c r="U26" s="65">
        <v>426970</v>
      </c>
      <c r="V26" s="65">
        <v>1276981</v>
      </c>
      <c r="W26" s="65">
        <v>4968389</v>
      </c>
      <c r="X26" s="65">
        <v>5239583</v>
      </c>
      <c r="Y26" s="65">
        <v>-271194</v>
      </c>
      <c r="Z26" s="145">
        <v>-5.18</v>
      </c>
      <c r="AA26" s="160">
        <v>5239583</v>
      </c>
    </row>
    <row r="27" spans="1:27" ht="13.5">
      <c r="A27" s="198" t="s">
        <v>118</v>
      </c>
      <c r="B27" s="197" t="s">
        <v>99</v>
      </c>
      <c r="C27" s="160">
        <v>0</v>
      </c>
      <c r="D27" s="160"/>
      <c r="E27" s="161">
        <v>0</v>
      </c>
      <c r="F27" s="65">
        <v>15000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15000</v>
      </c>
      <c r="Y27" s="65">
        <v>-15000</v>
      </c>
      <c r="Z27" s="145">
        <v>-100</v>
      </c>
      <c r="AA27" s="160">
        <v>15000</v>
      </c>
    </row>
    <row r="28" spans="1:27" ht="13.5">
      <c r="A28" s="198" t="s">
        <v>39</v>
      </c>
      <c r="B28" s="197" t="s">
        <v>96</v>
      </c>
      <c r="C28" s="160">
        <v>4181611</v>
      </c>
      <c r="D28" s="160"/>
      <c r="E28" s="161">
        <v>4985000</v>
      </c>
      <c r="F28" s="65">
        <v>4785000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2157471</v>
      </c>
      <c r="N28" s="65">
        <v>2157471</v>
      </c>
      <c r="O28" s="65">
        <v>368974</v>
      </c>
      <c r="P28" s="65">
        <v>0</v>
      </c>
      <c r="Q28" s="65">
        <v>336208</v>
      </c>
      <c r="R28" s="65">
        <v>705182</v>
      </c>
      <c r="S28" s="65">
        <v>748713</v>
      </c>
      <c r="T28" s="65">
        <v>392510</v>
      </c>
      <c r="U28" s="65">
        <v>871604</v>
      </c>
      <c r="V28" s="65">
        <v>2012827</v>
      </c>
      <c r="W28" s="65">
        <v>4875480</v>
      </c>
      <c r="X28" s="65">
        <v>4785000</v>
      </c>
      <c r="Y28" s="65">
        <v>90480</v>
      </c>
      <c r="Z28" s="145">
        <v>1.89</v>
      </c>
      <c r="AA28" s="160">
        <v>4785000</v>
      </c>
    </row>
    <row r="29" spans="1:27" ht="13.5">
      <c r="A29" s="198" t="s">
        <v>40</v>
      </c>
      <c r="B29" s="197"/>
      <c r="C29" s="160">
        <v>0</v>
      </c>
      <c r="D29" s="160"/>
      <c r="E29" s="161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145">
        <v>0</v>
      </c>
      <c r="AA29" s="160">
        <v>0</v>
      </c>
    </row>
    <row r="30" spans="1:27" ht="13.5">
      <c r="A30" s="198" t="s">
        <v>119</v>
      </c>
      <c r="B30" s="197" t="s">
        <v>96</v>
      </c>
      <c r="C30" s="160">
        <v>481058</v>
      </c>
      <c r="D30" s="160"/>
      <c r="E30" s="161">
        <v>978062</v>
      </c>
      <c r="F30" s="65">
        <v>1044862</v>
      </c>
      <c r="G30" s="65">
        <v>25356</v>
      </c>
      <c r="H30" s="65">
        <v>67621</v>
      </c>
      <c r="I30" s="65">
        <v>48395</v>
      </c>
      <c r="J30" s="65">
        <v>141372</v>
      </c>
      <c r="K30" s="65">
        <v>79724</v>
      </c>
      <c r="L30" s="65">
        <v>61185</v>
      </c>
      <c r="M30" s="65">
        <v>66968</v>
      </c>
      <c r="N30" s="65">
        <v>207877</v>
      </c>
      <c r="O30" s="65">
        <v>43684</v>
      </c>
      <c r="P30" s="65">
        <v>38756</v>
      </c>
      <c r="Q30" s="65">
        <v>96379</v>
      </c>
      <c r="R30" s="65">
        <v>178819</v>
      </c>
      <c r="S30" s="65">
        <v>79199</v>
      </c>
      <c r="T30" s="65">
        <v>98715</v>
      </c>
      <c r="U30" s="65">
        <v>49033</v>
      </c>
      <c r="V30" s="65">
        <v>226947</v>
      </c>
      <c r="W30" s="65">
        <v>755015</v>
      </c>
      <c r="X30" s="65">
        <v>1044862</v>
      </c>
      <c r="Y30" s="65">
        <v>-289847</v>
      </c>
      <c r="Z30" s="145">
        <v>-27.74</v>
      </c>
      <c r="AA30" s="160">
        <v>1044862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8388959</v>
      </c>
      <c r="D32" s="160"/>
      <c r="E32" s="161">
        <v>11811109</v>
      </c>
      <c r="F32" s="65">
        <v>11321111</v>
      </c>
      <c r="G32" s="65">
        <v>54547</v>
      </c>
      <c r="H32" s="65">
        <v>18156</v>
      </c>
      <c r="I32" s="65">
        <v>182233</v>
      </c>
      <c r="J32" s="65">
        <v>254936</v>
      </c>
      <c r="K32" s="65">
        <v>1183416</v>
      </c>
      <c r="L32" s="65">
        <v>876801</v>
      </c>
      <c r="M32" s="65">
        <v>651125</v>
      </c>
      <c r="N32" s="65">
        <v>2711342</v>
      </c>
      <c r="O32" s="65">
        <v>1158155</v>
      </c>
      <c r="P32" s="65">
        <v>846719</v>
      </c>
      <c r="Q32" s="65">
        <v>307689</v>
      </c>
      <c r="R32" s="65">
        <v>2312563</v>
      </c>
      <c r="S32" s="65">
        <v>310016</v>
      </c>
      <c r="T32" s="65">
        <v>1189993</v>
      </c>
      <c r="U32" s="65">
        <v>3068432</v>
      </c>
      <c r="V32" s="65">
        <v>4568441</v>
      </c>
      <c r="W32" s="65">
        <v>9847282</v>
      </c>
      <c r="X32" s="65">
        <v>11321111</v>
      </c>
      <c r="Y32" s="65">
        <v>-1473829</v>
      </c>
      <c r="Z32" s="145">
        <v>-13.02</v>
      </c>
      <c r="AA32" s="160">
        <v>11321111</v>
      </c>
    </row>
    <row r="33" spans="1:27" ht="13.5">
      <c r="A33" s="198" t="s">
        <v>42</v>
      </c>
      <c r="B33" s="197"/>
      <c r="C33" s="160">
        <v>19807767</v>
      </c>
      <c r="D33" s="160"/>
      <c r="E33" s="161">
        <v>25777000</v>
      </c>
      <c r="F33" s="65">
        <v>42918643</v>
      </c>
      <c r="G33" s="65">
        <v>0</v>
      </c>
      <c r="H33" s="65">
        <v>5459713</v>
      </c>
      <c r="I33" s="65">
        <v>2724411</v>
      </c>
      <c r="J33" s="65">
        <v>8184124</v>
      </c>
      <c r="K33" s="65">
        <v>4858156</v>
      </c>
      <c r="L33" s="65">
        <v>0</v>
      </c>
      <c r="M33" s="65">
        <v>1801555</v>
      </c>
      <c r="N33" s="65">
        <v>6659711</v>
      </c>
      <c r="O33" s="65">
        <v>15292</v>
      </c>
      <c r="P33" s="65">
        <v>6368196</v>
      </c>
      <c r="Q33" s="65">
        <v>1271369</v>
      </c>
      <c r="R33" s="65">
        <v>7654857</v>
      </c>
      <c r="S33" s="65">
        <v>817557</v>
      </c>
      <c r="T33" s="65">
        <v>2518311</v>
      </c>
      <c r="U33" s="65">
        <v>46029</v>
      </c>
      <c r="V33" s="65">
        <v>3381897</v>
      </c>
      <c r="W33" s="65">
        <v>25880589</v>
      </c>
      <c r="X33" s="65">
        <v>42918643</v>
      </c>
      <c r="Y33" s="65">
        <v>-17038054</v>
      </c>
      <c r="Z33" s="145">
        <v>-39.7</v>
      </c>
      <c r="AA33" s="160">
        <v>42918643</v>
      </c>
    </row>
    <row r="34" spans="1:27" ht="13.5">
      <c r="A34" s="198" t="s">
        <v>43</v>
      </c>
      <c r="B34" s="197" t="s">
        <v>123</v>
      </c>
      <c r="C34" s="160">
        <v>15228094</v>
      </c>
      <c r="D34" s="160"/>
      <c r="E34" s="161">
        <v>14834159</v>
      </c>
      <c r="F34" s="65">
        <v>15972480</v>
      </c>
      <c r="G34" s="65">
        <v>828550</v>
      </c>
      <c r="H34" s="65">
        <v>1682282</v>
      </c>
      <c r="I34" s="65">
        <v>1037067</v>
      </c>
      <c r="J34" s="65">
        <v>3547899</v>
      </c>
      <c r="K34" s="65">
        <v>1104206</v>
      </c>
      <c r="L34" s="65">
        <v>790151</v>
      </c>
      <c r="M34" s="65">
        <v>1831029</v>
      </c>
      <c r="N34" s="65">
        <v>3725386</v>
      </c>
      <c r="O34" s="65">
        <v>490343</v>
      </c>
      <c r="P34" s="65">
        <v>734342</v>
      </c>
      <c r="Q34" s="65">
        <v>1759882</v>
      </c>
      <c r="R34" s="65">
        <v>2984567</v>
      </c>
      <c r="S34" s="65">
        <v>1123650</v>
      </c>
      <c r="T34" s="65">
        <v>1099941</v>
      </c>
      <c r="U34" s="65">
        <v>1611079</v>
      </c>
      <c r="V34" s="65">
        <v>3834670</v>
      </c>
      <c r="W34" s="65">
        <v>14092522</v>
      </c>
      <c r="X34" s="65">
        <v>15972480</v>
      </c>
      <c r="Y34" s="65">
        <v>-1879958</v>
      </c>
      <c r="Z34" s="145">
        <v>-11.77</v>
      </c>
      <c r="AA34" s="160">
        <v>15972480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175000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16748</v>
      </c>
      <c r="V35" s="65">
        <v>16748</v>
      </c>
      <c r="W35" s="65">
        <v>16748</v>
      </c>
      <c r="X35" s="65">
        <v>175000</v>
      </c>
      <c r="Y35" s="65">
        <v>-158252</v>
      </c>
      <c r="Z35" s="145">
        <v>-90.43</v>
      </c>
      <c r="AA35" s="160">
        <v>175000</v>
      </c>
    </row>
    <row r="36" spans="1:27" ht="12.75">
      <c r="A36" s="208" t="s">
        <v>44</v>
      </c>
      <c r="B36" s="202"/>
      <c r="C36" s="203">
        <f aca="true" t="shared" si="1" ref="C36:Y36">SUM(C25:C35)</f>
        <v>89862534</v>
      </c>
      <c r="D36" s="203">
        <f>SUM(D25:D35)</f>
        <v>0</v>
      </c>
      <c r="E36" s="204">
        <f t="shared" si="1"/>
        <v>113209002</v>
      </c>
      <c r="F36" s="205">
        <f t="shared" si="1"/>
        <v>130010084</v>
      </c>
      <c r="G36" s="205">
        <f t="shared" si="1"/>
        <v>4887956</v>
      </c>
      <c r="H36" s="205">
        <f t="shared" si="1"/>
        <v>11121797</v>
      </c>
      <c r="I36" s="205">
        <f t="shared" si="1"/>
        <v>7753460</v>
      </c>
      <c r="J36" s="205">
        <f t="shared" si="1"/>
        <v>23763213</v>
      </c>
      <c r="K36" s="205">
        <f t="shared" si="1"/>
        <v>11499914</v>
      </c>
      <c r="L36" s="205">
        <f t="shared" si="1"/>
        <v>5497533</v>
      </c>
      <c r="M36" s="205">
        <f t="shared" si="1"/>
        <v>10663751</v>
      </c>
      <c r="N36" s="205">
        <f t="shared" si="1"/>
        <v>27661198</v>
      </c>
      <c r="O36" s="205">
        <f t="shared" si="1"/>
        <v>5782833</v>
      </c>
      <c r="P36" s="205">
        <f t="shared" si="1"/>
        <v>11991833</v>
      </c>
      <c r="Q36" s="205">
        <f t="shared" si="1"/>
        <v>7628431</v>
      </c>
      <c r="R36" s="205">
        <f t="shared" si="1"/>
        <v>25403097</v>
      </c>
      <c r="S36" s="205">
        <f t="shared" si="1"/>
        <v>7429405</v>
      </c>
      <c r="T36" s="205">
        <f t="shared" si="1"/>
        <v>9211519</v>
      </c>
      <c r="U36" s="205">
        <f t="shared" si="1"/>
        <v>9957371</v>
      </c>
      <c r="V36" s="205">
        <f t="shared" si="1"/>
        <v>26598295</v>
      </c>
      <c r="W36" s="205">
        <f t="shared" si="1"/>
        <v>103425803</v>
      </c>
      <c r="X36" s="205">
        <f t="shared" si="1"/>
        <v>130010084</v>
      </c>
      <c r="Y36" s="205">
        <f t="shared" si="1"/>
        <v>-26584281</v>
      </c>
      <c r="Z36" s="206">
        <f>+IF(X36&lt;&gt;0,+(Y36/X36)*100,0)</f>
        <v>-20.447860798243926</v>
      </c>
      <c r="AA36" s="203">
        <f>SUM(AA25:AA35)</f>
        <v>130010084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16257881</v>
      </c>
      <c r="D38" s="214">
        <f>+D22-D36</f>
        <v>0</v>
      </c>
      <c r="E38" s="215">
        <f t="shared" si="2"/>
        <v>-4270630</v>
      </c>
      <c r="F38" s="111">
        <f t="shared" si="2"/>
        <v>-22076820</v>
      </c>
      <c r="G38" s="111">
        <f t="shared" si="2"/>
        <v>33469858</v>
      </c>
      <c r="H38" s="111">
        <f t="shared" si="2"/>
        <v>-9480634</v>
      </c>
      <c r="I38" s="111">
        <f t="shared" si="2"/>
        <v>-5991134</v>
      </c>
      <c r="J38" s="111">
        <f t="shared" si="2"/>
        <v>17998090</v>
      </c>
      <c r="K38" s="111">
        <f t="shared" si="2"/>
        <v>-9645476</v>
      </c>
      <c r="L38" s="111">
        <f t="shared" si="2"/>
        <v>-4531966</v>
      </c>
      <c r="M38" s="111">
        <f t="shared" si="2"/>
        <v>19419164</v>
      </c>
      <c r="N38" s="111">
        <f t="shared" si="2"/>
        <v>5241722</v>
      </c>
      <c r="O38" s="111">
        <f t="shared" si="2"/>
        <v>-2850692</v>
      </c>
      <c r="P38" s="111">
        <f t="shared" si="2"/>
        <v>-9598423</v>
      </c>
      <c r="Q38" s="111">
        <f t="shared" si="2"/>
        <v>15929974</v>
      </c>
      <c r="R38" s="111">
        <f t="shared" si="2"/>
        <v>3480859</v>
      </c>
      <c r="S38" s="111">
        <f t="shared" si="2"/>
        <v>-6457234</v>
      </c>
      <c r="T38" s="111">
        <f t="shared" si="2"/>
        <v>-8585161</v>
      </c>
      <c r="U38" s="111">
        <f t="shared" si="2"/>
        <v>-7969581</v>
      </c>
      <c r="V38" s="111">
        <f t="shared" si="2"/>
        <v>-23011976</v>
      </c>
      <c r="W38" s="111">
        <f t="shared" si="2"/>
        <v>3708695</v>
      </c>
      <c r="X38" s="111">
        <f>IF(F22=F36,0,X22-X36)</f>
        <v>-22076820</v>
      </c>
      <c r="Y38" s="111">
        <f t="shared" si="2"/>
        <v>25785515</v>
      </c>
      <c r="Z38" s="216">
        <f>+IF(X38&lt;&gt;0,+(Y38/X38)*100,0)</f>
        <v>-116.79904533352176</v>
      </c>
      <c r="AA38" s="214">
        <f>+AA22-AA36</f>
        <v>-22076820</v>
      </c>
    </row>
    <row r="39" spans="1:27" ht="13.5">
      <c r="A39" s="196" t="s">
        <v>46</v>
      </c>
      <c r="B39" s="200"/>
      <c r="C39" s="160">
        <v>0</v>
      </c>
      <c r="D39" s="160"/>
      <c r="E39" s="161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5">
        <v>0</v>
      </c>
      <c r="Z39" s="145">
        <v>0</v>
      </c>
      <c r="AA39" s="160">
        <v>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16257881</v>
      </c>
      <c r="D42" s="221">
        <f>SUM(D38:D41)</f>
        <v>0</v>
      </c>
      <c r="E42" s="222">
        <f t="shared" si="3"/>
        <v>-4270630</v>
      </c>
      <c r="F42" s="93">
        <f t="shared" si="3"/>
        <v>-22076820</v>
      </c>
      <c r="G42" s="93">
        <f t="shared" si="3"/>
        <v>33469858</v>
      </c>
      <c r="H42" s="93">
        <f t="shared" si="3"/>
        <v>-9480634</v>
      </c>
      <c r="I42" s="93">
        <f t="shared" si="3"/>
        <v>-5991134</v>
      </c>
      <c r="J42" s="93">
        <f t="shared" si="3"/>
        <v>17998090</v>
      </c>
      <c r="K42" s="93">
        <f t="shared" si="3"/>
        <v>-9645476</v>
      </c>
      <c r="L42" s="93">
        <f t="shared" si="3"/>
        <v>-4531966</v>
      </c>
      <c r="M42" s="93">
        <f t="shared" si="3"/>
        <v>19419164</v>
      </c>
      <c r="N42" s="93">
        <f t="shared" si="3"/>
        <v>5241722</v>
      </c>
      <c r="O42" s="93">
        <f t="shared" si="3"/>
        <v>-2850692</v>
      </c>
      <c r="P42" s="93">
        <f t="shared" si="3"/>
        <v>-9598423</v>
      </c>
      <c r="Q42" s="93">
        <f t="shared" si="3"/>
        <v>15929974</v>
      </c>
      <c r="R42" s="93">
        <f t="shared" si="3"/>
        <v>3480859</v>
      </c>
      <c r="S42" s="93">
        <f t="shared" si="3"/>
        <v>-6457234</v>
      </c>
      <c r="T42" s="93">
        <f t="shared" si="3"/>
        <v>-8585161</v>
      </c>
      <c r="U42" s="93">
        <f t="shared" si="3"/>
        <v>-7969581</v>
      </c>
      <c r="V42" s="93">
        <f t="shared" si="3"/>
        <v>-23011976</v>
      </c>
      <c r="W42" s="93">
        <f t="shared" si="3"/>
        <v>3708695</v>
      </c>
      <c r="X42" s="93">
        <f t="shared" si="3"/>
        <v>-22076820</v>
      </c>
      <c r="Y42" s="93">
        <f t="shared" si="3"/>
        <v>25785515</v>
      </c>
      <c r="Z42" s="223">
        <f>+IF(X42&lt;&gt;0,+(Y42/X42)*100,0)</f>
        <v>-116.79904533352176</v>
      </c>
      <c r="AA42" s="221">
        <f>SUM(AA38:AA41)</f>
        <v>-22076820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16257881</v>
      </c>
      <c r="D44" s="225">
        <f>+D42-D43</f>
        <v>0</v>
      </c>
      <c r="E44" s="226">
        <f t="shared" si="4"/>
        <v>-4270630</v>
      </c>
      <c r="F44" s="82">
        <f t="shared" si="4"/>
        <v>-22076820</v>
      </c>
      <c r="G44" s="82">
        <f t="shared" si="4"/>
        <v>33469858</v>
      </c>
      <c r="H44" s="82">
        <f t="shared" si="4"/>
        <v>-9480634</v>
      </c>
      <c r="I44" s="82">
        <f t="shared" si="4"/>
        <v>-5991134</v>
      </c>
      <c r="J44" s="82">
        <f t="shared" si="4"/>
        <v>17998090</v>
      </c>
      <c r="K44" s="82">
        <f t="shared" si="4"/>
        <v>-9645476</v>
      </c>
      <c r="L44" s="82">
        <f t="shared" si="4"/>
        <v>-4531966</v>
      </c>
      <c r="M44" s="82">
        <f t="shared" si="4"/>
        <v>19419164</v>
      </c>
      <c r="N44" s="82">
        <f t="shared" si="4"/>
        <v>5241722</v>
      </c>
      <c r="O44" s="82">
        <f t="shared" si="4"/>
        <v>-2850692</v>
      </c>
      <c r="P44" s="82">
        <f t="shared" si="4"/>
        <v>-9598423</v>
      </c>
      <c r="Q44" s="82">
        <f t="shared" si="4"/>
        <v>15929974</v>
      </c>
      <c r="R44" s="82">
        <f t="shared" si="4"/>
        <v>3480859</v>
      </c>
      <c r="S44" s="82">
        <f t="shared" si="4"/>
        <v>-6457234</v>
      </c>
      <c r="T44" s="82">
        <f t="shared" si="4"/>
        <v>-8585161</v>
      </c>
      <c r="U44" s="82">
        <f t="shared" si="4"/>
        <v>-7969581</v>
      </c>
      <c r="V44" s="82">
        <f t="shared" si="4"/>
        <v>-23011976</v>
      </c>
      <c r="W44" s="82">
        <f t="shared" si="4"/>
        <v>3708695</v>
      </c>
      <c r="X44" s="82">
        <f t="shared" si="4"/>
        <v>-22076820</v>
      </c>
      <c r="Y44" s="82">
        <f t="shared" si="4"/>
        <v>25785515</v>
      </c>
      <c r="Z44" s="227">
        <f>+IF(X44&lt;&gt;0,+(Y44/X44)*100,0)</f>
        <v>-116.79904533352176</v>
      </c>
      <c r="AA44" s="225">
        <f>+AA42-AA43</f>
        <v>-22076820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16257881</v>
      </c>
      <c r="D46" s="221">
        <f>SUM(D44:D45)</f>
        <v>0</v>
      </c>
      <c r="E46" s="222">
        <f t="shared" si="5"/>
        <v>-4270630</v>
      </c>
      <c r="F46" s="93">
        <f t="shared" si="5"/>
        <v>-22076820</v>
      </c>
      <c r="G46" s="93">
        <f t="shared" si="5"/>
        <v>33469858</v>
      </c>
      <c r="H46" s="93">
        <f t="shared" si="5"/>
        <v>-9480634</v>
      </c>
      <c r="I46" s="93">
        <f t="shared" si="5"/>
        <v>-5991134</v>
      </c>
      <c r="J46" s="93">
        <f t="shared" si="5"/>
        <v>17998090</v>
      </c>
      <c r="K46" s="93">
        <f t="shared" si="5"/>
        <v>-9645476</v>
      </c>
      <c r="L46" s="93">
        <f t="shared" si="5"/>
        <v>-4531966</v>
      </c>
      <c r="M46" s="93">
        <f t="shared" si="5"/>
        <v>19419164</v>
      </c>
      <c r="N46" s="93">
        <f t="shared" si="5"/>
        <v>5241722</v>
      </c>
      <c r="O46" s="93">
        <f t="shared" si="5"/>
        <v>-2850692</v>
      </c>
      <c r="P46" s="93">
        <f t="shared" si="5"/>
        <v>-9598423</v>
      </c>
      <c r="Q46" s="93">
        <f t="shared" si="5"/>
        <v>15929974</v>
      </c>
      <c r="R46" s="93">
        <f t="shared" si="5"/>
        <v>3480859</v>
      </c>
      <c r="S46" s="93">
        <f t="shared" si="5"/>
        <v>-6457234</v>
      </c>
      <c r="T46" s="93">
        <f t="shared" si="5"/>
        <v>-8585161</v>
      </c>
      <c r="U46" s="93">
        <f t="shared" si="5"/>
        <v>-7969581</v>
      </c>
      <c r="V46" s="93">
        <f t="shared" si="5"/>
        <v>-23011976</v>
      </c>
      <c r="W46" s="93">
        <f t="shared" si="5"/>
        <v>3708695</v>
      </c>
      <c r="X46" s="93">
        <f t="shared" si="5"/>
        <v>-22076820</v>
      </c>
      <c r="Y46" s="93">
        <f t="shared" si="5"/>
        <v>25785515</v>
      </c>
      <c r="Z46" s="223">
        <f>+IF(X46&lt;&gt;0,+(Y46/X46)*100,0)</f>
        <v>-116.79904533352176</v>
      </c>
      <c r="AA46" s="221">
        <f>SUM(AA44:AA45)</f>
        <v>-22076820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16257881</v>
      </c>
      <c r="D48" s="232">
        <f>SUM(D46:D47)</f>
        <v>0</v>
      </c>
      <c r="E48" s="233">
        <f t="shared" si="6"/>
        <v>-4270630</v>
      </c>
      <c r="F48" s="234">
        <f t="shared" si="6"/>
        <v>-22076820</v>
      </c>
      <c r="G48" s="234">
        <f t="shared" si="6"/>
        <v>33469858</v>
      </c>
      <c r="H48" s="235">
        <f t="shared" si="6"/>
        <v>-9480634</v>
      </c>
      <c r="I48" s="235">
        <f t="shared" si="6"/>
        <v>-5991134</v>
      </c>
      <c r="J48" s="235">
        <f t="shared" si="6"/>
        <v>17998090</v>
      </c>
      <c r="K48" s="235">
        <f t="shared" si="6"/>
        <v>-9645476</v>
      </c>
      <c r="L48" s="235">
        <f t="shared" si="6"/>
        <v>-4531966</v>
      </c>
      <c r="M48" s="234">
        <f t="shared" si="6"/>
        <v>19419164</v>
      </c>
      <c r="N48" s="234">
        <f t="shared" si="6"/>
        <v>5241722</v>
      </c>
      <c r="O48" s="235">
        <f t="shared" si="6"/>
        <v>-2850692</v>
      </c>
      <c r="P48" s="235">
        <f t="shared" si="6"/>
        <v>-9598423</v>
      </c>
      <c r="Q48" s="235">
        <f t="shared" si="6"/>
        <v>15929974</v>
      </c>
      <c r="R48" s="235">
        <f t="shared" si="6"/>
        <v>3480859</v>
      </c>
      <c r="S48" s="235">
        <f t="shared" si="6"/>
        <v>-6457234</v>
      </c>
      <c r="T48" s="234">
        <f t="shared" si="6"/>
        <v>-8585161</v>
      </c>
      <c r="U48" s="234">
        <f t="shared" si="6"/>
        <v>-7969581</v>
      </c>
      <c r="V48" s="235">
        <f t="shared" si="6"/>
        <v>-23011976</v>
      </c>
      <c r="W48" s="235">
        <f t="shared" si="6"/>
        <v>3708695</v>
      </c>
      <c r="X48" s="235">
        <f t="shared" si="6"/>
        <v>-22076820</v>
      </c>
      <c r="Y48" s="235">
        <f t="shared" si="6"/>
        <v>25785515</v>
      </c>
      <c r="Z48" s="236">
        <f>+IF(X48&lt;&gt;0,+(Y48/X48)*100,0)</f>
        <v>-116.79904533352176</v>
      </c>
      <c r="AA48" s="237">
        <f>SUM(AA46:AA47)</f>
        <v>-22076820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1845437</v>
      </c>
      <c r="D5" s="158">
        <f>SUM(D6:D8)</f>
        <v>0</v>
      </c>
      <c r="E5" s="159">
        <f t="shared" si="0"/>
        <v>7003000</v>
      </c>
      <c r="F5" s="105">
        <f t="shared" si="0"/>
        <v>7156810</v>
      </c>
      <c r="G5" s="105">
        <f t="shared" si="0"/>
        <v>0</v>
      </c>
      <c r="H5" s="105">
        <f t="shared" si="0"/>
        <v>22344</v>
      </c>
      <c r="I5" s="105">
        <f t="shared" si="0"/>
        <v>742013</v>
      </c>
      <c r="J5" s="105">
        <f t="shared" si="0"/>
        <v>764357</v>
      </c>
      <c r="K5" s="105">
        <f t="shared" si="0"/>
        <v>27361</v>
      </c>
      <c r="L5" s="105">
        <f t="shared" si="0"/>
        <v>0</v>
      </c>
      <c r="M5" s="105">
        <f t="shared" si="0"/>
        <v>1619341</v>
      </c>
      <c r="N5" s="105">
        <f t="shared" si="0"/>
        <v>1646702</v>
      </c>
      <c r="O5" s="105">
        <f t="shared" si="0"/>
        <v>102471</v>
      </c>
      <c r="P5" s="105">
        <f t="shared" si="0"/>
        <v>0</v>
      </c>
      <c r="Q5" s="105">
        <f t="shared" si="0"/>
        <v>909880</v>
      </c>
      <c r="R5" s="105">
        <f t="shared" si="0"/>
        <v>1012351</v>
      </c>
      <c r="S5" s="105">
        <f t="shared" si="0"/>
        <v>18591</v>
      </c>
      <c r="T5" s="105">
        <f t="shared" si="0"/>
        <v>612105</v>
      </c>
      <c r="U5" s="105">
        <f t="shared" si="0"/>
        <v>7115813</v>
      </c>
      <c r="V5" s="105">
        <f t="shared" si="0"/>
        <v>7746509</v>
      </c>
      <c r="W5" s="105">
        <f t="shared" si="0"/>
        <v>11169919</v>
      </c>
      <c r="X5" s="105">
        <f t="shared" si="0"/>
        <v>7156810</v>
      </c>
      <c r="Y5" s="105">
        <f t="shared" si="0"/>
        <v>4013109</v>
      </c>
      <c r="Z5" s="142">
        <f>+IF(X5&lt;&gt;0,+(Y5/X5)*100,0)</f>
        <v>56.07399106585197</v>
      </c>
      <c r="AA5" s="158">
        <f>SUM(AA6:AA8)</f>
        <v>7156810</v>
      </c>
    </row>
    <row r="6" spans="1:27" ht="13.5">
      <c r="A6" s="143" t="s">
        <v>75</v>
      </c>
      <c r="B6" s="141"/>
      <c r="C6" s="160"/>
      <c r="D6" s="160"/>
      <c r="E6" s="161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145"/>
      <c r="AA6" s="67"/>
    </row>
    <row r="7" spans="1:27" ht="13.5">
      <c r="A7" s="143" t="s">
        <v>76</v>
      </c>
      <c r="B7" s="141"/>
      <c r="C7" s="162"/>
      <c r="D7" s="162"/>
      <c r="E7" s="163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46"/>
      <c r="AA7" s="239"/>
    </row>
    <row r="8" spans="1:27" ht="13.5">
      <c r="A8" s="143" t="s">
        <v>77</v>
      </c>
      <c r="B8" s="141"/>
      <c r="C8" s="160">
        <v>1845437</v>
      </c>
      <c r="D8" s="160"/>
      <c r="E8" s="161">
        <v>7003000</v>
      </c>
      <c r="F8" s="65">
        <v>7156810</v>
      </c>
      <c r="G8" s="65"/>
      <c r="H8" s="65">
        <v>22344</v>
      </c>
      <c r="I8" s="65">
        <v>742013</v>
      </c>
      <c r="J8" s="65">
        <v>764357</v>
      </c>
      <c r="K8" s="65">
        <v>27361</v>
      </c>
      <c r="L8" s="65"/>
      <c r="M8" s="65">
        <v>1619341</v>
      </c>
      <c r="N8" s="65">
        <v>1646702</v>
      </c>
      <c r="O8" s="65">
        <v>102471</v>
      </c>
      <c r="P8" s="65"/>
      <c r="Q8" s="65">
        <v>909880</v>
      </c>
      <c r="R8" s="65">
        <v>1012351</v>
      </c>
      <c r="S8" s="65">
        <v>18591</v>
      </c>
      <c r="T8" s="65">
        <v>612105</v>
      </c>
      <c r="U8" s="65">
        <v>7115813</v>
      </c>
      <c r="V8" s="65">
        <v>7746509</v>
      </c>
      <c r="W8" s="65">
        <v>11169919</v>
      </c>
      <c r="X8" s="65">
        <v>7156810</v>
      </c>
      <c r="Y8" s="65">
        <v>4013109</v>
      </c>
      <c r="Z8" s="145">
        <v>56.07</v>
      </c>
      <c r="AA8" s="67">
        <v>7156810</v>
      </c>
    </row>
    <row r="9" spans="1:27" ht="13.5">
      <c r="A9" s="140" t="s">
        <v>78</v>
      </c>
      <c r="B9" s="141"/>
      <c r="C9" s="158">
        <f aca="true" t="shared" si="1" ref="C9:Y9">SUM(C10:C14)</f>
        <v>3445089</v>
      </c>
      <c r="D9" s="158">
        <f>SUM(D10:D14)</f>
        <v>0</v>
      </c>
      <c r="E9" s="159">
        <f t="shared" si="1"/>
        <v>11600000</v>
      </c>
      <c r="F9" s="105">
        <f t="shared" si="1"/>
        <v>16394462</v>
      </c>
      <c r="G9" s="105">
        <f t="shared" si="1"/>
        <v>0</v>
      </c>
      <c r="H9" s="105">
        <f t="shared" si="1"/>
        <v>297783</v>
      </c>
      <c r="I9" s="105">
        <f t="shared" si="1"/>
        <v>0</v>
      </c>
      <c r="J9" s="105">
        <f t="shared" si="1"/>
        <v>297783</v>
      </c>
      <c r="K9" s="105">
        <f t="shared" si="1"/>
        <v>2107372</v>
      </c>
      <c r="L9" s="105">
        <f t="shared" si="1"/>
        <v>0</v>
      </c>
      <c r="M9" s="105">
        <f t="shared" si="1"/>
        <v>0</v>
      </c>
      <c r="N9" s="105">
        <f t="shared" si="1"/>
        <v>2107372</v>
      </c>
      <c r="O9" s="105">
        <f t="shared" si="1"/>
        <v>0</v>
      </c>
      <c r="P9" s="105">
        <f t="shared" si="1"/>
        <v>0</v>
      </c>
      <c r="Q9" s="105">
        <f t="shared" si="1"/>
        <v>2591901</v>
      </c>
      <c r="R9" s="105">
        <f t="shared" si="1"/>
        <v>2591901</v>
      </c>
      <c r="S9" s="105">
        <f t="shared" si="1"/>
        <v>468450</v>
      </c>
      <c r="T9" s="105">
        <f t="shared" si="1"/>
        <v>0</v>
      </c>
      <c r="U9" s="105">
        <f t="shared" si="1"/>
        <v>1562636</v>
      </c>
      <c r="V9" s="105">
        <f t="shared" si="1"/>
        <v>2031086</v>
      </c>
      <c r="W9" s="105">
        <f t="shared" si="1"/>
        <v>7028142</v>
      </c>
      <c r="X9" s="105">
        <f t="shared" si="1"/>
        <v>16394462</v>
      </c>
      <c r="Y9" s="105">
        <f t="shared" si="1"/>
        <v>-9366320</v>
      </c>
      <c r="Z9" s="142">
        <f>+IF(X9&lt;&gt;0,+(Y9/X9)*100,0)</f>
        <v>-57.130999480190326</v>
      </c>
      <c r="AA9" s="107">
        <f>SUM(AA10:AA14)</f>
        <v>16394462</v>
      </c>
    </row>
    <row r="10" spans="1:27" ht="13.5">
      <c r="A10" s="143" t="s">
        <v>79</v>
      </c>
      <c r="B10" s="141"/>
      <c r="C10" s="160"/>
      <c r="D10" s="160"/>
      <c r="E10" s="161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143" t="s">
        <v>81</v>
      </c>
      <c r="B12" s="141"/>
      <c r="C12" s="160">
        <v>3445089</v>
      </c>
      <c r="D12" s="160"/>
      <c r="E12" s="161">
        <v>11600000</v>
      </c>
      <c r="F12" s="65">
        <v>16394462</v>
      </c>
      <c r="G12" s="65"/>
      <c r="H12" s="65">
        <v>297783</v>
      </c>
      <c r="I12" s="65"/>
      <c r="J12" s="65">
        <v>297783</v>
      </c>
      <c r="K12" s="65">
        <v>2107372</v>
      </c>
      <c r="L12" s="65"/>
      <c r="M12" s="65"/>
      <c r="N12" s="65">
        <v>2107372</v>
      </c>
      <c r="O12" s="65"/>
      <c r="P12" s="65"/>
      <c r="Q12" s="65">
        <v>2591901</v>
      </c>
      <c r="R12" s="65">
        <v>2591901</v>
      </c>
      <c r="S12" s="65">
        <v>468450</v>
      </c>
      <c r="T12" s="65"/>
      <c r="U12" s="65">
        <v>1562636</v>
      </c>
      <c r="V12" s="65">
        <v>2031086</v>
      </c>
      <c r="W12" s="65">
        <v>7028142</v>
      </c>
      <c r="X12" s="65">
        <v>16394462</v>
      </c>
      <c r="Y12" s="65">
        <v>-9366320</v>
      </c>
      <c r="Z12" s="145">
        <v>-57.13</v>
      </c>
      <c r="AA12" s="67">
        <v>16394462</v>
      </c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1755661</v>
      </c>
      <c r="D15" s="158">
        <f>SUM(D16:D18)</f>
        <v>0</v>
      </c>
      <c r="E15" s="159">
        <f t="shared" si="2"/>
        <v>0</v>
      </c>
      <c r="F15" s="105">
        <f t="shared" si="2"/>
        <v>1226773</v>
      </c>
      <c r="G15" s="105">
        <f t="shared" si="2"/>
        <v>0</v>
      </c>
      <c r="H15" s="105">
        <f t="shared" si="2"/>
        <v>0</v>
      </c>
      <c r="I15" s="105">
        <f t="shared" si="2"/>
        <v>0</v>
      </c>
      <c r="J15" s="105">
        <f t="shared" si="2"/>
        <v>0</v>
      </c>
      <c r="K15" s="105">
        <f t="shared" si="2"/>
        <v>0</v>
      </c>
      <c r="L15" s="105">
        <f t="shared" si="2"/>
        <v>0</v>
      </c>
      <c r="M15" s="105">
        <f t="shared" si="2"/>
        <v>0</v>
      </c>
      <c r="N15" s="105">
        <f t="shared" si="2"/>
        <v>0</v>
      </c>
      <c r="O15" s="105">
        <f t="shared" si="2"/>
        <v>0</v>
      </c>
      <c r="P15" s="105">
        <f t="shared" si="2"/>
        <v>0</v>
      </c>
      <c r="Q15" s="105">
        <f t="shared" si="2"/>
        <v>0</v>
      </c>
      <c r="R15" s="105">
        <f t="shared" si="2"/>
        <v>0</v>
      </c>
      <c r="S15" s="105">
        <f t="shared" si="2"/>
        <v>0</v>
      </c>
      <c r="T15" s="105">
        <f t="shared" si="2"/>
        <v>0</v>
      </c>
      <c r="U15" s="105">
        <f t="shared" si="2"/>
        <v>0</v>
      </c>
      <c r="V15" s="105">
        <f t="shared" si="2"/>
        <v>0</v>
      </c>
      <c r="W15" s="105">
        <f t="shared" si="2"/>
        <v>0</v>
      </c>
      <c r="X15" s="105">
        <f t="shared" si="2"/>
        <v>1226773</v>
      </c>
      <c r="Y15" s="105">
        <f t="shared" si="2"/>
        <v>-1226773</v>
      </c>
      <c r="Z15" s="142">
        <f>+IF(X15&lt;&gt;0,+(Y15/X15)*100,0)</f>
        <v>-100</v>
      </c>
      <c r="AA15" s="107">
        <f>SUM(AA16:AA18)</f>
        <v>1226773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143" t="s">
        <v>86</v>
      </c>
      <c r="B17" s="141"/>
      <c r="C17" s="160">
        <v>1755661</v>
      </c>
      <c r="D17" s="160"/>
      <c r="E17" s="161"/>
      <c r="F17" s="65">
        <v>1226773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>
        <v>1226773</v>
      </c>
      <c r="Y17" s="65">
        <v>-1226773</v>
      </c>
      <c r="Z17" s="145">
        <v>-100</v>
      </c>
      <c r="AA17" s="67">
        <v>1226773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0</v>
      </c>
      <c r="F19" s="105">
        <f t="shared" si="3"/>
        <v>0</v>
      </c>
      <c r="G19" s="105">
        <f t="shared" si="3"/>
        <v>0</v>
      </c>
      <c r="H19" s="105">
        <f t="shared" si="3"/>
        <v>0</v>
      </c>
      <c r="I19" s="105">
        <f t="shared" si="3"/>
        <v>0</v>
      </c>
      <c r="J19" s="105">
        <f t="shared" si="3"/>
        <v>0</v>
      </c>
      <c r="K19" s="105">
        <f t="shared" si="3"/>
        <v>0</v>
      </c>
      <c r="L19" s="105">
        <f t="shared" si="3"/>
        <v>0</v>
      </c>
      <c r="M19" s="105">
        <f t="shared" si="3"/>
        <v>0</v>
      </c>
      <c r="N19" s="105">
        <f t="shared" si="3"/>
        <v>0</v>
      </c>
      <c r="O19" s="105">
        <f t="shared" si="3"/>
        <v>0</v>
      </c>
      <c r="P19" s="105">
        <f t="shared" si="3"/>
        <v>0</v>
      </c>
      <c r="Q19" s="105">
        <f t="shared" si="3"/>
        <v>0</v>
      </c>
      <c r="R19" s="105">
        <f t="shared" si="3"/>
        <v>0</v>
      </c>
      <c r="S19" s="105">
        <f t="shared" si="3"/>
        <v>0</v>
      </c>
      <c r="T19" s="105">
        <f t="shared" si="3"/>
        <v>0</v>
      </c>
      <c r="U19" s="105">
        <f t="shared" si="3"/>
        <v>0</v>
      </c>
      <c r="V19" s="105">
        <f t="shared" si="3"/>
        <v>0</v>
      </c>
      <c r="W19" s="105">
        <f t="shared" si="3"/>
        <v>0</v>
      </c>
      <c r="X19" s="105">
        <f t="shared" si="3"/>
        <v>0</v>
      </c>
      <c r="Y19" s="105">
        <f t="shared" si="3"/>
        <v>0</v>
      </c>
      <c r="Z19" s="142">
        <f>+IF(X19&lt;&gt;0,+(Y19/X19)*100,0)</f>
        <v>0</v>
      </c>
      <c r="AA19" s="107">
        <f>SUM(AA20:AA23)</f>
        <v>0</v>
      </c>
    </row>
    <row r="20" spans="1:27" ht="13.5">
      <c r="A20" s="143" t="s">
        <v>89</v>
      </c>
      <c r="B20" s="141"/>
      <c r="C20" s="160"/>
      <c r="D20" s="160"/>
      <c r="E20" s="161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143" t="s">
        <v>90</v>
      </c>
      <c r="B21" s="141"/>
      <c r="C21" s="160"/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/>
      <c r="AA22" s="239"/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7046187</v>
      </c>
      <c r="D25" s="232">
        <f>+D5+D9+D15+D19+D24</f>
        <v>0</v>
      </c>
      <c r="E25" s="245">
        <f t="shared" si="4"/>
        <v>18603000</v>
      </c>
      <c r="F25" s="234">
        <f t="shared" si="4"/>
        <v>24778045</v>
      </c>
      <c r="G25" s="234">
        <f t="shared" si="4"/>
        <v>0</v>
      </c>
      <c r="H25" s="234">
        <f t="shared" si="4"/>
        <v>320127</v>
      </c>
      <c r="I25" s="234">
        <f t="shared" si="4"/>
        <v>742013</v>
      </c>
      <c r="J25" s="234">
        <f t="shared" si="4"/>
        <v>1062140</v>
      </c>
      <c r="K25" s="234">
        <f t="shared" si="4"/>
        <v>2134733</v>
      </c>
      <c r="L25" s="234">
        <f t="shared" si="4"/>
        <v>0</v>
      </c>
      <c r="M25" s="234">
        <f t="shared" si="4"/>
        <v>1619341</v>
      </c>
      <c r="N25" s="234">
        <f t="shared" si="4"/>
        <v>3754074</v>
      </c>
      <c r="O25" s="234">
        <f t="shared" si="4"/>
        <v>102471</v>
      </c>
      <c r="P25" s="234">
        <f t="shared" si="4"/>
        <v>0</v>
      </c>
      <c r="Q25" s="234">
        <f t="shared" si="4"/>
        <v>3501781</v>
      </c>
      <c r="R25" s="234">
        <f t="shared" si="4"/>
        <v>3604252</v>
      </c>
      <c r="S25" s="234">
        <f t="shared" si="4"/>
        <v>487041</v>
      </c>
      <c r="T25" s="234">
        <f t="shared" si="4"/>
        <v>612105</v>
      </c>
      <c r="U25" s="234">
        <f t="shared" si="4"/>
        <v>8678449</v>
      </c>
      <c r="V25" s="234">
        <f t="shared" si="4"/>
        <v>9777595</v>
      </c>
      <c r="W25" s="234">
        <f t="shared" si="4"/>
        <v>18198061</v>
      </c>
      <c r="X25" s="234">
        <f t="shared" si="4"/>
        <v>24778045</v>
      </c>
      <c r="Y25" s="234">
        <f t="shared" si="4"/>
        <v>-6579984</v>
      </c>
      <c r="Z25" s="246">
        <f>+IF(X25&lt;&gt;0,+(Y25/X25)*100,0)</f>
        <v>-26.555702840962635</v>
      </c>
      <c r="AA25" s="247">
        <f>+AA5+AA9+AA15+AA19+AA24</f>
        <v>24778045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/>
      <c r="D28" s="160"/>
      <c r="E28" s="161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160"/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0</v>
      </c>
      <c r="D32" s="225">
        <f>SUM(D28:D31)</f>
        <v>0</v>
      </c>
      <c r="E32" s="226">
        <f t="shared" si="5"/>
        <v>0</v>
      </c>
      <c r="F32" s="82">
        <f t="shared" si="5"/>
        <v>0</v>
      </c>
      <c r="G32" s="82">
        <f t="shared" si="5"/>
        <v>0</v>
      </c>
      <c r="H32" s="82">
        <f t="shared" si="5"/>
        <v>0</v>
      </c>
      <c r="I32" s="82">
        <f t="shared" si="5"/>
        <v>0</v>
      </c>
      <c r="J32" s="82">
        <f t="shared" si="5"/>
        <v>0</v>
      </c>
      <c r="K32" s="82">
        <f t="shared" si="5"/>
        <v>0</v>
      </c>
      <c r="L32" s="82">
        <f t="shared" si="5"/>
        <v>0</v>
      </c>
      <c r="M32" s="82">
        <f t="shared" si="5"/>
        <v>0</v>
      </c>
      <c r="N32" s="82">
        <f t="shared" si="5"/>
        <v>0</v>
      </c>
      <c r="O32" s="82">
        <f t="shared" si="5"/>
        <v>0</v>
      </c>
      <c r="P32" s="82">
        <f t="shared" si="5"/>
        <v>0</v>
      </c>
      <c r="Q32" s="82">
        <f t="shared" si="5"/>
        <v>0</v>
      </c>
      <c r="R32" s="82">
        <f t="shared" si="5"/>
        <v>0</v>
      </c>
      <c r="S32" s="82">
        <f t="shared" si="5"/>
        <v>0</v>
      </c>
      <c r="T32" s="82">
        <f t="shared" si="5"/>
        <v>0</v>
      </c>
      <c r="U32" s="82">
        <f t="shared" si="5"/>
        <v>0</v>
      </c>
      <c r="V32" s="82">
        <f t="shared" si="5"/>
        <v>0</v>
      </c>
      <c r="W32" s="82">
        <f t="shared" si="5"/>
        <v>0</v>
      </c>
      <c r="X32" s="82">
        <f t="shared" si="5"/>
        <v>0</v>
      </c>
      <c r="Y32" s="82">
        <f t="shared" si="5"/>
        <v>0</v>
      </c>
      <c r="Z32" s="227">
        <f>+IF(X32&lt;&gt;0,+(Y32/X32)*100,0)</f>
        <v>0</v>
      </c>
      <c r="AA32" s="84">
        <f>SUM(AA28:AA31)</f>
        <v>0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>
        <v>7046187</v>
      </c>
      <c r="D35" s="160"/>
      <c r="E35" s="161">
        <v>18603000</v>
      </c>
      <c r="F35" s="65">
        <v>24778045</v>
      </c>
      <c r="G35" s="65"/>
      <c r="H35" s="65">
        <v>320127</v>
      </c>
      <c r="I35" s="65">
        <v>742013</v>
      </c>
      <c r="J35" s="65">
        <v>1062140</v>
      </c>
      <c r="K35" s="65">
        <v>2134733</v>
      </c>
      <c r="L35" s="65"/>
      <c r="M35" s="65">
        <v>1619341</v>
      </c>
      <c r="N35" s="65">
        <v>3754074</v>
      </c>
      <c r="O35" s="65">
        <v>102471</v>
      </c>
      <c r="P35" s="65"/>
      <c r="Q35" s="65">
        <v>3501781</v>
      </c>
      <c r="R35" s="65">
        <v>3604252</v>
      </c>
      <c r="S35" s="65">
        <v>487041</v>
      </c>
      <c r="T35" s="65">
        <v>612105</v>
      </c>
      <c r="U35" s="65">
        <v>8678449</v>
      </c>
      <c r="V35" s="65">
        <v>9777595</v>
      </c>
      <c r="W35" s="65">
        <v>18198061</v>
      </c>
      <c r="X35" s="65">
        <v>24778045</v>
      </c>
      <c r="Y35" s="65">
        <v>-6579984</v>
      </c>
      <c r="Z35" s="145">
        <v>-26.56</v>
      </c>
      <c r="AA35" s="67">
        <v>24778045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7046187</v>
      </c>
      <c r="D36" s="237">
        <f>SUM(D32:D35)</f>
        <v>0</v>
      </c>
      <c r="E36" s="233">
        <f t="shared" si="6"/>
        <v>18603000</v>
      </c>
      <c r="F36" s="235">
        <f t="shared" si="6"/>
        <v>24778045</v>
      </c>
      <c r="G36" s="235">
        <f t="shared" si="6"/>
        <v>0</v>
      </c>
      <c r="H36" s="235">
        <f t="shared" si="6"/>
        <v>320127</v>
      </c>
      <c r="I36" s="235">
        <f t="shared" si="6"/>
        <v>742013</v>
      </c>
      <c r="J36" s="235">
        <f t="shared" si="6"/>
        <v>1062140</v>
      </c>
      <c r="K36" s="235">
        <f t="shared" si="6"/>
        <v>2134733</v>
      </c>
      <c r="L36" s="235">
        <f t="shared" si="6"/>
        <v>0</v>
      </c>
      <c r="M36" s="235">
        <f t="shared" si="6"/>
        <v>1619341</v>
      </c>
      <c r="N36" s="235">
        <f t="shared" si="6"/>
        <v>3754074</v>
      </c>
      <c r="O36" s="235">
        <f t="shared" si="6"/>
        <v>102471</v>
      </c>
      <c r="P36" s="235">
        <f t="shared" si="6"/>
        <v>0</v>
      </c>
      <c r="Q36" s="235">
        <f t="shared" si="6"/>
        <v>3501781</v>
      </c>
      <c r="R36" s="235">
        <f t="shared" si="6"/>
        <v>3604252</v>
      </c>
      <c r="S36" s="235">
        <f t="shared" si="6"/>
        <v>487041</v>
      </c>
      <c r="T36" s="235">
        <f t="shared" si="6"/>
        <v>612105</v>
      </c>
      <c r="U36" s="235">
        <f t="shared" si="6"/>
        <v>8678449</v>
      </c>
      <c r="V36" s="235">
        <f t="shared" si="6"/>
        <v>9777595</v>
      </c>
      <c r="W36" s="235">
        <f t="shared" si="6"/>
        <v>18198061</v>
      </c>
      <c r="X36" s="235">
        <f t="shared" si="6"/>
        <v>24778045</v>
      </c>
      <c r="Y36" s="235">
        <f t="shared" si="6"/>
        <v>-6579984</v>
      </c>
      <c r="Z36" s="236">
        <f>+IF(X36&lt;&gt;0,+(Y36/X36)*100,0)</f>
        <v>-26.555702840962635</v>
      </c>
      <c r="AA36" s="254">
        <f>SUM(AA32:AA35)</f>
        <v>24778045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108911660</v>
      </c>
      <c r="D6" s="160"/>
      <c r="E6" s="64">
        <v>5002000</v>
      </c>
      <c r="F6" s="65">
        <v>3751650</v>
      </c>
      <c r="G6" s="65">
        <v>2784663</v>
      </c>
      <c r="H6" s="65">
        <v>6139636</v>
      </c>
      <c r="I6" s="65">
        <v>4806950</v>
      </c>
      <c r="J6" s="65">
        <v>13731249</v>
      </c>
      <c r="K6" s="65">
        <v>4172031</v>
      </c>
      <c r="L6" s="65">
        <v>5941500</v>
      </c>
      <c r="M6" s="65">
        <v>11401455</v>
      </c>
      <c r="N6" s="65">
        <v>21514986</v>
      </c>
      <c r="O6" s="65">
        <v>6468730</v>
      </c>
      <c r="P6" s="65">
        <v>2957757</v>
      </c>
      <c r="Q6" s="65">
        <v>9148309</v>
      </c>
      <c r="R6" s="65">
        <v>18574796</v>
      </c>
      <c r="S6" s="65">
        <v>3326516</v>
      </c>
      <c r="T6" s="65">
        <v>13684326</v>
      </c>
      <c r="U6" s="65">
        <v>6405122</v>
      </c>
      <c r="V6" s="65">
        <v>23415964</v>
      </c>
      <c r="W6" s="65">
        <v>77236995</v>
      </c>
      <c r="X6" s="65">
        <v>3751650</v>
      </c>
      <c r="Y6" s="65">
        <v>73485345</v>
      </c>
      <c r="Z6" s="145">
        <v>1958.75</v>
      </c>
      <c r="AA6" s="67">
        <v>3751650</v>
      </c>
    </row>
    <row r="7" spans="1:27" ht="13.5">
      <c r="A7" s="264" t="s">
        <v>147</v>
      </c>
      <c r="B7" s="197" t="s">
        <v>72</v>
      </c>
      <c r="C7" s="160">
        <v>18084987</v>
      </c>
      <c r="D7" s="160"/>
      <c r="E7" s="64">
        <v>91309000</v>
      </c>
      <c r="F7" s="65">
        <v>50667935</v>
      </c>
      <c r="G7" s="65">
        <v>30000000</v>
      </c>
      <c r="H7" s="65">
        <v>144000000</v>
      </c>
      <c r="I7" s="65">
        <v>140000000</v>
      </c>
      <c r="J7" s="65">
        <v>314000000</v>
      </c>
      <c r="K7" s="65">
        <v>129000000</v>
      </c>
      <c r="L7" s="65">
        <v>120500000</v>
      </c>
      <c r="M7" s="65">
        <v>135063215</v>
      </c>
      <c r="N7" s="65">
        <v>384563215</v>
      </c>
      <c r="O7" s="65">
        <v>134000000</v>
      </c>
      <c r="P7" s="65">
        <v>131000000</v>
      </c>
      <c r="Q7" s="65">
        <v>136000000</v>
      </c>
      <c r="R7" s="65">
        <v>401000000</v>
      </c>
      <c r="S7" s="65">
        <v>135000000</v>
      </c>
      <c r="T7" s="65">
        <v>118000000</v>
      </c>
      <c r="U7" s="65">
        <v>111000000</v>
      </c>
      <c r="V7" s="65">
        <v>364000000</v>
      </c>
      <c r="W7" s="65">
        <v>1463563215</v>
      </c>
      <c r="X7" s="65">
        <v>50667935</v>
      </c>
      <c r="Y7" s="65">
        <v>1412895280</v>
      </c>
      <c r="Z7" s="145">
        <v>2788.54</v>
      </c>
      <c r="AA7" s="67">
        <v>50667935</v>
      </c>
    </row>
    <row r="8" spans="1:27" ht="13.5">
      <c r="A8" s="264" t="s">
        <v>148</v>
      </c>
      <c r="B8" s="197" t="s">
        <v>72</v>
      </c>
      <c r="C8" s="160">
        <v>22594</v>
      </c>
      <c r="D8" s="160"/>
      <c r="E8" s="64">
        <v>165000</v>
      </c>
      <c r="F8" s="65">
        <v>133548</v>
      </c>
      <c r="G8" s="65">
        <v>2165</v>
      </c>
      <c r="H8" s="65">
        <v>23028</v>
      </c>
      <c r="I8" s="65">
        <v>15868</v>
      </c>
      <c r="J8" s="65">
        <v>41061</v>
      </c>
      <c r="K8" s="65">
        <v>33815</v>
      </c>
      <c r="L8" s="65">
        <v>32609</v>
      </c>
      <c r="M8" s="65">
        <v>39971</v>
      </c>
      <c r="N8" s="65">
        <v>106395</v>
      </c>
      <c r="O8" s="65">
        <v>36242</v>
      </c>
      <c r="P8" s="65">
        <v>26139</v>
      </c>
      <c r="Q8" s="65">
        <v>29512</v>
      </c>
      <c r="R8" s="65">
        <v>91893</v>
      </c>
      <c r="S8" s="65">
        <v>34259</v>
      </c>
      <c r="T8" s="65">
        <v>33567</v>
      </c>
      <c r="U8" s="65">
        <v>37685</v>
      </c>
      <c r="V8" s="65">
        <v>105511</v>
      </c>
      <c r="W8" s="65">
        <v>344860</v>
      </c>
      <c r="X8" s="65">
        <v>133548</v>
      </c>
      <c r="Y8" s="65">
        <v>211312</v>
      </c>
      <c r="Z8" s="145">
        <v>158.23</v>
      </c>
      <c r="AA8" s="67">
        <v>133548</v>
      </c>
    </row>
    <row r="9" spans="1:27" ht="13.5">
      <c r="A9" s="264" t="s">
        <v>149</v>
      </c>
      <c r="B9" s="197"/>
      <c r="C9" s="160">
        <v>4044228</v>
      </c>
      <c r="D9" s="160"/>
      <c r="E9" s="64">
        <v>1113000</v>
      </c>
      <c r="F9" s="65">
        <v>1289986</v>
      </c>
      <c r="G9" s="65">
        <v>1676263</v>
      </c>
      <c r="H9" s="65">
        <v>3398595</v>
      </c>
      <c r="I9" s="65">
        <v>3798666</v>
      </c>
      <c r="J9" s="65">
        <v>8873524</v>
      </c>
      <c r="K9" s="65">
        <v>4506493</v>
      </c>
      <c r="L9" s="65">
        <v>6346938</v>
      </c>
      <c r="M9" s="65">
        <v>5438334</v>
      </c>
      <c r="N9" s="65">
        <v>16291765</v>
      </c>
      <c r="O9" s="65">
        <v>8603027</v>
      </c>
      <c r="P9" s="65">
        <v>5983799</v>
      </c>
      <c r="Q9" s="65">
        <v>6786413</v>
      </c>
      <c r="R9" s="65">
        <v>21373239</v>
      </c>
      <c r="S9" s="65">
        <v>7020343</v>
      </c>
      <c r="T9" s="65">
        <v>5125385</v>
      </c>
      <c r="U9" s="65">
        <v>6690174</v>
      </c>
      <c r="V9" s="65">
        <v>18835902</v>
      </c>
      <c r="W9" s="65">
        <v>65374430</v>
      </c>
      <c r="X9" s="65">
        <v>1289986</v>
      </c>
      <c r="Y9" s="65">
        <v>64084444</v>
      </c>
      <c r="Z9" s="145">
        <v>4967.84</v>
      </c>
      <c r="AA9" s="67">
        <v>1289986</v>
      </c>
    </row>
    <row r="10" spans="1:27" ht="13.5">
      <c r="A10" s="264" t="s">
        <v>150</v>
      </c>
      <c r="B10" s="197"/>
      <c r="C10" s="160"/>
      <c r="D10" s="160"/>
      <c r="E10" s="64"/>
      <c r="F10" s="65"/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/>
      <c r="Y10" s="164"/>
      <c r="Z10" s="146"/>
      <c r="AA10" s="239"/>
    </row>
    <row r="11" spans="1:27" ht="13.5">
      <c r="A11" s="264" t="s">
        <v>151</v>
      </c>
      <c r="B11" s="197" t="s">
        <v>96</v>
      </c>
      <c r="C11" s="160">
        <v>93134</v>
      </c>
      <c r="D11" s="160"/>
      <c r="E11" s="64">
        <v>108000</v>
      </c>
      <c r="F11" s="65">
        <v>61247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>
        <v>61247</v>
      </c>
      <c r="Y11" s="65">
        <v>-61247</v>
      </c>
      <c r="Z11" s="145">
        <v>-100</v>
      </c>
      <c r="AA11" s="67">
        <v>61247</v>
      </c>
    </row>
    <row r="12" spans="1:27" ht="13.5">
      <c r="A12" s="265" t="s">
        <v>56</v>
      </c>
      <c r="B12" s="266"/>
      <c r="C12" s="177">
        <f aca="true" t="shared" si="0" ref="C12:Y12">SUM(C6:C11)</f>
        <v>131156603</v>
      </c>
      <c r="D12" s="177">
        <f>SUM(D6:D11)</f>
        <v>0</v>
      </c>
      <c r="E12" s="77">
        <f t="shared" si="0"/>
        <v>97697000</v>
      </c>
      <c r="F12" s="78">
        <f t="shared" si="0"/>
        <v>55904366</v>
      </c>
      <c r="G12" s="78">
        <f t="shared" si="0"/>
        <v>34463091</v>
      </c>
      <c r="H12" s="78">
        <f t="shared" si="0"/>
        <v>153561259</v>
      </c>
      <c r="I12" s="78">
        <f t="shared" si="0"/>
        <v>148621484</v>
      </c>
      <c r="J12" s="78">
        <f t="shared" si="0"/>
        <v>336645834</v>
      </c>
      <c r="K12" s="78">
        <f t="shared" si="0"/>
        <v>137712339</v>
      </c>
      <c r="L12" s="78">
        <f t="shared" si="0"/>
        <v>132821047</v>
      </c>
      <c r="M12" s="78">
        <f t="shared" si="0"/>
        <v>151942975</v>
      </c>
      <c r="N12" s="78">
        <f t="shared" si="0"/>
        <v>422476361</v>
      </c>
      <c r="O12" s="78">
        <f t="shared" si="0"/>
        <v>149107999</v>
      </c>
      <c r="P12" s="78">
        <f t="shared" si="0"/>
        <v>139967695</v>
      </c>
      <c r="Q12" s="78">
        <f t="shared" si="0"/>
        <v>151964234</v>
      </c>
      <c r="R12" s="78">
        <f t="shared" si="0"/>
        <v>441039928</v>
      </c>
      <c r="S12" s="78">
        <f t="shared" si="0"/>
        <v>145381118</v>
      </c>
      <c r="T12" s="78">
        <f t="shared" si="0"/>
        <v>136843278</v>
      </c>
      <c r="U12" s="78">
        <f t="shared" si="0"/>
        <v>124132981</v>
      </c>
      <c r="V12" s="78">
        <f t="shared" si="0"/>
        <v>406357377</v>
      </c>
      <c r="W12" s="78">
        <f t="shared" si="0"/>
        <v>1606519500</v>
      </c>
      <c r="X12" s="78">
        <f t="shared" si="0"/>
        <v>55904366</v>
      </c>
      <c r="Y12" s="78">
        <f t="shared" si="0"/>
        <v>1550615134</v>
      </c>
      <c r="Z12" s="179">
        <f>+IF(X12&lt;&gt;0,+(Y12/X12)*100,0)</f>
        <v>2773.692369572709</v>
      </c>
      <c r="AA12" s="79">
        <f>SUM(AA6:AA11)</f>
        <v>55904366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/>
      <c r="F15" s="65">
        <v>1519</v>
      </c>
      <c r="G15" s="65"/>
      <c r="H15" s="65"/>
      <c r="I15" s="65"/>
      <c r="J15" s="65"/>
      <c r="K15" s="65">
        <v>2025</v>
      </c>
      <c r="L15" s="65">
        <v>2025</v>
      </c>
      <c r="M15" s="65">
        <v>2025</v>
      </c>
      <c r="N15" s="65">
        <v>6075</v>
      </c>
      <c r="O15" s="65">
        <v>2025</v>
      </c>
      <c r="P15" s="65">
        <v>2025</v>
      </c>
      <c r="Q15" s="65">
        <v>2025</v>
      </c>
      <c r="R15" s="65">
        <v>6075</v>
      </c>
      <c r="S15" s="65">
        <v>2025</v>
      </c>
      <c r="T15" s="65">
        <v>2025</v>
      </c>
      <c r="U15" s="65">
        <v>2025</v>
      </c>
      <c r="V15" s="65">
        <v>6075</v>
      </c>
      <c r="W15" s="65">
        <v>18225</v>
      </c>
      <c r="X15" s="65">
        <v>1519</v>
      </c>
      <c r="Y15" s="65">
        <v>16706</v>
      </c>
      <c r="Z15" s="145">
        <v>1099.8</v>
      </c>
      <c r="AA15" s="67">
        <v>1519</v>
      </c>
    </row>
    <row r="16" spans="1:27" ht="13.5">
      <c r="A16" s="264" t="s">
        <v>154</v>
      </c>
      <c r="B16" s="197"/>
      <c r="C16" s="160">
        <v>1637648</v>
      </c>
      <c r="D16" s="160"/>
      <c r="E16" s="64"/>
      <c r="F16" s="65"/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/>
      <c r="X16" s="65"/>
      <c r="Y16" s="164"/>
      <c r="Z16" s="146"/>
      <c r="AA16" s="239"/>
    </row>
    <row r="17" spans="1:27" ht="13.5">
      <c r="A17" s="264" t="s">
        <v>155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51632039</v>
      </c>
      <c r="D19" s="160"/>
      <c r="E19" s="64">
        <v>70180000</v>
      </c>
      <c r="F19" s="65">
        <v>59595071</v>
      </c>
      <c r="G19" s="65"/>
      <c r="H19" s="65">
        <v>51658790</v>
      </c>
      <c r="I19" s="65">
        <v>51658790</v>
      </c>
      <c r="J19" s="65">
        <v>103317580</v>
      </c>
      <c r="K19" s="65">
        <v>51632039</v>
      </c>
      <c r="L19" s="65">
        <v>51632039</v>
      </c>
      <c r="M19" s="65">
        <v>51745770</v>
      </c>
      <c r="N19" s="65">
        <v>155009848</v>
      </c>
      <c r="O19" s="65">
        <v>51478384</v>
      </c>
      <c r="P19" s="65">
        <v>51478384</v>
      </c>
      <c r="Q19" s="65">
        <v>54643957</v>
      </c>
      <c r="R19" s="65">
        <v>157600725</v>
      </c>
      <c r="S19" s="65">
        <v>54394284</v>
      </c>
      <c r="T19" s="65">
        <v>54613880</v>
      </c>
      <c r="U19" s="65">
        <v>57627246</v>
      </c>
      <c r="V19" s="65">
        <v>166635410</v>
      </c>
      <c r="W19" s="65">
        <v>582563563</v>
      </c>
      <c r="X19" s="65">
        <v>59595071</v>
      </c>
      <c r="Y19" s="65">
        <v>522968492</v>
      </c>
      <c r="Z19" s="145">
        <v>877.54</v>
      </c>
      <c r="AA19" s="67">
        <v>59595071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/>
      <c r="D22" s="160"/>
      <c r="E22" s="64"/>
      <c r="F22" s="65">
        <v>1142966</v>
      </c>
      <c r="G22" s="65"/>
      <c r="H22" s="65">
        <v>1635623</v>
      </c>
      <c r="I22" s="65">
        <v>1635623</v>
      </c>
      <c r="J22" s="65">
        <v>3271246</v>
      </c>
      <c r="K22" s="65">
        <v>1635623</v>
      </c>
      <c r="L22" s="65">
        <v>1635623</v>
      </c>
      <c r="M22" s="65">
        <v>1635623</v>
      </c>
      <c r="N22" s="65">
        <v>4906869</v>
      </c>
      <c r="O22" s="65">
        <v>1635623</v>
      </c>
      <c r="P22" s="65">
        <v>1635623</v>
      </c>
      <c r="Q22" s="65">
        <v>1635623</v>
      </c>
      <c r="R22" s="65">
        <v>4906869</v>
      </c>
      <c r="S22" s="65">
        <v>1635623</v>
      </c>
      <c r="T22" s="65">
        <v>1635623</v>
      </c>
      <c r="U22" s="65">
        <v>2625256</v>
      </c>
      <c r="V22" s="65">
        <v>5896502</v>
      </c>
      <c r="W22" s="65">
        <v>18981486</v>
      </c>
      <c r="X22" s="65">
        <v>1142966</v>
      </c>
      <c r="Y22" s="65">
        <v>17838520</v>
      </c>
      <c r="Z22" s="145">
        <v>1560.72</v>
      </c>
      <c r="AA22" s="67">
        <v>1142966</v>
      </c>
    </row>
    <row r="23" spans="1:27" ht="13.5">
      <c r="A23" s="264" t="s">
        <v>161</v>
      </c>
      <c r="B23" s="197"/>
      <c r="C23" s="160"/>
      <c r="D23" s="160"/>
      <c r="E23" s="64"/>
      <c r="F23" s="65">
        <v>20063</v>
      </c>
      <c r="G23" s="164"/>
      <c r="H23" s="164"/>
      <c r="I23" s="164"/>
      <c r="J23" s="65"/>
      <c r="K23" s="164">
        <v>26751</v>
      </c>
      <c r="L23" s="164">
        <v>26751</v>
      </c>
      <c r="M23" s="65">
        <v>26751</v>
      </c>
      <c r="N23" s="164">
        <v>80253</v>
      </c>
      <c r="O23" s="164">
        <v>26751</v>
      </c>
      <c r="P23" s="164">
        <v>26751</v>
      </c>
      <c r="Q23" s="65">
        <v>26751</v>
      </c>
      <c r="R23" s="164">
        <v>80253</v>
      </c>
      <c r="S23" s="164">
        <v>26751</v>
      </c>
      <c r="T23" s="65">
        <v>26751</v>
      </c>
      <c r="U23" s="164">
        <v>81746</v>
      </c>
      <c r="V23" s="164">
        <v>135248</v>
      </c>
      <c r="W23" s="164">
        <v>295754</v>
      </c>
      <c r="X23" s="65">
        <v>20063</v>
      </c>
      <c r="Y23" s="164">
        <v>275691</v>
      </c>
      <c r="Z23" s="146">
        <v>1374.13</v>
      </c>
      <c r="AA23" s="239">
        <v>20063</v>
      </c>
    </row>
    <row r="24" spans="1:27" ht="13.5">
      <c r="A24" s="265" t="s">
        <v>57</v>
      </c>
      <c r="B24" s="268"/>
      <c r="C24" s="177">
        <f aca="true" t="shared" si="1" ref="C24:Y24">SUM(C15:C23)</f>
        <v>53269687</v>
      </c>
      <c r="D24" s="177">
        <f>SUM(D15:D23)</f>
        <v>0</v>
      </c>
      <c r="E24" s="81">
        <f t="shared" si="1"/>
        <v>70180000</v>
      </c>
      <c r="F24" s="82">
        <f t="shared" si="1"/>
        <v>60759619</v>
      </c>
      <c r="G24" s="82">
        <f t="shared" si="1"/>
        <v>0</v>
      </c>
      <c r="H24" s="82">
        <f t="shared" si="1"/>
        <v>53294413</v>
      </c>
      <c r="I24" s="82">
        <f t="shared" si="1"/>
        <v>53294413</v>
      </c>
      <c r="J24" s="82">
        <f t="shared" si="1"/>
        <v>106588826</v>
      </c>
      <c r="K24" s="82">
        <f t="shared" si="1"/>
        <v>53296438</v>
      </c>
      <c r="L24" s="82">
        <f t="shared" si="1"/>
        <v>53296438</v>
      </c>
      <c r="M24" s="82">
        <f t="shared" si="1"/>
        <v>53410169</v>
      </c>
      <c r="N24" s="82">
        <f t="shared" si="1"/>
        <v>160003045</v>
      </c>
      <c r="O24" s="82">
        <f t="shared" si="1"/>
        <v>53142783</v>
      </c>
      <c r="P24" s="82">
        <f t="shared" si="1"/>
        <v>53142783</v>
      </c>
      <c r="Q24" s="82">
        <f t="shared" si="1"/>
        <v>56308356</v>
      </c>
      <c r="R24" s="82">
        <f t="shared" si="1"/>
        <v>162593922</v>
      </c>
      <c r="S24" s="82">
        <f t="shared" si="1"/>
        <v>56058683</v>
      </c>
      <c r="T24" s="82">
        <f t="shared" si="1"/>
        <v>56278279</v>
      </c>
      <c r="U24" s="82">
        <f t="shared" si="1"/>
        <v>60336273</v>
      </c>
      <c r="V24" s="82">
        <f t="shared" si="1"/>
        <v>172673235</v>
      </c>
      <c r="W24" s="82">
        <f t="shared" si="1"/>
        <v>601859028</v>
      </c>
      <c r="X24" s="82">
        <f t="shared" si="1"/>
        <v>60759619</v>
      </c>
      <c r="Y24" s="82">
        <f t="shared" si="1"/>
        <v>541099409</v>
      </c>
      <c r="Z24" s="227">
        <f>+IF(X24&lt;&gt;0,+(Y24/X24)*100,0)</f>
        <v>890.5576070185693</v>
      </c>
      <c r="AA24" s="84">
        <f>SUM(AA15:AA23)</f>
        <v>60759619</v>
      </c>
    </row>
    <row r="25" spans="1:27" ht="13.5">
      <c r="A25" s="265" t="s">
        <v>162</v>
      </c>
      <c r="B25" s="266"/>
      <c r="C25" s="177">
        <f aca="true" t="shared" si="2" ref="C25:Y25">+C12+C24</f>
        <v>184426290</v>
      </c>
      <c r="D25" s="177">
        <f>+D12+D24</f>
        <v>0</v>
      </c>
      <c r="E25" s="77">
        <f t="shared" si="2"/>
        <v>167877000</v>
      </c>
      <c r="F25" s="78">
        <f t="shared" si="2"/>
        <v>116663985</v>
      </c>
      <c r="G25" s="78">
        <f t="shared" si="2"/>
        <v>34463091</v>
      </c>
      <c r="H25" s="78">
        <f t="shared" si="2"/>
        <v>206855672</v>
      </c>
      <c r="I25" s="78">
        <f t="shared" si="2"/>
        <v>201915897</v>
      </c>
      <c r="J25" s="78">
        <f t="shared" si="2"/>
        <v>443234660</v>
      </c>
      <c r="K25" s="78">
        <f t="shared" si="2"/>
        <v>191008777</v>
      </c>
      <c r="L25" s="78">
        <f t="shared" si="2"/>
        <v>186117485</v>
      </c>
      <c r="M25" s="78">
        <f t="shared" si="2"/>
        <v>205353144</v>
      </c>
      <c r="N25" s="78">
        <f t="shared" si="2"/>
        <v>582479406</v>
      </c>
      <c r="O25" s="78">
        <f t="shared" si="2"/>
        <v>202250782</v>
      </c>
      <c r="P25" s="78">
        <f t="shared" si="2"/>
        <v>193110478</v>
      </c>
      <c r="Q25" s="78">
        <f t="shared" si="2"/>
        <v>208272590</v>
      </c>
      <c r="R25" s="78">
        <f t="shared" si="2"/>
        <v>603633850</v>
      </c>
      <c r="S25" s="78">
        <f t="shared" si="2"/>
        <v>201439801</v>
      </c>
      <c r="T25" s="78">
        <f t="shared" si="2"/>
        <v>193121557</v>
      </c>
      <c r="U25" s="78">
        <f t="shared" si="2"/>
        <v>184469254</v>
      </c>
      <c r="V25" s="78">
        <f t="shared" si="2"/>
        <v>579030612</v>
      </c>
      <c r="W25" s="78">
        <f t="shared" si="2"/>
        <v>2208378528</v>
      </c>
      <c r="X25" s="78">
        <f t="shared" si="2"/>
        <v>116663985</v>
      </c>
      <c r="Y25" s="78">
        <f t="shared" si="2"/>
        <v>2091714543</v>
      </c>
      <c r="Z25" s="179">
        <f>+IF(X25&lt;&gt;0,+(Y25/X25)*100,0)</f>
        <v>1792.939391706875</v>
      </c>
      <c r="AA25" s="79">
        <f>+AA12+AA24</f>
        <v>116663985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>
        <v>1262656</v>
      </c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166</v>
      </c>
      <c r="B31" s="197"/>
      <c r="C31" s="160">
        <v>1550</v>
      </c>
      <c r="D31" s="160"/>
      <c r="E31" s="64">
        <v>7000</v>
      </c>
      <c r="F31" s="65">
        <v>5325</v>
      </c>
      <c r="G31" s="65"/>
      <c r="H31" s="65">
        <v>1550</v>
      </c>
      <c r="I31" s="65">
        <v>1550</v>
      </c>
      <c r="J31" s="65">
        <v>3100</v>
      </c>
      <c r="K31" s="65">
        <v>1550</v>
      </c>
      <c r="L31" s="65">
        <v>1550</v>
      </c>
      <c r="M31" s="65">
        <v>1550</v>
      </c>
      <c r="N31" s="65">
        <v>4650</v>
      </c>
      <c r="O31" s="65">
        <v>1550</v>
      </c>
      <c r="P31" s="65">
        <v>1550</v>
      </c>
      <c r="Q31" s="65">
        <v>1550</v>
      </c>
      <c r="R31" s="65">
        <v>4650</v>
      </c>
      <c r="S31" s="65">
        <v>1550</v>
      </c>
      <c r="T31" s="65">
        <v>1550</v>
      </c>
      <c r="U31" s="65">
        <v>1550</v>
      </c>
      <c r="V31" s="65">
        <v>4650</v>
      </c>
      <c r="W31" s="65">
        <v>17050</v>
      </c>
      <c r="X31" s="65">
        <v>5325</v>
      </c>
      <c r="Y31" s="65">
        <v>11725</v>
      </c>
      <c r="Z31" s="145">
        <v>220.19</v>
      </c>
      <c r="AA31" s="67">
        <v>5325</v>
      </c>
    </row>
    <row r="32" spans="1:27" ht="13.5">
      <c r="A32" s="264" t="s">
        <v>167</v>
      </c>
      <c r="B32" s="197" t="s">
        <v>94</v>
      </c>
      <c r="C32" s="160">
        <v>9165708</v>
      </c>
      <c r="D32" s="160"/>
      <c r="E32" s="64">
        <v>7134000</v>
      </c>
      <c r="F32" s="65">
        <v>6076159</v>
      </c>
      <c r="G32" s="65">
        <v>993234</v>
      </c>
      <c r="H32" s="65">
        <v>3051723</v>
      </c>
      <c r="I32" s="65">
        <v>4135252</v>
      </c>
      <c r="J32" s="65">
        <v>8180209</v>
      </c>
      <c r="K32" s="65">
        <v>2907725</v>
      </c>
      <c r="L32" s="65">
        <v>2548399</v>
      </c>
      <c r="M32" s="65">
        <v>2393909</v>
      </c>
      <c r="N32" s="65">
        <v>7850033</v>
      </c>
      <c r="O32" s="65">
        <v>2191028</v>
      </c>
      <c r="P32" s="65">
        <v>2649148</v>
      </c>
      <c r="Q32" s="65">
        <v>6461479</v>
      </c>
      <c r="R32" s="65">
        <v>11301655</v>
      </c>
      <c r="S32" s="65">
        <v>6127179</v>
      </c>
      <c r="T32" s="65">
        <v>6440661</v>
      </c>
      <c r="U32" s="65">
        <v>5778274</v>
      </c>
      <c r="V32" s="65">
        <v>18346114</v>
      </c>
      <c r="W32" s="65">
        <v>45678011</v>
      </c>
      <c r="X32" s="65">
        <v>6076159</v>
      </c>
      <c r="Y32" s="65">
        <v>39601852</v>
      </c>
      <c r="Z32" s="145">
        <v>651.76</v>
      </c>
      <c r="AA32" s="67">
        <v>6076159</v>
      </c>
    </row>
    <row r="33" spans="1:27" ht="13.5">
      <c r="A33" s="264" t="s">
        <v>168</v>
      </c>
      <c r="B33" s="197"/>
      <c r="C33" s="160"/>
      <c r="D33" s="160"/>
      <c r="E33" s="64">
        <v>2023000</v>
      </c>
      <c r="F33" s="65">
        <v>1419136</v>
      </c>
      <c r="G33" s="65"/>
      <c r="H33" s="65">
        <v>4579193</v>
      </c>
      <c r="I33" s="65">
        <v>4579193</v>
      </c>
      <c r="J33" s="65">
        <v>9158386</v>
      </c>
      <c r="K33" s="65">
        <v>4579193</v>
      </c>
      <c r="L33" s="65">
        <v>4579193</v>
      </c>
      <c r="M33" s="65">
        <v>4579192</v>
      </c>
      <c r="N33" s="65">
        <v>13737578</v>
      </c>
      <c r="O33" s="65">
        <v>4579193</v>
      </c>
      <c r="P33" s="65">
        <v>4579193</v>
      </c>
      <c r="Q33" s="65"/>
      <c r="R33" s="65">
        <v>9158386</v>
      </c>
      <c r="S33" s="65"/>
      <c r="T33" s="65"/>
      <c r="U33" s="65"/>
      <c r="V33" s="65"/>
      <c r="W33" s="65">
        <v>32054350</v>
      </c>
      <c r="X33" s="65">
        <v>1419136</v>
      </c>
      <c r="Y33" s="65">
        <v>30635214</v>
      </c>
      <c r="Z33" s="145">
        <v>2158.72</v>
      </c>
      <c r="AA33" s="67">
        <v>1419136</v>
      </c>
    </row>
    <row r="34" spans="1:27" ht="13.5">
      <c r="A34" s="265" t="s">
        <v>58</v>
      </c>
      <c r="B34" s="266"/>
      <c r="C34" s="177">
        <f aca="true" t="shared" si="3" ref="C34:Y34">SUM(C29:C33)</f>
        <v>10429914</v>
      </c>
      <c r="D34" s="177">
        <f>SUM(D29:D33)</f>
        <v>0</v>
      </c>
      <c r="E34" s="77">
        <f t="shared" si="3"/>
        <v>9164000</v>
      </c>
      <c r="F34" s="78">
        <f t="shared" si="3"/>
        <v>7500620</v>
      </c>
      <c r="G34" s="78">
        <f t="shared" si="3"/>
        <v>993234</v>
      </c>
      <c r="H34" s="78">
        <f t="shared" si="3"/>
        <v>7632466</v>
      </c>
      <c r="I34" s="78">
        <f t="shared" si="3"/>
        <v>8715995</v>
      </c>
      <c r="J34" s="78">
        <f t="shared" si="3"/>
        <v>17341695</v>
      </c>
      <c r="K34" s="78">
        <f t="shared" si="3"/>
        <v>7488468</v>
      </c>
      <c r="L34" s="78">
        <f t="shared" si="3"/>
        <v>7129142</v>
      </c>
      <c r="M34" s="78">
        <f t="shared" si="3"/>
        <v>6974651</v>
      </c>
      <c r="N34" s="78">
        <f t="shared" si="3"/>
        <v>21592261</v>
      </c>
      <c r="O34" s="78">
        <f t="shared" si="3"/>
        <v>6771771</v>
      </c>
      <c r="P34" s="78">
        <f t="shared" si="3"/>
        <v>7229891</v>
      </c>
      <c r="Q34" s="78">
        <f t="shared" si="3"/>
        <v>6463029</v>
      </c>
      <c r="R34" s="78">
        <f t="shared" si="3"/>
        <v>20464691</v>
      </c>
      <c r="S34" s="78">
        <f t="shared" si="3"/>
        <v>6128729</v>
      </c>
      <c r="T34" s="78">
        <f t="shared" si="3"/>
        <v>6442211</v>
      </c>
      <c r="U34" s="78">
        <f t="shared" si="3"/>
        <v>5779824</v>
      </c>
      <c r="V34" s="78">
        <f t="shared" si="3"/>
        <v>18350764</v>
      </c>
      <c r="W34" s="78">
        <f t="shared" si="3"/>
        <v>77749411</v>
      </c>
      <c r="X34" s="78">
        <f t="shared" si="3"/>
        <v>7500620</v>
      </c>
      <c r="Y34" s="78">
        <f t="shared" si="3"/>
        <v>70248791</v>
      </c>
      <c r="Z34" s="179">
        <f>+IF(X34&lt;&gt;0,+(Y34/X34)*100,0)</f>
        <v>936.5731232884748</v>
      </c>
      <c r="AA34" s="79">
        <f>SUM(AA29:AA33)</f>
        <v>7500620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12311552</v>
      </c>
      <c r="D37" s="160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>
        <v>-20</v>
      </c>
      <c r="U37" s="65"/>
      <c r="V37" s="65">
        <v>-20</v>
      </c>
      <c r="W37" s="65">
        <v>-20</v>
      </c>
      <c r="X37" s="65"/>
      <c r="Y37" s="65">
        <v>-20</v>
      </c>
      <c r="Z37" s="145"/>
      <c r="AA37" s="67"/>
    </row>
    <row r="38" spans="1:27" ht="13.5">
      <c r="A38" s="264" t="s">
        <v>168</v>
      </c>
      <c r="B38" s="197"/>
      <c r="C38" s="160"/>
      <c r="D38" s="160"/>
      <c r="E38" s="64">
        <v>12830000</v>
      </c>
      <c r="F38" s="65">
        <v>9622847</v>
      </c>
      <c r="G38" s="65"/>
      <c r="H38" s="65">
        <v>13549158</v>
      </c>
      <c r="I38" s="65">
        <v>13516989</v>
      </c>
      <c r="J38" s="65">
        <v>27066147</v>
      </c>
      <c r="K38" s="65">
        <v>13482872</v>
      </c>
      <c r="L38" s="65">
        <v>13482872</v>
      </c>
      <c r="M38" s="65">
        <v>13453859</v>
      </c>
      <c r="N38" s="65">
        <v>40419603</v>
      </c>
      <c r="O38" s="65">
        <v>13405068</v>
      </c>
      <c r="P38" s="65">
        <v>13405068</v>
      </c>
      <c r="Q38" s="65">
        <v>13404068</v>
      </c>
      <c r="R38" s="65">
        <v>40214204</v>
      </c>
      <c r="S38" s="65">
        <v>13361348</v>
      </c>
      <c r="T38" s="65">
        <v>13314803</v>
      </c>
      <c r="U38" s="65">
        <v>13294448</v>
      </c>
      <c r="V38" s="65">
        <v>39970599</v>
      </c>
      <c r="W38" s="65">
        <v>147670553</v>
      </c>
      <c r="X38" s="65">
        <v>9622847</v>
      </c>
      <c r="Y38" s="65">
        <v>138047706</v>
      </c>
      <c r="Z38" s="145">
        <v>1434.58</v>
      </c>
      <c r="AA38" s="67">
        <v>9622847</v>
      </c>
    </row>
    <row r="39" spans="1:27" ht="13.5">
      <c r="A39" s="265" t="s">
        <v>59</v>
      </c>
      <c r="B39" s="268"/>
      <c r="C39" s="177">
        <f aca="true" t="shared" si="4" ref="C39:Y39">SUM(C37:C38)</f>
        <v>12311552</v>
      </c>
      <c r="D39" s="177">
        <f>SUM(D37:D38)</f>
        <v>0</v>
      </c>
      <c r="E39" s="81">
        <f t="shared" si="4"/>
        <v>12830000</v>
      </c>
      <c r="F39" s="82">
        <f t="shared" si="4"/>
        <v>9622847</v>
      </c>
      <c r="G39" s="82">
        <f t="shared" si="4"/>
        <v>0</v>
      </c>
      <c r="H39" s="82">
        <f t="shared" si="4"/>
        <v>13549158</v>
      </c>
      <c r="I39" s="82">
        <f t="shared" si="4"/>
        <v>13516989</v>
      </c>
      <c r="J39" s="82">
        <f t="shared" si="4"/>
        <v>27066147</v>
      </c>
      <c r="K39" s="82">
        <f t="shared" si="4"/>
        <v>13482872</v>
      </c>
      <c r="L39" s="82">
        <f t="shared" si="4"/>
        <v>13482872</v>
      </c>
      <c r="M39" s="82">
        <f t="shared" si="4"/>
        <v>13453859</v>
      </c>
      <c r="N39" s="82">
        <f t="shared" si="4"/>
        <v>40419603</v>
      </c>
      <c r="O39" s="82">
        <f t="shared" si="4"/>
        <v>13405068</v>
      </c>
      <c r="P39" s="82">
        <f t="shared" si="4"/>
        <v>13405068</v>
      </c>
      <c r="Q39" s="82">
        <f t="shared" si="4"/>
        <v>13404068</v>
      </c>
      <c r="R39" s="82">
        <f t="shared" si="4"/>
        <v>40214204</v>
      </c>
      <c r="S39" s="82">
        <f t="shared" si="4"/>
        <v>13361348</v>
      </c>
      <c r="T39" s="82">
        <f t="shared" si="4"/>
        <v>13314783</v>
      </c>
      <c r="U39" s="82">
        <f t="shared" si="4"/>
        <v>13294448</v>
      </c>
      <c r="V39" s="82">
        <f t="shared" si="4"/>
        <v>39970579</v>
      </c>
      <c r="W39" s="82">
        <f t="shared" si="4"/>
        <v>147670533</v>
      </c>
      <c r="X39" s="82">
        <f t="shared" si="4"/>
        <v>9622847</v>
      </c>
      <c r="Y39" s="82">
        <f t="shared" si="4"/>
        <v>138047686</v>
      </c>
      <c r="Z39" s="227">
        <f>+IF(X39&lt;&gt;0,+(Y39/X39)*100,0)</f>
        <v>1434.5825720807989</v>
      </c>
      <c r="AA39" s="84">
        <f>SUM(AA37:AA38)</f>
        <v>9622847</v>
      </c>
    </row>
    <row r="40" spans="1:27" ht="13.5">
      <c r="A40" s="265" t="s">
        <v>170</v>
      </c>
      <c r="B40" s="266"/>
      <c r="C40" s="177">
        <f aca="true" t="shared" si="5" ref="C40:Y40">+C34+C39</f>
        <v>22741466</v>
      </c>
      <c r="D40" s="177">
        <f>+D34+D39</f>
        <v>0</v>
      </c>
      <c r="E40" s="77">
        <f t="shared" si="5"/>
        <v>21994000</v>
      </c>
      <c r="F40" s="78">
        <f t="shared" si="5"/>
        <v>17123467</v>
      </c>
      <c r="G40" s="78">
        <f t="shared" si="5"/>
        <v>993234</v>
      </c>
      <c r="H40" s="78">
        <f t="shared" si="5"/>
        <v>21181624</v>
      </c>
      <c r="I40" s="78">
        <f t="shared" si="5"/>
        <v>22232984</v>
      </c>
      <c r="J40" s="78">
        <f t="shared" si="5"/>
        <v>44407842</v>
      </c>
      <c r="K40" s="78">
        <f t="shared" si="5"/>
        <v>20971340</v>
      </c>
      <c r="L40" s="78">
        <f t="shared" si="5"/>
        <v>20612014</v>
      </c>
      <c r="M40" s="78">
        <f t="shared" si="5"/>
        <v>20428510</v>
      </c>
      <c r="N40" s="78">
        <f t="shared" si="5"/>
        <v>62011864</v>
      </c>
      <c r="O40" s="78">
        <f t="shared" si="5"/>
        <v>20176839</v>
      </c>
      <c r="P40" s="78">
        <f t="shared" si="5"/>
        <v>20634959</v>
      </c>
      <c r="Q40" s="78">
        <f t="shared" si="5"/>
        <v>19867097</v>
      </c>
      <c r="R40" s="78">
        <f t="shared" si="5"/>
        <v>60678895</v>
      </c>
      <c r="S40" s="78">
        <f t="shared" si="5"/>
        <v>19490077</v>
      </c>
      <c r="T40" s="78">
        <f t="shared" si="5"/>
        <v>19756994</v>
      </c>
      <c r="U40" s="78">
        <f t="shared" si="5"/>
        <v>19074272</v>
      </c>
      <c r="V40" s="78">
        <f t="shared" si="5"/>
        <v>58321343</v>
      </c>
      <c r="W40" s="78">
        <f t="shared" si="5"/>
        <v>225419944</v>
      </c>
      <c r="X40" s="78">
        <f t="shared" si="5"/>
        <v>17123467</v>
      </c>
      <c r="Y40" s="78">
        <f t="shared" si="5"/>
        <v>208296477</v>
      </c>
      <c r="Z40" s="179">
        <f>+IF(X40&lt;&gt;0,+(Y40/X40)*100,0)</f>
        <v>1216.4386861609275</v>
      </c>
      <c r="AA40" s="79">
        <f>+AA34+AA39</f>
        <v>17123467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161684824</v>
      </c>
      <c r="D42" s="272">
        <f>+D25-D40</f>
        <v>0</v>
      </c>
      <c r="E42" s="273">
        <f t="shared" si="6"/>
        <v>145883000</v>
      </c>
      <c r="F42" s="274">
        <f t="shared" si="6"/>
        <v>99540518</v>
      </c>
      <c r="G42" s="274">
        <f t="shared" si="6"/>
        <v>33469857</v>
      </c>
      <c r="H42" s="274">
        <f t="shared" si="6"/>
        <v>185674048</v>
      </c>
      <c r="I42" s="274">
        <f t="shared" si="6"/>
        <v>179682913</v>
      </c>
      <c r="J42" s="274">
        <f t="shared" si="6"/>
        <v>398826818</v>
      </c>
      <c r="K42" s="274">
        <f t="shared" si="6"/>
        <v>170037437</v>
      </c>
      <c r="L42" s="274">
        <f t="shared" si="6"/>
        <v>165505471</v>
      </c>
      <c r="M42" s="274">
        <f t="shared" si="6"/>
        <v>184924634</v>
      </c>
      <c r="N42" s="274">
        <f t="shared" si="6"/>
        <v>520467542</v>
      </c>
      <c r="O42" s="274">
        <f t="shared" si="6"/>
        <v>182073943</v>
      </c>
      <c r="P42" s="274">
        <f t="shared" si="6"/>
        <v>172475519</v>
      </c>
      <c r="Q42" s="274">
        <f t="shared" si="6"/>
        <v>188405493</v>
      </c>
      <c r="R42" s="274">
        <f t="shared" si="6"/>
        <v>542954955</v>
      </c>
      <c r="S42" s="274">
        <f t="shared" si="6"/>
        <v>181949724</v>
      </c>
      <c r="T42" s="274">
        <f t="shared" si="6"/>
        <v>173364563</v>
      </c>
      <c r="U42" s="274">
        <f t="shared" si="6"/>
        <v>165394982</v>
      </c>
      <c r="V42" s="274">
        <f t="shared" si="6"/>
        <v>520709269</v>
      </c>
      <c r="W42" s="274">
        <f t="shared" si="6"/>
        <v>1982958584</v>
      </c>
      <c r="X42" s="274">
        <f t="shared" si="6"/>
        <v>99540518</v>
      </c>
      <c r="Y42" s="274">
        <f t="shared" si="6"/>
        <v>1883418066</v>
      </c>
      <c r="Z42" s="275">
        <f>+IF(X42&lt;&gt;0,+(Y42/X42)*100,0)</f>
        <v>1892.1119799677956</v>
      </c>
      <c r="AA42" s="276">
        <f>+AA25-AA40</f>
        <v>99540518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159555960</v>
      </c>
      <c r="D45" s="160"/>
      <c r="E45" s="64">
        <v>143259000</v>
      </c>
      <c r="F45" s="65">
        <v>97572667</v>
      </c>
      <c r="G45" s="65">
        <v>33469857</v>
      </c>
      <c r="H45" s="65">
        <v>183545185</v>
      </c>
      <c r="I45" s="65">
        <v>177554050</v>
      </c>
      <c r="J45" s="65">
        <v>394569092</v>
      </c>
      <c r="K45" s="65">
        <v>167908574</v>
      </c>
      <c r="L45" s="65">
        <v>163376608</v>
      </c>
      <c r="M45" s="65">
        <v>182795771</v>
      </c>
      <c r="N45" s="65">
        <v>514080953</v>
      </c>
      <c r="O45" s="65">
        <v>179945080</v>
      </c>
      <c r="P45" s="65">
        <v>170346656</v>
      </c>
      <c r="Q45" s="65">
        <v>186276630</v>
      </c>
      <c r="R45" s="65">
        <v>536568366</v>
      </c>
      <c r="S45" s="65">
        <v>179820861</v>
      </c>
      <c r="T45" s="65">
        <v>171235700</v>
      </c>
      <c r="U45" s="65">
        <v>163266119</v>
      </c>
      <c r="V45" s="65">
        <v>514322680</v>
      </c>
      <c r="W45" s="65">
        <v>1959541091</v>
      </c>
      <c r="X45" s="65">
        <v>97572667</v>
      </c>
      <c r="Y45" s="65">
        <v>1861968424</v>
      </c>
      <c r="Z45" s="144">
        <v>1908.29</v>
      </c>
      <c r="AA45" s="67">
        <v>97572667</v>
      </c>
    </row>
    <row r="46" spans="1:27" ht="13.5">
      <c r="A46" s="264" t="s">
        <v>174</v>
      </c>
      <c r="B46" s="197" t="s">
        <v>94</v>
      </c>
      <c r="C46" s="160">
        <v>2128864</v>
      </c>
      <c r="D46" s="160"/>
      <c r="E46" s="64">
        <v>2624000</v>
      </c>
      <c r="F46" s="65">
        <v>1967851</v>
      </c>
      <c r="G46" s="65"/>
      <c r="H46" s="65">
        <v>2128863</v>
      </c>
      <c r="I46" s="65">
        <v>2128863</v>
      </c>
      <c r="J46" s="65">
        <v>4257726</v>
      </c>
      <c r="K46" s="65">
        <v>2128863</v>
      </c>
      <c r="L46" s="65">
        <v>2128863</v>
      </c>
      <c r="M46" s="65">
        <v>2128863</v>
      </c>
      <c r="N46" s="65">
        <v>6386589</v>
      </c>
      <c r="O46" s="65">
        <v>2128863</v>
      </c>
      <c r="P46" s="65">
        <v>2128863</v>
      </c>
      <c r="Q46" s="65">
        <v>2128863</v>
      </c>
      <c r="R46" s="65">
        <v>6386589</v>
      </c>
      <c r="S46" s="65">
        <v>2128863</v>
      </c>
      <c r="T46" s="65">
        <v>2128863</v>
      </c>
      <c r="U46" s="65">
        <v>2128863</v>
      </c>
      <c r="V46" s="65">
        <v>6386589</v>
      </c>
      <c r="W46" s="65">
        <v>23417493</v>
      </c>
      <c r="X46" s="65">
        <v>1967851</v>
      </c>
      <c r="Y46" s="65">
        <v>21449642</v>
      </c>
      <c r="Z46" s="144">
        <v>1090</v>
      </c>
      <c r="AA46" s="67">
        <v>1967851</v>
      </c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161684824</v>
      </c>
      <c r="D48" s="232">
        <f>SUM(D45:D47)</f>
        <v>0</v>
      </c>
      <c r="E48" s="279">
        <f t="shared" si="7"/>
        <v>145883000</v>
      </c>
      <c r="F48" s="234">
        <f t="shared" si="7"/>
        <v>99540518</v>
      </c>
      <c r="G48" s="234">
        <f t="shared" si="7"/>
        <v>33469857</v>
      </c>
      <c r="H48" s="234">
        <f t="shared" si="7"/>
        <v>185674048</v>
      </c>
      <c r="I48" s="234">
        <f t="shared" si="7"/>
        <v>179682913</v>
      </c>
      <c r="J48" s="234">
        <f t="shared" si="7"/>
        <v>398826818</v>
      </c>
      <c r="K48" s="234">
        <f t="shared" si="7"/>
        <v>170037437</v>
      </c>
      <c r="L48" s="234">
        <f t="shared" si="7"/>
        <v>165505471</v>
      </c>
      <c r="M48" s="234">
        <f t="shared" si="7"/>
        <v>184924634</v>
      </c>
      <c r="N48" s="234">
        <f t="shared" si="7"/>
        <v>520467542</v>
      </c>
      <c r="O48" s="234">
        <f t="shared" si="7"/>
        <v>182073943</v>
      </c>
      <c r="P48" s="234">
        <f t="shared" si="7"/>
        <v>172475519</v>
      </c>
      <c r="Q48" s="234">
        <f t="shared" si="7"/>
        <v>188405493</v>
      </c>
      <c r="R48" s="234">
        <f t="shared" si="7"/>
        <v>542954955</v>
      </c>
      <c r="S48" s="234">
        <f t="shared" si="7"/>
        <v>181949724</v>
      </c>
      <c r="T48" s="234">
        <f t="shared" si="7"/>
        <v>173364563</v>
      </c>
      <c r="U48" s="234">
        <f t="shared" si="7"/>
        <v>165394982</v>
      </c>
      <c r="V48" s="234">
        <f t="shared" si="7"/>
        <v>520709269</v>
      </c>
      <c r="W48" s="234">
        <f t="shared" si="7"/>
        <v>1982958584</v>
      </c>
      <c r="X48" s="234">
        <f t="shared" si="7"/>
        <v>99540518</v>
      </c>
      <c r="Y48" s="234">
        <f t="shared" si="7"/>
        <v>1883418066</v>
      </c>
      <c r="Z48" s="280">
        <f>+IF(X48&lt;&gt;0,+(Y48/X48)*100,0)</f>
        <v>1892.1119799677956</v>
      </c>
      <c r="AA48" s="247">
        <f>SUM(AA45:AA47)</f>
        <v>99540518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769634</v>
      </c>
      <c r="D6" s="160">
        <v>44328803</v>
      </c>
      <c r="E6" s="64">
        <v>891112</v>
      </c>
      <c r="F6" s="65">
        <v>891112</v>
      </c>
      <c r="G6" s="65">
        <v>2479371</v>
      </c>
      <c r="H6" s="65">
        <v>17586480</v>
      </c>
      <c r="I6" s="65">
        <v>20112945</v>
      </c>
      <c r="J6" s="65">
        <v>40178796</v>
      </c>
      <c r="K6" s="65">
        <v>66650</v>
      </c>
      <c r="L6" s="65">
        <v>108176</v>
      </c>
      <c r="M6" s="65">
        <v>181270</v>
      </c>
      <c r="N6" s="65">
        <v>356096</v>
      </c>
      <c r="O6" s="65">
        <v>581848</v>
      </c>
      <c r="P6" s="65">
        <v>145280</v>
      </c>
      <c r="Q6" s="65">
        <v>55468</v>
      </c>
      <c r="R6" s="65">
        <v>782596</v>
      </c>
      <c r="S6" s="65">
        <v>65696</v>
      </c>
      <c r="T6" s="65">
        <v>2719690</v>
      </c>
      <c r="U6" s="65">
        <v>225929</v>
      </c>
      <c r="V6" s="65">
        <v>3011315</v>
      </c>
      <c r="W6" s="65">
        <v>44328803</v>
      </c>
      <c r="X6" s="65">
        <v>891112</v>
      </c>
      <c r="Y6" s="65">
        <v>43437691</v>
      </c>
      <c r="Z6" s="145">
        <v>4874.55</v>
      </c>
      <c r="AA6" s="67">
        <v>891112</v>
      </c>
    </row>
    <row r="7" spans="1:27" ht="13.5">
      <c r="A7" s="264" t="s">
        <v>181</v>
      </c>
      <c r="B7" s="197" t="s">
        <v>72</v>
      </c>
      <c r="C7" s="160">
        <v>98154511</v>
      </c>
      <c r="D7" s="160">
        <v>96382485</v>
      </c>
      <c r="E7" s="64">
        <v>99807000</v>
      </c>
      <c r="F7" s="65">
        <v>99807000</v>
      </c>
      <c r="G7" s="65">
        <v>37663766</v>
      </c>
      <c r="H7" s="65"/>
      <c r="I7" s="65">
        <v>2088500</v>
      </c>
      <c r="J7" s="65">
        <v>39752266</v>
      </c>
      <c r="K7" s="65"/>
      <c r="L7" s="65">
        <v>42607</v>
      </c>
      <c r="M7" s="65">
        <v>29393000</v>
      </c>
      <c r="N7" s="65">
        <v>29435607</v>
      </c>
      <c r="O7" s="65">
        <v>2166087</v>
      </c>
      <c r="P7" s="65">
        <v>2088500</v>
      </c>
      <c r="Q7" s="65">
        <v>22840025</v>
      </c>
      <c r="R7" s="65">
        <v>27094612</v>
      </c>
      <c r="S7" s="65"/>
      <c r="T7" s="65">
        <v>100000</v>
      </c>
      <c r="U7" s="65"/>
      <c r="V7" s="65">
        <v>100000</v>
      </c>
      <c r="W7" s="65">
        <v>96382485</v>
      </c>
      <c r="X7" s="65">
        <v>99807000</v>
      </c>
      <c r="Y7" s="65">
        <v>-3424515</v>
      </c>
      <c r="Z7" s="145">
        <v>-3.43</v>
      </c>
      <c r="AA7" s="67">
        <v>99807000</v>
      </c>
    </row>
    <row r="8" spans="1:27" ht="13.5">
      <c r="A8" s="264" t="s">
        <v>182</v>
      </c>
      <c r="B8" s="197" t="s">
        <v>72</v>
      </c>
      <c r="C8" s="160"/>
      <c r="D8" s="160"/>
      <c r="E8" s="64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145"/>
      <c r="AA8" s="67"/>
    </row>
    <row r="9" spans="1:27" ht="13.5">
      <c r="A9" s="264" t="s">
        <v>183</v>
      </c>
      <c r="B9" s="197"/>
      <c r="C9" s="160">
        <v>8282648</v>
      </c>
      <c r="D9" s="160">
        <v>6817013</v>
      </c>
      <c r="E9" s="64">
        <v>8020000</v>
      </c>
      <c r="F9" s="65">
        <v>8020000</v>
      </c>
      <c r="G9" s="65">
        <v>588173</v>
      </c>
      <c r="H9" s="65">
        <v>241089</v>
      </c>
      <c r="I9" s="65">
        <v>675598</v>
      </c>
      <c r="J9" s="65">
        <v>1504860</v>
      </c>
      <c r="K9" s="65">
        <v>609307</v>
      </c>
      <c r="L9" s="65">
        <v>502320</v>
      </c>
      <c r="M9" s="65">
        <v>462276</v>
      </c>
      <c r="N9" s="65">
        <v>1573903</v>
      </c>
      <c r="O9" s="65">
        <v>542605</v>
      </c>
      <c r="P9" s="65">
        <v>685187</v>
      </c>
      <c r="Q9" s="65">
        <v>666493</v>
      </c>
      <c r="R9" s="65">
        <v>1894285</v>
      </c>
      <c r="S9" s="65">
        <v>580492</v>
      </c>
      <c r="T9" s="65">
        <v>569069</v>
      </c>
      <c r="U9" s="65">
        <v>694404</v>
      </c>
      <c r="V9" s="65">
        <v>1843965</v>
      </c>
      <c r="W9" s="65">
        <v>6817013</v>
      </c>
      <c r="X9" s="65">
        <v>8020000</v>
      </c>
      <c r="Y9" s="65">
        <v>-1202987</v>
      </c>
      <c r="Z9" s="145">
        <v>-15</v>
      </c>
      <c r="AA9" s="67">
        <v>8020000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-65988581</v>
      </c>
      <c r="D12" s="160">
        <v>-283456417</v>
      </c>
      <c r="E12" s="64">
        <v>-80021215</v>
      </c>
      <c r="F12" s="65">
        <v>-80021215</v>
      </c>
      <c r="G12" s="65">
        <v>-37946647</v>
      </c>
      <c r="H12" s="65">
        <v>-19691941</v>
      </c>
      <c r="I12" s="65">
        <v>-23467716</v>
      </c>
      <c r="J12" s="65">
        <v>-81106304</v>
      </c>
      <c r="K12" s="65">
        <v>-13452718</v>
      </c>
      <c r="L12" s="65">
        <v>-7383634</v>
      </c>
      <c r="M12" s="65">
        <v>-23212325</v>
      </c>
      <c r="N12" s="65">
        <v>-44048677</v>
      </c>
      <c r="O12" s="65">
        <v>-19105502</v>
      </c>
      <c r="P12" s="65">
        <v>-22061744</v>
      </c>
      <c r="Q12" s="65">
        <v>-45598284</v>
      </c>
      <c r="R12" s="65">
        <v>-86765530</v>
      </c>
      <c r="S12" s="65">
        <v>-33163383</v>
      </c>
      <c r="T12" s="65">
        <v>-11900534</v>
      </c>
      <c r="U12" s="65">
        <v>-26471989</v>
      </c>
      <c r="V12" s="65">
        <v>-71535906</v>
      </c>
      <c r="W12" s="65">
        <v>-283456417</v>
      </c>
      <c r="X12" s="65">
        <v>-80021215</v>
      </c>
      <c r="Y12" s="65">
        <v>-203435202</v>
      </c>
      <c r="Z12" s="145">
        <v>254.23</v>
      </c>
      <c r="AA12" s="67">
        <v>-80021215</v>
      </c>
    </row>
    <row r="13" spans="1:27" ht="13.5">
      <c r="A13" s="264" t="s">
        <v>40</v>
      </c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64" t="s">
        <v>42</v>
      </c>
      <c r="B14" s="197" t="s">
        <v>72</v>
      </c>
      <c r="C14" s="160">
        <v>-19925349</v>
      </c>
      <c r="D14" s="160">
        <v>-13942391</v>
      </c>
      <c r="E14" s="64">
        <v>-25777000</v>
      </c>
      <c r="F14" s="65">
        <v>-25777000</v>
      </c>
      <c r="G14" s="65"/>
      <c r="H14" s="65"/>
      <c r="I14" s="65"/>
      <c r="J14" s="65"/>
      <c r="K14" s="65">
        <v>-2723423</v>
      </c>
      <c r="L14" s="65"/>
      <c r="M14" s="65">
        <v>-182214</v>
      </c>
      <c r="N14" s="65">
        <v>-2905637</v>
      </c>
      <c r="O14" s="65">
        <v>-15292</v>
      </c>
      <c r="P14" s="65">
        <v>-6368196</v>
      </c>
      <c r="Q14" s="65">
        <v>-1271368</v>
      </c>
      <c r="R14" s="65">
        <v>-7654856</v>
      </c>
      <c r="S14" s="65">
        <v>-817557</v>
      </c>
      <c r="T14" s="65">
        <v>-2518311</v>
      </c>
      <c r="U14" s="65">
        <v>-46030</v>
      </c>
      <c r="V14" s="65">
        <v>-3381898</v>
      </c>
      <c r="W14" s="65">
        <v>-13942391</v>
      </c>
      <c r="X14" s="65">
        <v>-25777000</v>
      </c>
      <c r="Y14" s="65">
        <v>11834609</v>
      </c>
      <c r="Z14" s="145">
        <v>-45.91</v>
      </c>
      <c r="AA14" s="67">
        <v>-25777000</v>
      </c>
    </row>
    <row r="15" spans="1:27" ht="13.5">
      <c r="A15" s="265" t="s">
        <v>187</v>
      </c>
      <c r="B15" s="266"/>
      <c r="C15" s="177">
        <f aca="true" t="shared" si="0" ref="C15:Y15">SUM(C6:C14)</f>
        <v>21292863</v>
      </c>
      <c r="D15" s="177">
        <f>SUM(D6:D14)</f>
        <v>-149870507</v>
      </c>
      <c r="E15" s="77">
        <f t="shared" si="0"/>
        <v>2919897</v>
      </c>
      <c r="F15" s="78">
        <f t="shared" si="0"/>
        <v>2919897</v>
      </c>
      <c r="G15" s="78">
        <f t="shared" si="0"/>
        <v>2784663</v>
      </c>
      <c r="H15" s="78">
        <f t="shared" si="0"/>
        <v>-1864372</v>
      </c>
      <c r="I15" s="78">
        <f t="shared" si="0"/>
        <v>-590673</v>
      </c>
      <c r="J15" s="78">
        <f t="shared" si="0"/>
        <v>329618</v>
      </c>
      <c r="K15" s="78">
        <f t="shared" si="0"/>
        <v>-15500184</v>
      </c>
      <c r="L15" s="78">
        <f t="shared" si="0"/>
        <v>-6730531</v>
      </c>
      <c r="M15" s="78">
        <f t="shared" si="0"/>
        <v>6642007</v>
      </c>
      <c r="N15" s="78">
        <f t="shared" si="0"/>
        <v>-15588708</v>
      </c>
      <c r="O15" s="78">
        <f t="shared" si="0"/>
        <v>-15830254</v>
      </c>
      <c r="P15" s="78">
        <f t="shared" si="0"/>
        <v>-25510973</v>
      </c>
      <c r="Q15" s="78">
        <f t="shared" si="0"/>
        <v>-23307666</v>
      </c>
      <c r="R15" s="78">
        <f t="shared" si="0"/>
        <v>-64648893</v>
      </c>
      <c r="S15" s="78">
        <f t="shared" si="0"/>
        <v>-33334752</v>
      </c>
      <c r="T15" s="78">
        <f t="shared" si="0"/>
        <v>-11030086</v>
      </c>
      <c r="U15" s="78">
        <f t="shared" si="0"/>
        <v>-25597686</v>
      </c>
      <c r="V15" s="78">
        <f t="shared" si="0"/>
        <v>-69962524</v>
      </c>
      <c r="W15" s="78">
        <f t="shared" si="0"/>
        <v>-149870507</v>
      </c>
      <c r="X15" s="78">
        <f t="shared" si="0"/>
        <v>2919897</v>
      </c>
      <c r="Y15" s="78">
        <f t="shared" si="0"/>
        <v>-152790404</v>
      </c>
      <c r="Z15" s="179">
        <f>+IF(X15&lt;&gt;0,+(Y15/X15)*100,0)</f>
        <v>-5232.732661460319</v>
      </c>
      <c r="AA15" s="79">
        <f>SUM(AA6:AA14)</f>
        <v>2919897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/>
      <c r="E19" s="64"/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>
        <v>168934220</v>
      </c>
      <c r="E22" s="64"/>
      <c r="F22" s="65"/>
      <c r="G22" s="65"/>
      <c r="H22" s="65"/>
      <c r="I22" s="65"/>
      <c r="J22" s="65"/>
      <c r="K22" s="65">
        <v>17000000</v>
      </c>
      <c r="L22" s="65">
        <v>8500000</v>
      </c>
      <c r="M22" s="65">
        <v>437288</v>
      </c>
      <c r="N22" s="65">
        <v>25937288</v>
      </c>
      <c r="O22" s="65">
        <v>11000000</v>
      </c>
      <c r="P22" s="65">
        <v>22000000</v>
      </c>
      <c r="Q22" s="65">
        <v>33000000</v>
      </c>
      <c r="R22" s="65">
        <v>66000000</v>
      </c>
      <c r="S22" s="65">
        <v>28000000</v>
      </c>
      <c r="T22" s="65">
        <v>22000000</v>
      </c>
      <c r="U22" s="65">
        <v>26996932</v>
      </c>
      <c r="V22" s="65">
        <v>76996932</v>
      </c>
      <c r="W22" s="65">
        <v>168934220</v>
      </c>
      <c r="X22" s="65"/>
      <c r="Y22" s="65">
        <v>168934220</v>
      </c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/>
      <c r="D24" s="160">
        <v>-18198061</v>
      </c>
      <c r="E24" s="64">
        <v>-18603000</v>
      </c>
      <c r="F24" s="65">
        <v>-18603000</v>
      </c>
      <c r="G24" s="65"/>
      <c r="H24" s="65">
        <v>-320127</v>
      </c>
      <c r="I24" s="65">
        <v>-742013</v>
      </c>
      <c r="J24" s="65">
        <v>-1062140</v>
      </c>
      <c r="K24" s="65">
        <v>-2134733</v>
      </c>
      <c r="L24" s="65"/>
      <c r="M24" s="65">
        <v>-1619341</v>
      </c>
      <c r="N24" s="65">
        <v>-3754074</v>
      </c>
      <c r="O24" s="65">
        <v>-102471</v>
      </c>
      <c r="P24" s="65"/>
      <c r="Q24" s="65">
        <v>-3501781</v>
      </c>
      <c r="R24" s="65">
        <v>-3604252</v>
      </c>
      <c r="S24" s="65">
        <v>-487041</v>
      </c>
      <c r="T24" s="65">
        <v>-612105</v>
      </c>
      <c r="U24" s="65">
        <v>-8678449</v>
      </c>
      <c r="V24" s="65">
        <v>-9777595</v>
      </c>
      <c r="W24" s="65">
        <v>-18198061</v>
      </c>
      <c r="X24" s="65">
        <v>-18603000</v>
      </c>
      <c r="Y24" s="65">
        <v>404939</v>
      </c>
      <c r="Z24" s="145">
        <v>-2.18</v>
      </c>
      <c r="AA24" s="67">
        <v>-18603000</v>
      </c>
    </row>
    <row r="25" spans="1:27" ht="13.5">
      <c r="A25" s="265" t="s">
        <v>194</v>
      </c>
      <c r="B25" s="266"/>
      <c r="C25" s="177">
        <f aca="true" t="shared" si="1" ref="C25:Y25">SUM(C19:C24)</f>
        <v>0</v>
      </c>
      <c r="D25" s="177">
        <f>SUM(D19:D24)</f>
        <v>150736159</v>
      </c>
      <c r="E25" s="77">
        <f t="shared" si="1"/>
        <v>-18603000</v>
      </c>
      <c r="F25" s="78">
        <f t="shared" si="1"/>
        <v>-18603000</v>
      </c>
      <c r="G25" s="78">
        <f t="shared" si="1"/>
        <v>0</v>
      </c>
      <c r="H25" s="78">
        <f t="shared" si="1"/>
        <v>-320127</v>
      </c>
      <c r="I25" s="78">
        <f t="shared" si="1"/>
        <v>-742013</v>
      </c>
      <c r="J25" s="78">
        <f t="shared" si="1"/>
        <v>-1062140</v>
      </c>
      <c r="K25" s="78">
        <f t="shared" si="1"/>
        <v>14865267</v>
      </c>
      <c r="L25" s="78">
        <f t="shared" si="1"/>
        <v>8500000</v>
      </c>
      <c r="M25" s="78">
        <f t="shared" si="1"/>
        <v>-1182053</v>
      </c>
      <c r="N25" s="78">
        <f t="shared" si="1"/>
        <v>22183214</v>
      </c>
      <c r="O25" s="78">
        <f t="shared" si="1"/>
        <v>10897529</v>
      </c>
      <c r="P25" s="78">
        <f t="shared" si="1"/>
        <v>22000000</v>
      </c>
      <c r="Q25" s="78">
        <f t="shared" si="1"/>
        <v>29498219</v>
      </c>
      <c r="R25" s="78">
        <f t="shared" si="1"/>
        <v>62395748</v>
      </c>
      <c r="S25" s="78">
        <f t="shared" si="1"/>
        <v>27512959</v>
      </c>
      <c r="T25" s="78">
        <f t="shared" si="1"/>
        <v>21387895</v>
      </c>
      <c r="U25" s="78">
        <f t="shared" si="1"/>
        <v>18318483</v>
      </c>
      <c r="V25" s="78">
        <f t="shared" si="1"/>
        <v>67219337</v>
      </c>
      <c r="W25" s="78">
        <f t="shared" si="1"/>
        <v>150736159</v>
      </c>
      <c r="X25" s="78">
        <f t="shared" si="1"/>
        <v>-18603000</v>
      </c>
      <c r="Y25" s="78">
        <f t="shared" si="1"/>
        <v>169339159</v>
      </c>
      <c r="Z25" s="179">
        <f>+IF(X25&lt;&gt;0,+(Y25/X25)*100,0)</f>
        <v>-910.2787668655592</v>
      </c>
      <c r="AA25" s="79">
        <f>SUM(AA19:AA24)</f>
        <v>-18603000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/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/>
      <c r="D33" s="160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65" t="s">
        <v>200</v>
      </c>
      <c r="B34" s="266"/>
      <c r="C34" s="177">
        <f aca="true" t="shared" si="2" ref="C34:Y34">SUM(C29:C33)</f>
        <v>0</v>
      </c>
      <c r="D34" s="177">
        <f>SUM(D29:D33)</f>
        <v>0</v>
      </c>
      <c r="E34" s="77">
        <f t="shared" si="2"/>
        <v>0</v>
      </c>
      <c r="F34" s="78">
        <f t="shared" si="2"/>
        <v>0</v>
      </c>
      <c r="G34" s="78">
        <f t="shared" si="2"/>
        <v>0</v>
      </c>
      <c r="H34" s="78">
        <f t="shared" si="2"/>
        <v>0</v>
      </c>
      <c r="I34" s="78">
        <f t="shared" si="2"/>
        <v>0</v>
      </c>
      <c r="J34" s="78">
        <f t="shared" si="2"/>
        <v>0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78">
        <f t="shared" si="2"/>
        <v>0</v>
      </c>
      <c r="P34" s="78">
        <f t="shared" si="2"/>
        <v>0</v>
      </c>
      <c r="Q34" s="78">
        <f t="shared" si="2"/>
        <v>0</v>
      </c>
      <c r="R34" s="78">
        <f t="shared" si="2"/>
        <v>0</v>
      </c>
      <c r="S34" s="78">
        <f t="shared" si="2"/>
        <v>0</v>
      </c>
      <c r="T34" s="78">
        <f t="shared" si="2"/>
        <v>0</v>
      </c>
      <c r="U34" s="78">
        <f t="shared" si="2"/>
        <v>0</v>
      </c>
      <c r="V34" s="78">
        <f t="shared" si="2"/>
        <v>0</v>
      </c>
      <c r="W34" s="78">
        <f t="shared" si="2"/>
        <v>0</v>
      </c>
      <c r="X34" s="78">
        <f t="shared" si="2"/>
        <v>0</v>
      </c>
      <c r="Y34" s="78">
        <f t="shared" si="2"/>
        <v>0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21292863</v>
      </c>
      <c r="D36" s="158">
        <f>+D15+D25+D34</f>
        <v>865652</v>
      </c>
      <c r="E36" s="104">
        <f t="shared" si="3"/>
        <v>-15683103</v>
      </c>
      <c r="F36" s="105">
        <f t="shared" si="3"/>
        <v>-15683103</v>
      </c>
      <c r="G36" s="105">
        <f t="shared" si="3"/>
        <v>2784663</v>
      </c>
      <c r="H36" s="105">
        <f t="shared" si="3"/>
        <v>-2184499</v>
      </c>
      <c r="I36" s="105">
        <f t="shared" si="3"/>
        <v>-1332686</v>
      </c>
      <c r="J36" s="105">
        <f t="shared" si="3"/>
        <v>-732522</v>
      </c>
      <c r="K36" s="105">
        <f t="shared" si="3"/>
        <v>-634917</v>
      </c>
      <c r="L36" s="105">
        <f t="shared" si="3"/>
        <v>1769469</v>
      </c>
      <c r="M36" s="105">
        <f t="shared" si="3"/>
        <v>5459954</v>
      </c>
      <c r="N36" s="105">
        <f t="shared" si="3"/>
        <v>6594506</v>
      </c>
      <c r="O36" s="105">
        <f t="shared" si="3"/>
        <v>-4932725</v>
      </c>
      <c r="P36" s="105">
        <f t="shared" si="3"/>
        <v>-3510973</v>
      </c>
      <c r="Q36" s="105">
        <f t="shared" si="3"/>
        <v>6190553</v>
      </c>
      <c r="R36" s="105">
        <f t="shared" si="3"/>
        <v>-2253145</v>
      </c>
      <c r="S36" s="105">
        <f t="shared" si="3"/>
        <v>-5821793</v>
      </c>
      <c r="T36" s="105">
        <f t="shared" si="3"/>
        <v>10357809</v>
      </c>
      <c r="U36" s="105">
        <f t="shared" si="3"/>
        <v>-7279203</v>
      </c>
      <c r="V36" s="105">
        <f t="shared" si="3"/>
        <v>-2743187</v>
      </c>
      <c r="W36" s="105">
        <f t="shared" si="3"/>
        <v>865652</v>
      </c>
      <c r="X36" s="105">
        <f t="shared" si="3"/>
        <v>-15683103</v>
      </c>
      <c r="Y36" s="105">
        <f t="shared" si="3"/>
        <v>16548755</v>
      </c>
      <c r="Z36" s="142">
        <f>+IF(X36&lt;&gt;0,+(Y36/X36)*100,0)</f>
        <v>-105.5196474830268</v>
      </c>
      <c r="AA36" s="107">
        <f>+AA15+AA25+AA34</f>
        <v>-15683103</v>
      </c>
    </row>
    <row r="37" spans="1:27" ht="13.5">
      <c r="A37" s="264" t="s">
        <v>202</v>
      </c>
      <c r="B37" s="197" t="s">
        <v>96</v>
      </c>
      <c r="C37" s="158">
        <v>87618797</v>
      </c>
      <c r="D37" s="158">
        <v>5537271</v>
      </c>
      <c r="E37" s="104">
        <v>111994641</v>
      </c>
      <c r="F37" s="105">
        <v>111994641</v>
      </c>
      <c r="G37" s="105">
        <v>5537271</v>
      </c>
      <c r="H37" s="105">
        <v>8321934</v>
      </c>
      <c r="I37" s="105">
        <v>6137435</v>
      </c>
      <c r="J37" s="105">
        <v>5537271</v>
      </c>
      <c r="K37" s="105">
        <v>4804749</v>
      </c>
      <c r="L37" s="105">
        <v>4169832</v>
      </c>
      <c r="M37" s="105">
        <v>5939301</v>
      </c>
      <c r="N37" s="105">
        <v>4804749</v>
      </c>
      <c r="O37" s="105">
        <v>11399255</v>
      </c>
      <c r="P37" s="105">
        <v>6466530</v>
      </c>
      <c r="Q37" s="105">
        <v>2955557</v>
      </c>
      <c r="R37" s="105">
        <v>11399255</v>
      </c>
      <c r="S37" s="105">
        <v>9146110</v>
      </c>
      <c r="T37" s="105">
        <v>3324317</v>
      </c>
      <c r="U37" s="105">
        <v>13682126</v>
      </c>
      <c r="V37" s="105">
        <v>9146110</v>
      </c>
      <c r="W37" s="105">
        <v>5537271</v>
      </c>
      <c r="X37" s="105">
        <v>111994641</v>
      </c>
      <c r="Y37" s="105">
        <v>-106457370</v>
      </c>
      <c r="Z37" s="142">
        <v>-95.06</v>
      </c>
      <c r="AA37" s="107">
        <v>111994641</v>
      </c>
    </row>
    <row r="38" spans="1:27" ht="13.5">
      <c r="A38" s="282" t="s">
        <v>203</v>
      </c>
      <c r="B38" s="271" t="s">
        <v>96</v>
      </c>
      <c r="C38" s="272">
        <v>108911660</v>
      </c>
      <c r="D38" s="272">
        <v>6402923</v>
      </c>
      <c r="E38" s="273">
        <v>96311538</v>
      </c>
      <c r="F38" s="274">
        <v>96311538</v>
      </c>
      <c r="G38" s="274">
        <v>8321934</v>
      </c>
      <c r="H38" s="274">
        <v>6137435</v>
      </c>
      <c r="I38" s="274">
        <v>4804749</v>
      </c>
      <c r="J38" s="274">
        <v>4804749</v>
      </c>
      <c r="K38" s="274">
        <v>4169832</v>
      </c>
      <c r="L38" s="274">
        <v>5939301</v>
      </c>
      <c r="M38" s="274">
        <v>11399255</v>
      </c>
      <c r="N38" s="274">
        <v>11399255</v>
      </c>
      <c r="O38" s="274">
        <v>6466530</v>
      </c>
      <c r="P38" s="274">
        <v>2955557</v>
      </c>
      <c r="Q38" s="274">
        <v>9146110</v>
      </c>
      <c r="R38" s="274">
        <v>9146110</v>
      </c>
      <c r="S38" s="274">
        <v>3324317</v>
      </c>
      <c r="T38" s="274">
        <v>13682126</v>
      </c>
      <c r="U38" s="274">
        <v>6402923</v>
      </c>
      <c r="V38" s="274">
        <v>6402923</v>
      </c>
      <c r="W38" s="274">
        <v>6402923</v>
      </c>
      <c r="X38" s="274">
        <v>96311538</v>
      </c>
      <c r="Y38" s="274">
        <v>-89908615</v>
      </c>
      <c r="Z38" s="275">
        <v>-93.35</v>
      </c>
      <c r="AA38" s="276">
        <v>96311538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2012-08-01T08:40:59Z</dcterms:created>
  <dcterms:modified xsi:type="dcterms:W3CDTF">2012-08-01T08:40:59Z</dcterms:modified>
  <cp:category/>
  <cp:version/>
  <cp:contentType/>
  <cp:contentStatus/>
</cp:coreProperties>
</file>