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<sst xmlns="http://schemas.openxmlformats.org/spreadsheetml/2006/main" count="536" uniqueCount="252">
  <si>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Bojanala Platinum(DC37)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</si>
  <si>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</si>
  <si>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</si>
  <si>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</si>
  <si>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</si>
  <si>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</si>
  <si>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</si>
  <si>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</si>
  <si>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</si>
  <si>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</si>
  <si>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</si>
  <si>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</si>
  <si>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</si>
  <si>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</si>
  <si>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</si>
  <si>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</si>
  <si>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</si>
  <si>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</si>
  <si>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</si>
  <si>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</si>
  <si>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</si>
  <si>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</si>
  <si>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</si>
  <si>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</si>
  <si>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</si>
  <si>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</si>
  <si>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</si>
  <si>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</si>
  <si>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</si>
  <si>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</si>
  <si>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</si>
  <si>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</si>
  <si>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</si>
  <si>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</si>
  <si>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</si>
  <si>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</si>
  <si>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</si>
  <si>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</si>
  <si>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</si>
  <si>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</si>
  <si>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</si>
  <si>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</si>
  <si>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</si>
  <si>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</si>
  <si>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</si>
  <si>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</si>
  <si>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</si>
  <si>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</si>
  <si>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</si>
  <si>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</si>
  <si>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</si>
  <si>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</si>
  <si>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</si>
  <si>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</si>
  <si>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</si>
  <si>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</si>
  <si>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</si>
  <si>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</si>
  <si>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</si>
  <si>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</si>
  <si>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</si>
  <si>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</si>
  <si>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</si>
  <si>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</si>
  <si>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</si>
  <si>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</si>
  <si>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</si>
  <si>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</si>
  <si>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</si>
  <si>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</si>
  <si>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</si>
  <si>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</si>
  <si>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</si>
  <si>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</si>
  <si>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</si>
  <si>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</si>
  <si>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</si>
  <si>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</si>
  <si>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</si>
  <si>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</si>
  <si>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</si>
  <si>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</si>
  <si>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</si>
  <si>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</si>
  <si>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</si>
  <si>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</si>
  <si>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</si>
  <si>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</si>
  <si>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</si>
  <si>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</si>
  <si>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</si>
  <si>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</si>
  <si>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</si>
  <si>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</si>
  <si>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</si>
  <si>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</si>
  <si>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</si>
  <si>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</si>
  <si>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</si>
  <si>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</si>
  <si>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</si>
  <si>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</si>
  <si>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</si>
  <si>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</si>
  <si>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</si>
  <si>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</si>
  <si>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</si>
  <si>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</si>
  <si>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</si>
  <si>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</si>
  <si>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</si>
  <si>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</si>
  <si>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</si>
  <si>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</si>
  <si>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</si>
  <si>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</si>
  <si>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</si>
  <si>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</si>
  <si>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</si>
  <si>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</si>
  <si>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</si>
  <si>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</si>
  <si>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</si>
  <si>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</si>
  <si>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</si>
  <si>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</si>
  <si>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</si>
  <si>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</si>
  <si>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</si>
  <si>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</si>
  <si>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</si>
  <si>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</si>
  <si>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</si>
  <si>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Bojanala Platinum(DC37)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</si>
  <si>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</si>
  <si>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</si>
  <si>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</si>
  <si>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</si>
  <si>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</si>
  <si>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</si>
  <si>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</si>
  <si>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</si>
  <si>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</si>
  <si>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Bojanala Platinum(DC37)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</si>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</sst>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0</v>
      </c>
      <c r="C6" s="19"/>
      <c r="D6" s="64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12469910</v>
      </c>
      <c r="C7" s="19"/>
      <c r="D7" s="64">
        <v>3000000</v>
      </c>
      <c r="E7" s="65">
        <v>0</v>
      </c>
      <c r="F7" s="65">
        <v>363504</v>
      </c>
      <c r="G7" s="65">
        <v>138793</v>
      </c>
      <c r="H7" s="65">
        <v>670390</v>
      </c>
      <c r="I7" s="65">
        <v>1172687</v>
      </c>
      <c r="J7" s="65">
        <v>699818</v>
      </c>
      <c r="K7" s="65">
        <v>792592</v>
      </c>
      <c r="L7" s="65">
        <v>147201</v>
      </c>
      <c r="M7" s="65">
        <v>1639611</v>
      </c>
      <c r="N7" s="65">
        <v>743343</v>
      </c>
      <c r="O7" s="65">
        <v>562676</v>
      </c>
      <c r="P7" s="65">
        <v>438674</v>
      </c>
      <c r="Q7" s="65">
        <v>1744693</v>
      </c>
      <c r="R7" s="65">
        <v>213518</v>
      </c>
      <c r="S7" s="65">
        <v>0</v>
      </c>
      <c r="T7" s="65">
        <v>0</v>
      </c>
      <c r="U7" s="65">
        <v>213518</v>
      </c>
      <c r="V7" s="65">
        <v>4770509</v>
      </c>
      <c r="W7" s="65">
        <v>0</v>
      </c>
      <c r="X7" s="65">
        <v>4770509</v>
      </c>
      <c r="Y7" s="66">
        <v>0</v>
      </c>
      <c r="Z7" s="67">
        <v>0</v>
      </c>
    </row>
    <row r="8" spans="1:26" ht="13.5">
      <c r="A8" s="63" t="s">
        <v>34</v>
      </c>
      <c r="B8" s="19">
        <v>227611296</v>
      </c>
      <c r="C8" s="19"/>
      <c r="D8" s="64">
        <v>234134000</v>
      </c>
      <c r="E8" s="65">
        <v>234134000</v>
      </c>
      <c r="F8" s="65">
        <v>98028978</v>
      </c>
      <c r="G8" s="65">
        <v>0</v>
      </c>
      <c r="H8" s="65">
        <v>53554</v>
      </c>
      <c r="I8" s="65">
        <v>98082532</v>
      </c>
      <c r="J8" s="65">
        <v>0</v>
      </c>
      <c r="K8" s="65">
        <v>82086889</v>
      </c>
      <c r="L8" s="65">
        <v>0</v>
      </c>
      <c r="M8" s="65">
        <v>82086889</v>
      </c>
      <c r="N8" s="65">
        <v>226577</v>
      </c>
      <c r="O8" s="65">
        <v>0</v>
      </c>
      <c r="P8" s="65">
        <v>57825000</v>
      </c>
      <c r="Q8" s="65">
        <v>58051577</v>
      </c>
      <c r="R8" s="65">
        <v>0</v>
      </c>
      <c r="S8" s="65">
        <v>0</v>
      </c>
      <c r="T8" s="65">
        <v>0</v>
      </c>
      <c r="U8" s="65">
        <v>0</v>
      </c>
      <c r="V8" s="65">
        <v>238220998</v>
      </c>
      <c r="W8" s="65">
        <v>234134000</v>
      </c>
      <c r="X8" s="65">
        <v>4086998</v>
      </c>
      <c r="Y8" s="66">
        <v>1.75</v>
      </c>
      <c r="Z8" s="67">
        <v>234134000</v>
      </c>
    </row>
    <row r="9" spans="1:26" ht="13.5">
      <c r="A9" s="63" t="s">
        <v>35</v>
      </c>
      <c r="B9" s="19">
        <v>514416</v>
      </c>
      <c r="C9" s="19"/>
      <c r="D9" s="64">
        <v>109000000</v>
      </c>
      <c r="E9" s="65">
        <v>134322000</v>
      </c>
      <c r="F9" s="65">
        <v>572403</v>
      </c>
      <c r="G9" s="65">
        <v>0</v>
      </c>
      <c r="H9" s="65">
        <v>120399</v>
      </c>
      <c r="I9" s="65">
        <v>692802</v>
      </c>
      <c r="J9" s="65">
        <v>1022564</v>
      </c>
      <c r="K9" s="65">
        <v>55441</v>
      </c>
      <c r="L9" s="65">
        <v>2191453</v>
      </c>
      <c r="M9" s="65">
        <v>3269458</v>
      </c>
      <c r="N9" s="65">
        <v>4858103</v>
      </c>
      <c r="O9" s="65">
        <v>65718</v>
      </c>
      <c r="P9" s="65">
        <v>514528</v>
      </c>
      <c r="Q9" s="65">
        <v>5438349</v>
      </c>
      <c r="R9" s="65">
        <v>556504</v>
      </c>
      <c r="S9" s="65">
        <v>18216016</v>
      </c>
      <c r="T9" s="65">
        <v>598125</v>
      </c>
      <c r="U9" s="65">
        <v>19370645</v>
      </c>
      <c r="V9" s="65">
        <v>28771254</v>
      </c>
      <c r="W9" s="65">
        <v>134322000</v>
      </c>
      <c r="X9" s="65">
        <v>-105550746</v>
      </c>
      <c r="Y9" s="66">
        <v>-78.58</v>
      </c>
      <c r="Z9" s="67">
        <v>134322000</v>
      </c>
    </row>
    <row r="10" spans="1:26" ht="25.5">
      <c r="A10" s="68" t="s">
        <v>213</v>
      </c>
      <c r="B10" s="69">
        <f>SUM(B5:B9)</f>
        <v>240595622</v>
      </c>
      <c r="C10" s="69">
        <f>SUM(C5:C9)</f>
        <v>0</v>
      </c>
      <c r="D10" s="70">
        <f aca="true" t="shared" si="0" ref="D10:Z10">SUM(D5:D9)</f>
        <v>346134000</v>
      </c>
      <c r="E10" s="71">
        <f t="shared" si="0"/>
        <v>368456000</v>
      </c>
      <c r="F10" s="71">
        <f t="shared" si="0"/>
        <v>98964885</v>
      </c>
      <c r="G10" s="71">
        <f t="shared" si="0"/>
        <v>138793</v>
      </c>
      <c r="H10" s="71">
        <f t="shared" si="0"/>
        <v>844343</v>
      </c>
      <c r="I10" s="71">
        <f t="shared" si="0"/>
        <v>99948021</v>
      </c>
      <c r="J10" s="71">
        <f t="shared" si="0"/>
        <v>1722382</v>
      </c>
      <c r="K10" s="71">
        <f t="shared" si="0"/>
        <v>82934922</v>
      </c>
      <c r="L10" s="71">
        <f t="shared" si="0"/>
        <v>2338654</v>
      </c>
      <c r="M10" s="71">
        <f t="shared" si="0"/>
        <v>86995958</v>
      </c>
      <c r="N10" s="71">
        <f t="shared" si="0"/>
        <v>5828023</v>
      </c>
      <c r="O10" s="71">
        <f t="shared" si="0"/>
        <v>628394</v>
      </c>
      <c r="P10" s="71">
        <f t="shared" si="0"/>
        <v>58778202</v>
      </c>
      <c r="Q10" s="71">
        <f t="shared" si="0"/>
        <v>65234619</v>
      </c>
      <c r="R10" s="71">
        <f t="shared" si="0"/>
        <v>770022</v>
      </c>
      <c r="S10" s="71">
        <f t="shared" si="0"/>
        <v>18216016</v>
      </c>
      <c r="T10" s="71">
        <f t="shared" si="0"/>
        <v>598125</v>
      </c>
      <c r="U10" s="71">
        <f t="shared" si="0"/>
        <v>19584163</v>
      </c>
      <c r="V10" s="71">
        <f t="shared" si="0"/>
        <v>271762761</v>
      </c>
      <c r="W10" s="71">
        <f t="shared" si="0"/>
        <v>368456000</v>
      </c>
      <c r="X10" s="71">
        <f t="shared" si="0"/>
        <v>-96693239</v>
      </c>
      <c r="Y10" s="72">
        <f>+IF(W10&lt;&gt;0,(X10/W10)*100,0)</f>
        <v>-26.24281840979656</v>
      </c>
      <c r="Z10" s="73">
        <f t="shared" si="0"/>
        <v>368456000</v>
      </c>
    </row>
    <row r="11" spans="1:26" ht="13.5">
      <c r="A11" s="63" t="s">
        <v>37</v>
      </c>
      <c r="B11" s="19">
        <v>78495604</v>
      </c>
      <c r="C11" s="19"/>
      <c r="D11" s="64">
        <v>120211806</v>
      </c>
      <c r="E11" s="65">
        <v>105959000</v>
      </c>
      <c r="F11" s="65">
        <v>6865480</v>
      </c>
      <c r="G11" s="65">
        <v>8041412</v>
      </c>
      <c r="H11" s="65">
        <v>8486788</v>
      </c>
      <c r="I11" s="65">
        <v>23393680</v>
      </c>
      <c r="J11" s="65">
        <v>8289110</v>
      </c>
      <c r="K11" s="65">
        <v>8353509</v>
      </c>
      <c r="L11" s="65">
        <v>8665657</v>
      </c>
      <c r="M11" s="65">
        <v>25308276</v>
      </c>
      <c r="N11" s="65">
        <v>9878323</v>
      </c>
      <c r="O11" s="65">
        <v>8597921</v>
      </c>
      <c r="P11" s="65">
        <v>7378289</v>
      </c>
      <c r="Q11" s="65">
        <v>25854533</v>
      </c>
      <c r="R11" s="65">
        <v>8397831</v>
      </c>
      <c r="S11" s="65">
        <v>9498068</v>
      </c>
      <c r="T11" s="65">
        <v>9151393</v>
      </c>
      <c r="U11" s="65">
        <v>27047292</v>
      </c>
      <c r="V11" s="65">
        <v>101603781</v>
      </c>
      <c r="W11" s="65">
        <v>105959000</v>
      </c>
      <c r="X11" s="65">
        <v>-4355219</v>
      </c>
      <c r="Y11" s="66">
        <v>-4.11</v>
      </c>
      <c r="Z11" s="67">
        <v>105959000</v>
      </c>
    </row>
    <row r="12" spans="1:26" ht="13.5">
      <c r="A12" s="63" t="s">
        <v>38</v>
      </c>
      <c r="B12" s="19">
        <v>8109336</v>
      </c>
      <c r="C12" s="19"/>
      <c r="D12" s="64">
        <v>9112437</v>
      </c>
      <c r="E12" s="65">
        <v>9112000</v>
      </c>
      <c r="F12" s="65">
        <v>1377496</v>
      </c>
      <c r="G12" s="65">
        <v>700904</v>
      </c>
      <c r="H12" s="65">
        <v>684690</v>
      </c>
      <c r="I12" s="65">
        <v>2763090</v>
      </c>
      <c r="J12" s="65">
        <v>695745</v>
      </c>
      <c r="K12" s="65">
        <v>687638</v>
      </c>
      <c r="L12" s="65">
        <v>689849</v>
      </c>
      <c r="M12" s="65">
        <v>2073232</v>
      </c>
      <c r="N12" s="65">
        <v>937133</v>
      </c>
      <c r="O12" s="65">
        <v>735588</v>
      </c>
      <c r="P12" s="65">
        <v>751047</v>
      </c>
      <c r="Q12" s="65">
        <v>2423768</v>
      </c>
      <c r="R12" s="65">
        <v>751820</v>
      </c>
      <c r="S12" s="65">
        <v>779648</v>
      </c>
      <c r="T12" s="65">
        <v>749731</v>
      </c>
      <c r="U12" s="65">
        <v>2281199</v>
      </c>
      <c r="V12" s="65">
        <v>9541289</v>
      </c>
      <c r="W12" s="65">
        <v>9112000</v>
      </c>
      <c r="X12" s="65">
        <v>429289</v>
      </c>
      <c r="Y12" s="66">
        <v>4.71</v>
      </c>
      <c r="Z12" s="67">
        <v>9112000</v>
      </c>
    </row>
    <row r="13" spans="1:26" ht="13.5">
      <c r="A13" s="63" t="s">
        <v>214</v>
      </c>
      <c r="B13" s="19">
        <v>6502653</v>
      </c>
      <c r="C13" s="19"/>
      <c r="D13" s="64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6">
        <v>0</v>
      </c>
      <c r="Z13" s="67">
        <v>0</v>
      </c>
    </row>
    <row r="14" spans="1:26" ht="13.5">
      <c r="A14" s="63" t="s">
        <v>40</v>
      </c>
      <c r="B14" s="19">
        <v>19371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159283305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40690237</v>
      </c>
      <c r="C17" s="19"/>
      <c r="D17" s="64">
        <v>203611500</v>
      </c>
      <c r="E17" s="65">
        <v>239611070</v>
      </c>
      <c r="F17" s="65">
        <v>11746281</v>
      </c>
      <c r="G17" s="65">
        <v>12729851</v>
      </c>
      <c r="H17" s="65">
        <v>21368482</v>
      </c>
      <c r="I17" s="65">
        <v>45844614</v>
      </c>
      <c r="J17" s="65">
        <v>18563839</v>
      </c>
      <c r="K17" s="65">
        <v>32660716</v>
      </c>
      <c r="L17" s="65">
        <v>23073734</v>
      </c>
      <c r="M17" s="65">
        <v>74298289</v>
      </c>
      <c r="N17" s="65">
        <v>22295166</v>
      </c>
      <c r="O17" s="65">
        <v>19461072</v>
      </c>
      <c r="P17" s="65">
        <v>16658621</v>
      </c>
      <c r="Q17" s="65">
        <v>58414859</v>
      </c>
      <c r="R17" s="65">
        <v>15036639</v>
      </c>
      <c r="S17" s="65">
        <v>17530873</v>
      </c>
      <c r="T17" s="65">
        <v>18880408</v>
      </c>
      <c r="U17" s="65">
        <v>51447920</v>
      </c>
      <c r="V17" s="65">
        <v>230005682</v>
      </c>
      <c r="W17" s="65">
        <v>239611070</v>
      </c>
      <c r="X17" s="65">
        <v>-9605388</v>
      </c>
      <c r="Y17" s="66">
        <v>-4.01</v>
      </c>
      <c r="Z17" s="67">
        <v>239611070</v>
      </c>
    </row>
    <row r="18" spans="1:26" ht="13.5">
      <c r="A18" s="75" t="s">
        <v>44</v>
      </c>
      <c r="B18" s="76">
        <f>SUM(B11:B17)</f>
        <v>293100506</v>
      </c>
      <c r="C18" s="76">
        <f>SUM(C11:C17)</f>
        <v>0</v>
      </c>
      <c r="D18" s="77">
        <f aca="true" t="shared" si="1" ref="D18:Z18">SUM(D11:D17)</f>
        <v>332935743</v>
      </c>
      <c r="E18" s="78">
        <f t="shared" si="1"/>
        <v>354682070</v>
      </c>
      <c r="F18" s="78">
        <f t="shared" si="1"/>
        <v>19989257</v>
      </c>
      <c r="G18" s="78">
        <f t="shared" si="1"/>
        <v>21472167</v>
      </c>
      <c r="H18" s="78">
        <f t="shared" si="1"/>
        <v>30539960</v>
      </c>
      <c r="I18" s="78">
        <f t="shared" si="1"/>
        <v>72001384</v>
      </c>
      <c r="J18" s="78">
        <f t="shared" si="1"/>
        <v>27548694</v>
      </c>
      <c r="K18" s="78">
        <f t="shared" si="1"/>
        <v>41701863</v>
      </c>
      <c r="L18" s="78">
        <f t="shared" si="1"/>
        <v>32429240</v>
      </c>
      <c r="M18" s="78">
        <f t="shared" si="1"/>
        <v>101679797</v>
      </c>
      <c r="N18" s="78">
        <f t="shared" si="1"/>
        <v>33110622</v>
      </c>
      <c r="O18" s="78">
        <f t="shared" si="1"/>
        <v>28794581</v>
      </c>
      <c r="P18" s="78">
        <f t="shared" si="1"/>
        <v>24787957</v>
      </c>
      <c r="Q18" s="78">
        <f t="shared" si="1"/>
        <v>86693160</v>
      </c>
      <c r="R18" s="78">
        <f t="shared" si="1"/>
        <v>24186290</v>
      </c>
      <c r="S18" s="78">
        <f t="shared" si="1"/>
        <v>27808589</v>
      </c>
      <c r="T18" s="78">
        <f t="shared" si="1"/>
        <v>28781532</v>
      </c>
      <c r="U18" s="78">
        <f t="shared" si="1"/>
        <v>80776411</v>
      </c>
      <c r="V18" s="78">
        <f t="shared" si="1"/>
        <v>341150752</v>
      </c>
      <c r="W18" s="78">
        <f t="shared" si="1"/>
        <v>354682070</v>
      </c>
      <c r="X18" s="78">
        <f t="shared" si="1"/>
        <v>-13531318</v>
      </c>
      <c r="Y18" s="72">
        <f>+IF(W18&lt;&gt;0,(X18/W18)*100,0)</f>
        <v>-3.815055551017845</v>
      </c>
      <c r="Z18" s="79">
        <f t="shared" si="1"/>
        <v>354682070</v>
      </c>
    </row>
    <row r="19" spans="1:26" ht="13.5">
      <c r="A19" s="75" t="s">
        <v>45</v>
      </c>
      <c r="B19" s="80">
        <f>+B10-B18</f>
        <v>-52504884</v>
      </c>
      <c r="C19" s="80">
        <f>+C10-C18</f>
        <v>0</v>
      </c>
      <c r="D19" s="81">
        <f aca="true" t="shared" si="2" ref="D19:Z19">+D10-D18</f>
        <v>13198257</v>
      </c>
      <c r="E19" s="82">
        <f t="shared" si="2"/>
        <v>13773930</v>
      </c>
      <c r="F19" s="82">
        <f t="shared" si="2"/>
        <v>78975628</v>
      </c>
      <c r="G19" s="82">
        <f t="shared" si="2"/>
        <v>-21333374</v>
      </c>
      <c r="H19" s="82">
        <f t="shared" si="2"/>
        <v>-29695617</v>
      </c>
      <c r="I19" s="82">
        <f t="shared" si="2"/>
        <v>27946637</v>
      </c>
      <c r="J19" s="82">
        <f t="shared" si="2"/>
        <v>-25826312</v>
      </c>
      <c r="K19" s="82">
        <f t="shared" si="2"/>
        <v>41233059</v>
      </c>
      <c r="L19" s="82">
        <f t="shared" si="2"/>
        <v>-30090586</v>
      </c>
      <c r="M19" s="82">
        <f t="shared" si="2"/>
        <v>-14683839</v>
      </c>
      <c r="N19" s="82">
        <f t="shared" si="2"/>
        <v>-27282599</v>
      </c>
      <c r="O19" s="82">
        <f t="shared" si="2"/>
        <v>-28166187</v>
      </c>
      <c r="P19" s="82">
        <f t="shared" si="2"/>
        <v>33990245</v>
      </c>
      <c r="Q19" s="82">
        <f t="shared" si="2"/>
        <v>-21458541</v>
      </c>
      <c r="R19" s="82">
        <f t="shared" si="2"/>
        <v>-23416268</v>
      </c>
      <c r="S19" s="82">
        <f t="shared" si="2"/>
        <v>-9592573</v>
      </c>
      <c r="T19" s="82">
        <f t="shared" si="2"/>
        <v>-28183407</v>
      </c>
      <c r="U19" s="82">
        <f t="shared" si="2"/>
        <v>-61192248</v>
      </c>
      <c r="V19" s="82">
        <f t="shared" si="2"/>
        <v>-69387991</v>
      </c>
      <c r="W19" s="82">
        <f>IF(E10=E18,0,W10-W18)</f>
        <v>13773930</v>
      </c>
      <c r="X19" s="82">
        <f t="shared" si="2"/>
        <v>-83161921</v>
      </c>
      <c r="Y19" s="83">
        <f>+IF(W19&lt;&gt;0,(X19/W19)*100,0)</f>
        <v>-603.7632033849453</v>
      </c>
      <c r="Z19" s="84">
        <f t="shared" si="2"/>
        <v>13773930</v>
      </c>
    </row>
    <row r="20" spans="1:26" ht="13.5">
      <c r="A20" s="63" t="s">
        <v>46</v>
      </c>
      <c r="B20" s="19">
        <v>0</v>
      </c>
      <c r="C20" s="19"/>
      <c r="D20" s="64">
        <v>7587000</v>
      </c>
      <c r="E20" s="65">
        <v>1952000</v>
      </c>
      <c r="F20" s="65">
        <v>0</v>
      </c>
      <c r="G20" s="65">
        <v>0</v>
      </c>
      <c r="H20" s="65">
        <v>152000</v>
      </c>
      <c r="I20" s="65">
        <v>152000</v>
      </c>
      <c r="J20" s="65">
        <v>0</v>
      </c>
      <c r="K20" s="65">
        <v>0</v>
      </c>
      <c r="L20" s="65">
        <v>484000</v>
      </c>
      <c r="M20" s="65">
        <v>484000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636000</v>
      </c>
      <c r="W20" s="65">
        <v>1952000</v>
      </c>
      <c r="X20" s="65">
        <v>-1316000</v>
      </c>
      <c r="Y20" s="66">
        <v>-67.42</v>
      </c>
      <c r="Z20" s="67">
        <v>1952000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-52504884</v>
      </c>
      <c r="C22" s="91">
        <f>SUM(C19:C21)</f>
        <v>0</v>
      </c>
      <c r="D22" s="92">
        <f aca="true" t="shared" si="3" ref="D22:Z22">SUM(D19:D21)</f>
        <v>20785257</v>
      </c>
      <c r="E22" s="93">
        <f t="shared" si="3"/>
        <v>15725930</v>
      </c>
      <c r="F22" s="93">
        <f t="shared" si="3"/>
        <v>78975628</v>
      </c>
      <c r="G22" s="93">
        <f t="shared" si="3"/>
        <v>-21333374</v>
      </c>
      <c r="H22" s="93">
        <f t="shared" si="3"/>
        <v>-29543617</v>
      </c>
      <c r="I22" s="93">
        <f t="shared" si="3"/>
        <v>28098637</v>
      </c>
      <c r="J22" s="93">
        <f t="shared" si="3"/>
        <v>-25826312</v>
      </c>
      <c r="K22" s="93">
        <f t="shared" si="3"/>
        <v>41233059</v>
      </c>
      <c r="L22" s="93">
        <f t="shared" si="3"/>
        <v>-29606586</v>
      </c>
      <c r="M22" s="93">
        <f t="shared" si="3"/>
        <v>-14199839</v>
      </c>
      <c r="N22" s="93">
        <f t="shared" si="3"/>
        <v>-27282599</v>
      </c>
      <c r="O22" s="93">
        <f t="shared" si="3"/>
        <v>-28166187</v>
      </c>
      <c r="P22" s="93">
        <f t="shared" si="3"/>
        <v>33990245</v>
      </c>
      <c r="Q22" s="93">
        <f t="shared" si="3"/>
        <v>-21458541</v>
      </c>
      <c r="R22" s="93">
        <f t="shared" si="3"/>
        <v>-23416268</v>
      </c>
      <c r="S22" s="93">
        <f t="shared" si="3"/>
        <v>-9592573</v>
      </c>
      <c r="T22" s="93">
        <f t="shared" si="3"/>
        <v>-28183407</v>
      </c>
      <c r="U22" s="93">
        <f t="shared" si="3"/>
        <v>-61192248</v>
      </c>
      <c r="V22" s="93">
        <f t="shared" si="3"/>
        <v>-68751991</v>
      </c>
      <c r="W22" s="93">
        <f t="shared" si="3"/>
        <v>15725930</v>
      </c>
      <c r="X22" s="93">
        <f t="shared" si="3"/>
        <v>-84477921</v>
      </c>
      <c r="Y22" s="94">
        <f>+IF(W22&lt;&gt;0,(X22/W22)*100,0)</f>
        <v>-537.1887131635458</v>
      </c>
      <c r="Z22" s="95">
        <f t="shared" si="3"/>
        <v>15725930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-52504884</v>
      </c>
      <c r="C24" s="80">
        <f>SUM(C22:C23)</f>
        <v>0</v>
      </c>
      <c r="D24" s="81">
        <f aca="true" t="shared" si="4" ref="D24:Z24">SUM(D22:D23)</f>
        <v>20785257</v>
      </c>
      <c r="E24" s="82">
        <f t="shared" si="4"/>
        <v>15725930</v>
      </c>
      <c r="F24" s="82">
        <f t="shared" si="4"/>
        <v>78975628</v>
      </c>
      <c r="G24" s="82">
        <f t="shared" si="4"/>
        <v>-21333374</v>
      </c>
      <c r="H24" s="82">
        <f t="shared" si="4"/>
        <v>-29543617</v>
      </c>
      <c r="I24" s="82">
        <f t="shared" si="4"/>
        <v>28098637</v>
      </c>
      <c r="J24" s="82">
        <f t="shared" si="4"/>
        <v>-25826312</v>
      </c>
      <c r="K24" s="82">
        <f t="shared" si="4"/>
        <v>41233059</v>
      </c>
      <c r="L24" s="82">
        <f t="shared" si="4"/>
        <v>-29606586</v>
      </c>
      <c r="M24" s="82">
        <f t="shared" si="4"/>
        <v>-14199839</v>
      </c>
      <c r="N24" s="82">
        <f t="shared" si="4"/>
        <v>-27282599</v>
      </c>
      <c r="O24" s="82">
        <f t="shared" si="4"/>
        <v>-28166187</v>
      </c>
      <c r="P24" s="82">
        <f t="shared" si="4"/>
        <v>33990245</v>
      </c>
      <c r="Q24" s="82">
        <f t="shared" si="4"/>
        <v>-21458541</v>
      </c>
      <c r="R24" s="82">
        <f t="shared" si="4"/>
        <v>-23416268</v>
      </c>
      <c r="S24" s="82">
        <f t="shared" si="4"/>
        <v>-9592573</v>
      </c>
      <c r="T24" s="82">
        <f t="shared" si="4"/>
        <v>-28183407</v>
      </c>
      <c r="U24" s="82">
        <f t="shared" si="4"/>
        <v>-61192248</v>
      </c>
      <c r="V24" s="82">
        <f t="shared" si="4"/>
        <v>-68751991</v>
      </c>
      <c r="W24" s="82">
        <f t="shared" si="4"/>
        <v>15725930</v>
      </c>
      <c r="X24" s="82">
        <f t="shared" si="4"/>
        <v>-84477921</v>
      </c>
      <c r="Y24" s="83">
        <f>+IF(W24&lt;&gt;0,(X24/W24)*100,0)</f>
        <v>-537.1887131635458</v>
      </c>
      <c r="Z24" s="84">
        <f t="shared" si="4"/>
        <v>15725930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48944130</v>
      </c>
      <c r="C27" s="22"/>
      <c r="D27" s="104">
        <v>7587000</v>
      </c>
      <c r="E27" s="105">
        <v>7857000</v>
      </c>
      <c r="F27" s="105">
        <v>199112</v>
      </c>
      <c r="G27" s="105">
        <v>356971</v>
      </c>
      <c r="H27" s="105">
        <v>131484</v>
      </c>
      <c r="I27" s="105">
        <v>687567</v>
      </c>
      <c r="J27" s="105">
        <v>2550187</v>
      </c>
      <c r="K27" s="105">
        <v>1793007</v>
      </c>
      <c r="L27" s="105">
        <v>741715</v>
      </c>
      <c r="M27" s="105">
        <v>5084909</v>
      </c>
      <c r="N27" s="105">
        <v>564796</v>
      </c>
      <c r="O27" s="105">
        <v>825669</v>
      </c>
      <c r="P27" s="105">
        <v>92950</v>
      </c>
      <c r="Q27" s="105">
        <v>1483415</v>
      </c>
      <c r="R27" s="105">
        <v>9897251</v>
      </c>
      <c r="S27" s="105">
        <v>142370</v>
      </c>
      <c r="T27" s="105">
        <v>335899</v>
      </c>
      <c r="U27" s="105">
        <v>10375520</v>
      </c>
      <c r="V27" s="105">
        <v>17631411</v>
      </c>
      <c r="W27" s="105">
        <v>7857000</v>
      </c>
      <c r="X27" s="105">
        <v>9774411</v>
      </c>
      <c r="Y27" s="106">
        <v>124.4</v>
      </c>
      <c r="Z27" s="107">
        <v>7857000</v>
      </c>
    </row>
    <row r="28" spans="1:26" ht="13.5">
      <c r="A28" s="108" t="s">
        <v>46</v>
      </c>
      <c r="B28" s="19">
        <v>0</v>
      </c>
      <c r="C28" s="19"/>
      <c r="D28" s="64">
        <v>1900000</v>
      </c>
      <c r="E28" s="65">
        <v>1952000</v>
      </c>
      <c r="F28" s="65">
        <v>199113</v>
      </c>
      <c r="G28" s="65">
        <v>356971</v>
      </c>
      <c r="H28" s="65">
        <v>131484</v>
      </c>
      <c r="I28" s="65">
        <v>687568</v>
      </c>
      <c r="J28" s="65">
        <v>0</v>
      </c>
      <c r="K28" s="65">
        <v>0</v>
      </c>
      <c r="L28" s="65">
        <v>741715</v>
      </c>
      <c r="M28" s="65">
        <v>741715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1429283</v>
      </c>
      <c r="W28" s="65">
        <v>1952000</v>
      </c>
      <c r="X28" s="65">
        <v>-522717</v>
      </c>
      <c r="Y28" s="66">
        <v>-26.78</v>
      </c>
      <c r="Z28" s="67">
        <v>1952000</v>
      </c>
    </row>
    <row r="29" spans="1:26" ht="13.5">
      <c r="A29" s="63" t="s">
        <v>218</v>
      </c>
      <c r="B29" s="19">
        <v>0</v>
      </c>
      <c r="C29" s="19"/>
      <c r="D29" s="64">
        <v>5687000</v>
      </c>
      <c r="E29" s="65">
        <v>5905000</v>
      </c>
      <c r="F29" s="65">
        <v>0</v>
      </c>
      <c r="G29" s="65">
        <v>0</v>
      </c>
      <c r="H29" s="65">
        <v>0</v>
      </c>
      <c r="I29" s="65">
        <v>0</v>
      </c>
      <c r="J29" s="65">
        <v>2550187</v>
      </c>
      <c r="K29" s="65">
        <v>1793006</v>
      </c>
      <c r="L29" s="65">
        <v>0</v>
      </c>
      <c r="M29" s="65">
        <v>4343193</v>
      </c>
      <c r="N29" s="65">
        <v>564797</v>
      </c>
      <c r="O29" s="65">
        <v>0</v>
      </c>
      <c r="P29" s="65">
        <v>92950</v>
      </c>
      <c r="Q29" s="65">
        <v>657747</v>
      </c>
      <c r="R29" s="65">
        <v>9897251</v>
      </c>
      <c r="S29" s="65">
        <v>142370</v>
      </c>
      <c r="T29" s="65">
        <v>335899</v>
      </c>
      <c r="U29" s="65">
        <v>10375520</v>
      </c>
      <c r="V29" s="65">
        <v>15376460</v>
      </c>
      <c r="W29" s="65">
        <v>5905000</v>
      </c>
      <c r="X29" s="65">
        <v>9471460</v>
      </c>
      <c r="Y29" s="66">
        <v>160.4</v>
      </c>
      <c r="Z29" s="67">
        <v>5905000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7587000</v>
      </c>
      <c r="E32" s="105">
        <f t="shared" si="5"/>
        <v>7857000</v>
      </c>
      <c r="F32" s="105">
        <f t="shared" si="5"/>
        <v>199113</v>
      </c>
      <c r="G32" s="105">
        <f t="shared" si="5"/>
        <v>356971</v>
      </c>
      <c r="H32" s="105">
        <f t="shared" si="5"/>
        <v>131484</v>
      </c>
      <c r="I32" s="105">
        <f t="shared" si="5"/>
        <v>687568</v>
      </c>
      <c r="J32" s="105">
        <f t="shared" si="5"/>
        <v>2550187</v>
      </c>
      <c r="K32" s="105">
        <f t="shared" si="5"/>
        <v>1793006</v>
      </c>
      <c r="L32" s="105">
        <f t="shared" si="5"/>
        <v>741715</v>
      </c>
      <c r="M32" s="105">
        <f t="shared" si="5"/>
        <v>5084908</v>
      </c>
      <c r="N32" s="105">
        <f t="shared" si="5"/>
        <v>564797</v>
      </c>
      <c r="O32" s="105">
        <f t="shared" si="5"/>
        <v>0</v>
      </c>
      <c r="P32" s="105">
        <f t="shared" si="5"/>
        <v>92950</v>
      </c>
      <c r="Q32" s="105">
        <f t="shared" si="5"/>
        <v>657747</v>
      </c>
      <c r="R32" s="105">
        <f t="shared" si="5"/>
        <v>9897251</v>
      </c>
      <c r="S32" s="105">
        <f t="shared" si="5"/>
        <v>142370</v>
      </c>
      <c r="T32" s="105">
        <f t="shared" si="5"/>
        <v>335899</v>
      </c>
      <c r="U32" s="105">
        <f t="shared" si="5"/>
        <v>10375520</v>
      </c>
      <c r="V32" s="105">
        <f t="shared" si="5"/>
        <v>16805743</v>
      </c>
      <c r="W32" s="105">
        <f t="shared" si="5"/>
        <v>7857000</v>
      </c>
      <c r="X32" s="105">
        <f t="shared" si="5"/>
        <v>8948743</v>
      </c>
      <c r="Y32" s="106">
        <f>+IF(W32&lt;&gt;0,(X32/W32)*100,0)</f>
        <v>113.89516354842814</v>
      </c>
      <c r="Z32" s="107">
        <f t="shared" si="5"/>
        <v>7857000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149348461</v>
      </c>
      <c r="C35" s="19"/>
      <c r="D35" s="64">
        <v>106000000</v>
      </c>
      <c r="E35" s="65">
        <v>139090000</v>
      </c>
      <c r="F35" s="65">
        <v>149348461</v>
      </c>
      <c r="G35" s="65">
        <v>194966629</v>
      </c>
      <c r="H35" s="65">
        <v>163800781</v>
      </c>
      <c r="I35" s="65">
        <v>508115871</v>
      </c>
      <c r="J35" s="65">
        <v>163800781</v>
      </c>
      <c r="K35" s="65">
        <v>172521206</v>
      </c>
      <c r="L35" s="65">
        <v>139089572</v>
      </c>
      <c r="M35" s="65">
        <v>475411559</v>
      </c>
      <c r="N35" s="65">
        <v>107915279</v>
      </c>
      <c r="O35" s="65">
        <v>77891074</v>
      </c>
      <c r="P35" s="65">
        <v>110356922</v>
      </c>
      <c r="Q35" s="65">
        <v>296163275</v>
      </c>
      <c r="R35" s="65">
        <v>76105131</v>
      </c>
      <c r="S35" s="65">
        <v>55993557</v>
      </c>
      <c r="T35" s="65">
        <v>0</v>
      </c>
      <c r="U35" s="65">
        <v>132098688</v>
      </c>
      <c r="V35" s="65">
        <v>1411789393</v>
      </c>
      <c r="W35" s="65">
        <v>139090000</v>
      </c>
      <c r="X35" s="65">
        <v>1272699393</v>
      </c>
      <c r="Y35" s="66">
        <v>915.02</v>
      </c>
      <c r="Z35" s="67">
        <v>139090000</v>
      </c>
    </row>
    <row r="36" spans="1:26" ht="13.5">
      <c r="A36" s="63" t="s">
        <v>57</v>
      </c>
      <c r="B36" s="19">
        <v>23729047</v>
      </c>
      <c r="C36" s="19"/>
      <c r="D36" s="64">
        <v>7587000</v>
      </c>
      <c r="E36" s="65">
        <v>7919339</v>
      </c>
      <c r="F36" s="65">
        <v>22170167</v>
      </c>
      <c r="G36" s="65">
        <v>21552079</v>
      </c>
      <c r="H36" s="65">
        <v>21405440</v>
      </c>
      <c r="I36" s="65">
        <v>65127686</v>
      </c>
      <c r="J36" s="65">
        <v>21405440</v>
      </c>
      <c r="K36" s="65">
        <v>24142382</v>
      </c>
      <c r="L36" s="65">
        <v>27371499</v>
      </c>
      <c r="M36" s="65">
        <v>72919321</v>
      </c>
      <c r="N36" s="65">
        <v>26703104</v>
      </c>
      <c r="O36" s="65">
        <v>27409158</v>
      </c>
      <c r="P36" s="65">
        <v>27686752</v>
      </c>
      <c r="Q36" s="65">
        <v>81799014</v>
      </c>
      <c r="R36" s="65">
        <v>26541445</v>
      </c>
      <c r="S36" s="65">
        <v>26114728</v>
      </c>
      <c r="T36" s="65">
        <v>0</v>
      </c>
      <c r="U36" s="65">
        <v>52656173</v>
      </c>
      <c r="V36" s="65">
        <v>272502194</v>
      </c>
      <c r="W36" s="65">
        <v>7919339</v>
      </c>
      <c r="X36" s="65">
        <v>264582855</v>
      </c>
      <c r="Y36" s="66">
        <v>3340.97</v>
      </c>
      <c r="Z36" s="67">
        <v>7919339</v>
      </c>
    </row>
    <row r="37" spans="1:26" ht="13.5">
      <c r="A37" s="63" t="s">
        <v>58</v>
      </c>
      <c r="B37" s="19">
        <v>31516084</v>
      </c>
      <c r="C37" s="19"/>
      <c r="D37" s="64">
        <v>0</v>
      </c>
      <c r="E37" s="65">
        <v>43521681</v>
      </c>
      <c r="F37" s="65">
        <v>27735064</v>
      </c>
      <c r="G37" s="65">
        <v>18037774</v>
      </c>
      <c r="H37" s="65">
        <v>19281710</v>
      </c>
      <c r="I37" s="65">
        <v>65054548</v>
      </c>
      <c r="J37" s="65">
        <v>19281710</v>
      </c>
      <c r="K37" s="65">
        <v>27757362</v>
      </c>
      <c r="L37" s="65">
        <v>28847612</v>
      </c>
      <c r="M37" s="65">
        <v>75886684</v>
      </c>
      <c r="N37" s="65">
        <v>31130725</v>
      </c>
      <c r="O37" s="65">
        <v>31527660</v>
      </c>
      <c r="P37" s="65">
        <v>30167322</v>
      </c>
      <c r="Q37" s="65">
        <v>92825707</v>
      </c>
      <c r="R37" s="65">
        <v>30194571</v>
      </c>
      <c r="S37" s="65">
        <v>38237362</v>
      </c>
      <c r="T37" s="65">
        <v>0</v>
      </c>
      <c r="U37" s="65">
        <v>68431933</v>
      </c>
      <c r="V37" s="65">
        <v>302198872</v>
      </c>
      <c r="W37" s="65">
        <v>43521681</v>
      </c>
      <c r="X37" s="65">
        <v>258677191</v>
      </c>
      <c r="Y37" s="66">
        <v>594.36</v>
      </c>
      <c r="Z37" s="67">
        <v>43521681</v>
      </c>
    </row>
    <row r="38" spans="1:26" ht="13.5">
      <c r="A38" s="63" t="s">
        <v>59</v>
      </c>
      <c r="B38" s="19">
        <v>190319</v>
      </c>
      <c r="C38" s="19"/>
      <c r="D38" s="64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6">
        <v>0</v>
      </c>
      <c r="Z38" s="67">
        <v>0</v>
      </c>
    </row>
    <row r="39" spans="1:26" ht="13.5">
      <c r="A39" s="63" t="s">
        <v>60</v>
      </c>
      <c r="B39" s="19">
        <v>141371105</v>
      </c>
      <c r="C39" s="19"/>
      <c r="D39" s="64">
        <v>0</v>
      </c>
      <c r="E39" s="65">
        <v>103487658</v>
      </c>
      <c r="F39" s="65">
        <v>143783564</v>
      </c>
      <c r="G39" s="65">
        <v>198480934</v>
      </c>
      <c r="H39" s="65">
        <v>165924511</v>
      </c>
      <c r="I39" s="65">
        <v>508189009</v>
      </c>
      <c r="J39" s="65">
        <v>165924511</v>
      </c>
      <c r="K39" s="65">
        <v>168906226</v>
      </c>
      <c r="L39" s="65">
        <v>137613459</v>
      </c>
      <c r="M39" s="65">
        <v>472444196</v>
      </c>
      <c r="N39" s="65">
        <v>103487658</v>
      </c>
      <c r="O39" s="65">
        <v>73772572</v>
      </c>
      <c r="P39" s="65">
        <v>107876352</v>
      </c>
      <c r="Q39" s="65">
        <v>285136582</v>
      </c>
      <c r="R39" s="65">
        <v>72452005</v>
      </c>
      <c r="S39" s="65">
        <v>43870923</v>
      </c>
      <c r="T39" s="65">
        <v>0</v>
      </c>
      <c r="U39" s="65">
        <v>116322928</v>
      </c>
      <c r="V39" s="65">
        <v>1382092715</v>
      </c>
      <c r="W39" s="65">
        <v>103487658</v>
      </c>
      <c r="X39" s="65">
        <v>1278605057</v>
      </c>
      <c r="Y39" s="66">
        <v>1235.51</v>
      </c>
      <c r="Z39" s="67">
        <v>103487658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-48673674</v>
      </c>
      <c r="C42" s="19">
        <v>-71962263</v>
      </c>
      <c r="D42" s="64">
        <v>558000</v>
      </c>
      <c r="E42" s="65">
        <v>7858992</v>
      </c>
      <c r="F42" s="65">
        <v>78975628</v>
      </c>
      <c r="G42" s="65">
        <v>-21333374</v>
      </c>
      <c r="H42" s="65">
        <v>-29540271</v>
      </c>
      <c r="I42" s="65">
        <v>28101983</v>
      </c>
      <c r="J42" s="65">
        <v>-26432840</v>
      </c>
      <c r="K42" s="65">
        <v>41233059</v>
      </c>
      <c r="L42" s="65">
        <v>-30763710</v>
      </c>
      <c r="M42" s="65">
        <v>-15963491</v>
      </c>
      <c r="N42" s="65">
        <v>-27401135</v>
      </c>
      <c r="O42" s="65">
        <v>-28868953</v>
      </c>
      <c r="P42" s="65">
        <v>33840857</v>
      </c>
      <c r="Q42" s="65">
        <v>-22429231</v>
      </c>
      <c r="R42" s="65">
        <v>-23525970</v>
      </c>
      <c r="S42" s="65">
        <v>-9718395</v>
      </c>
      <c r="T42" s="65">
        <v>-28427159</v>
      </c>
      <c r="U42" s="65">
        <v>-61671524</v>
      </c>
      <c r="V42" s="65">
        <v>-71962263</v>
      </c>
      <c r="W42" s="65">
        <v>7858992</v>
      </c>
      <c r="X42" s="65">
        <v>-79821255</v>
      </c>
      <c r="Y42" s="66">
        <v>-1015.67</v>
      </c>
      <c r="Z42" s="67">
        <v>7858992</v>
      </c>
    </row>
    <row r="43" spans="1:26" ht="13.5">
      <c r="A43" s="63" t="s">
        <v>63</v>
      </c>
      <c r="B43" s="19">
        <v>19420</v>
      </c>
      <c r="C43" s="19">
        <v>-17632408</v>
      </c>
      <c r="D43" s="64">
        <v>0</v>
      </c>
      <c r="E43" s="65">
        <v>-7858992</v>
      </c>
      <c r="F43" s="65">
        <v>-199113</v>
      </c>
      <c r="G43" s="65">
        <v>-356966</v>
      </c>
      <c r="H43" s="65">
        <v>-131485</v>
      </c>
      <c r="I43" s="65">
        <v>-687564</v>
      </c>
      <c r="J43" s="65">
        <v>-2550187</v>
      </c>
      <c r="K43" s="65">
        <v>-1793006</v>
      </c>
      <c r="L43" s="65">
        <v>-741715</v>
      </c>
      <c r="M43" s="65">
        <v>-5084908</v>
      </c>
      <c r="N43" s="65">
        <v>-565797</v>
      </c>
      <c r="O43" s="65">
        <v>-825669</v>
      </c>
      <c r="P43" s="65">
        <v>-92950</v>
      </c>
      <c r="Q43" s="65">
        <v>-1484416</v>
      </c>
      <c r="R43" s="65">
        <v>-9897251</v>
      </c>
      <c r="S43" s="65">
        <v>-142370</v>
      </c>
      <c r="T43" s="65">
        <v>-335899</v>
      </c>
      <c r="U43" s="65">
        <v>-10375520</v>
      </c>
      <c r="V43" s="65">
        <v>-17632408</v>
      </c>
      <c r="W43" s="65">
        <v>-7858992</v>
      </c>
      <c r="X43" s="65">
        <v>-9773416</v>
      </c>
      <c r="Y43" s="66">
        <v>124.36</v>
      </c>
      <c r="Z43" s="67">
        <v>-7858992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88916179</v>
      </c>
      <c r="C45" s="22">
        <v>47970867</v>
      </c>
      <c r="D45" s="104">
        <v>558000</v>
      </c>
      <c r="E45" s="105">
        <v>0</v>
      </c>
      <c r="F45" s="105">
        <v>216342053</v>
      </c>
      <c r="G45" s="105">
        <v>194651713</v>
      </c>
      <c r="H45" s="105">
        <v>164979957</v>
      </c>
      <c r="I45" s="105">
        <v>164979957</v>
      </c>
      <c r="J45" s="105">
        <v>135996930</v>
      </c>
      <c r="K45" s="105">
        <v>175436983</v>
      </c>
      <c r="L45" s="105">
        <v>143931558</v>
      </c>
      <c r="M45" s="105">
        <v>143931558</v>
      </c>
      <c r="N45" s="105">
        <v>115964626</v>
      </c>
      <c r="O45" s="105">
        <v>86270004</v>
      </c>
      <c r="P45" s="105">
        <v>120017911</v>
      </c>
      <c r="Q45" s="105">
        <v>120017911</v>
      </c>
      <c r="R45" s="105">
        <v>86594690</v>
      </c>
      <c r="S45" s="105">
        <v>76733925</v>
      </c>
      <c r="T45" s="105">
        <v>47970867</v>
      </c>
      <c r="U45" s="105">
        <v>47970867</v>
      </c>
      <c r="V45" s="105">
        <v>47970867</v>
      </c>
      <c r="W45" s="105">
        <v>0</v>
      </c>
      <c r="X45" s="105">
        <v>47970867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0</v>
      </c>
      <c r="C49" s="57"/>
      <c r="D49" s="13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240595622</v>
      </c>
      <c r="D5" s="158">
        <f>SUM(D6:D8)</f>
        <v>0</v>
      </c>
      <c r="E5" s="159">
        <f t="shared" si="0"/>
        <v>353721000</v>
      </c>
      <c r="F5" s="105">
        <f t="shared" si="0"/>
        <v>370408000</v>
      </c>
      <c r="G5" s="105">
        <f t="shared" si="0"/>
        <v>98964885</v>
      </c>
      <c r="H5" s="105">
        <f t="shared" si="0"/>
        <v>138793</v>
      </c>
      <c r="I5" s="105">
        <f t="shared" si="0"/>
        <v>996343</v>
      </c>
      <c r="J5" s="105">
        <f t="shared" si="0"/>
        <v>100100021</v>
      </c>
      <c r="K5" s="105">
        <f t="shared" si="0"/>
        <v>1722382</v>
      </c>
      <c r="L5" s="105">
        <f t="shared" si="0"/>
        <v>82934922</v>
      </c>
      <c r="M5" s="105">
        <f t="shared" si="0"/>
        <v>2822654</v>
      </c>
      <c r="N5" s="105">
        <f t="shared" si="0"/>
        <v>87479958</v>
      </c>
      <c r="O5" s="105">
        <f t="shared" si="0"/>
        <v>5828023</v>
      </c>
      <c r="P5" s="105">
        <f t="shared" si="0"/>
        <v>628394</v>
      </c>
      <c r="Q5" s="105">
        <f t="shared" si="0"/>
        <v>58778202</v>
      </c>
      <c r="R5" s="105">
        <f t="shared" si="0"/>
        <v>65234619</v>
      </c>
      <c r="S5" s="105">
        <f t="shared" si="0"/>
        <v>770022</v>
      </c>
      <c r="T5" s="105">
        <f t="shared" si="0"/>
        <v>18216016</v>
      </c>
      <c r="U5" s="105">
        <f t="shared" si="0"/>
        <v>598125</v>
      </c>
      <c r="V5" s="105">
        <f t="shared" si="0"/>
        <v>19584163</v>
      </c>
      <c r="W5" s="105">
        <f t="shared" si="0"/>
        <v>272398761</v>
      </c>
      <c r="X5" s="105">
        <f t="shared" si="0"/>
        <v>370408000</v>
      </c>
      <c r="Y5" s="105">
        <f t="shared" si="0"/>
        <v>-98009239</v>
      </c>
      <c r="Z5" s="142">
        <f>+IF(X5&lt;&gt;0,+(Y5/X5)*100,0)</f>
        <v>-26.45980621368869</v>
      </c>
      <c r="AA5" s="158">
        <f>SUM(AA6:AA8)</f>
        <v>370408000</v>
      </c>
    </row>
    <row r="6" spans="1:27" ht="13.5">
      <c r="A6" s="143" t="s">
        <v>75</v>
      </c>
      <c r="B6" s="141"/>
      <c r="C6" s="160"/>
      <c r="D6" s="160"/>
      <c r="E6" s="161"/>
      <c r="F6" s="65">
        <v>370408000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370408000</v>
      </c>
      <c r="Y6" s="65">
        <v>-370408000</v>
      </c>
      <c r="Z6" s="145">
        <v>-100</v>
      </c>
      <c r="AA6" s="160">
        <v>370408000</v>
      </c>
    </row>
    <row r="7" spans="1:27" ht="13.5">
      <c r="A7" s="143" t="s">
        <v>76</v>
      </c>
      <c r="B7" s="141"/>
      <c r="C7" s="162">
        <v>240595622</v>
      </c>
      <c r="D7" s="162"/>
      <c r="E7" s="163">
        <v>353721000</v>
      </c>
      <c r="F7" s="164"/>
      <c r="G7" s="164">
        <v>98964885</v>
      </c>
      <c r="H7" s="164">
        <v>138793</v>
      </c>
      <c r="I7" s="164">
        <v>996343</v>
      </c>
      <c r="J7" s="164">
        <v>100100021</v>
      </c>
      <c r="K7" s="164">
        <v>1722382</v>
      </c>
      <c r="L7" s="164">
        <v>82934922</v>
      </c>
      <c r="M7" s="164">
        <v>2822654</v>
      </c>
      <c r="N7" s="164">
        <v>87479958</v>
      </c>
      <c r="O7" s="164">
        <v>5828023</v>
      </c>
      <c r="P7" s="164">
        <v>628394</v>
      </c>
      <c r="Q7" s="164">
        <v>58778202</v>
      </c>
      <c r="R7" s="164">
        <v>65234619</v>
      </c>
      <c r="S7" s="164">
        <v>770022</v>
      </c>
      <c r="T7" s="164">
        <v>18216016</v>
      </c>
      <c r="U7" s="164">
        <v>598125</v>
      </c>
      <c r="V7" s="164">
        <v>19584163</v>
      </c>
      <c r="W7" s="164">
        <v>272398761</v>
      </c>
      <c r="X7" s="164"/>
      <c r="Y7" s="164">
        <v>272398761</v>
      </c>
      <c r="Z7" s="146">
        <v>0</v>
      </c>
      <c r="AA7" s="162"/>
    </row>
    <row r="8" spans="1:27" ht="13.5">
      <c r="A8" s="143" t="s">
        <v>77</v>
      </c>
      <c r="B8" s="141"/>
      <c r="C8" s="160"/>
      <c r="D8" s="160"/>
      <c r="E8" s="161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240595622</v>
      </c>
      <c r="D25" s="177">
        <f>+D5+D9+D15+D19+D24</f>
        <v>0</v>
      </c>
      <c r="E25" s="178">
        <f t="shared" si="4"/>
        <v>353721000</v>
      </c>
      <c r="F25" s="78">
        <f t="shared" si="4"/>
        <v>370408000</v>
      </c>
      <c r="G25" s="78">
        <f t="shared" si="4"/>
        <v>98964885</v>
      </c>
      <c r="H25" s="78">
        <f t="shared" si="4"/>
        <v>138793</v>
      </c>
      <c r="I25" s="78">
        <f t="shared" si="4"/>
        <v>996343</v>
      </c>
      <c r="J25" s="78">
        <f t="shared" si="4"/>
        <v>100100021</v>
      </c>
      <c r="K25" s="78">
        <f t="shared" si="4"/>
        <v>1722382</v>
      </c>
      <c r="L25" s="78">
        <f t="shared" si="4"/>
        <v>82934922</v>
      </c>
      <c r="M25" s="78">
        <f t="shared" si="4"/>
        <v>2822654</v>
      </c>
      <c r="N25" s="78">
        <f t="shared" si="4"/>
        <v>87479958</v>
      </c>
      <c r="O25" s="78">
        <f t="shared" si="4"/>
        <v>5828023</v>
      </c>
      <c r="P25" s="78">
        <f t="shared" si="4"/>
        <v>628394</v>
      </c>
      <c r="Q25" s="78">
        <f t="shared" si="4"/>
        <v>58778202</v>
      </c>
      <c r="R25" s="78">
        <f t="shared" si="4"/>
        <v>65234619</v>
      </c>
      <c r="S25" s="78">
        <f t="shared" si="4"/>
        <v>770022</v>
      </c>
      <c r="T25" s="78">
        <f t="shared" si="4"/>
        <v>18216016</v>
      </c>
      <c r="U25" s="78">
        <f t="shared" si="4"/>
        <v>598125</v>
      </c>
      <c r="V25" s="78">
        <f t="shared" si="4"/>
        <v>19584163</v>
      </c>
      <c r="W25" s="78">
        <f t="shared" si="4"/>
        <v>272398761</v>
      </c>
      <c r="X25" s="78">
        <f t="shared" si="4"/>
        <v>370408000</v>
      </c>
      <c r="Y25" s="78">
        <f t="shared" si="4"/>
        <v>-98009239</v>
      </c>
      <c r="Z25" s="179">
        <f>+IF(X25&lt;&gt;0,+(Y25/X25)*100,0)</f>
        <v>-26.45980621368869</v>
      </c>
      <c r="AA25" s="177">
        <f>+AA5+AA9+AA15+AA19+AA24</f>
        <v>370408000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293100506</v>
      </c>
      <c r="D28" s="158">
        <f>SUM(D29:D31)</f>
        <v>0</v>
      </c>
      <c r="E28" s="159">
        <f t="shared" si="5"/>
        <v>112235517</v>
      </c>
      <c r="F28" s="105">
        <f t="shared" si="5"/>
        <v>354682070</v>
      </c>
      <c r="G28" s="105">
        <f t="shared" si="5"/>
        <v>9860868</v>
      </c>
      <c r="H28" s="105">
        <f t="shared" si="5"/>
        <v>11886612</v>
      </c>
      <c r="I28" s="105">
        <f t="shared" si="5"/>
        <v>12011913</v>
      </c>
      <c r="J28" s="105">
        <f t="shared" si="5"/>
        <v>33759393</v>
      </c>
      <c r="K28" s="105">
        <f t="shared" si="5"/>
        <v>13021214</v>
      </c>
      <c r="L28" s="105">
        <f t="shared" si="5"/>
        <v>25776453</v>
      </c>
      <c r="M28" s="105">
        <f t="shared" si="5"/>
        <v>12510548</v>
      </c>
      <c r="N28" s="105">
        <f t="shared" si="5"/>
        <v>51308215</v>
      </c>
      <c r="O28" s="105">
        <f t="shared" si="5"/>
        <v>16807665</v>
      </c>
      <c r="P28" s="105">
        <f t="shared" si="5"/>
        <v>10292364</v>
      </c>
      <c r="Q28" s="105">
        <f t="shared" si="5"/>
        <v>9131252</v>
      </c>
      <c r="R28" s="105">
        <f t="shared" si="5"/>
        <v>36231281</v>
      </c>
      <c r="S28" s="105">
        <f t="shared" si="5"/>
        <v>9829790</v>
      </c>
      <c r="T28" s="105">
        <f t="shared" si="5"/>
        <v>9840222</v>
      </c>
      <c r="U28" s="105">
        <f t="shared" si="5"/>
        <v>11098207</v>
      </c>
      <c r="V28" s="105">
        <f t="shared" si="5"/>
        <v>30768219</v>
      </c>
      <c r="W28" s="105">
        <f t="shared" si="5"/>
        <v>152067108</v>
      </c>
      <c r="X28" s="105">
        <f t="shared" si="5"/>
        <v>354682070</v>
      </c>
      <c r="Y28" s="105">
        <f t="shared" si="5"/>
        <v>-202614962</v>
      </c>
      <c r="Z28" s="142">
        <f>+IF(X28&lt;&gt;0,+(Y28/X28)*100,0)</f>
        <v>-57.12579776023073</v>
      </c>
      <c r="AA28" s="158">
        <f>SUM(AA29:AA31)</f>
        <v>354682070</v>
      </c>
    </row>
    <row r="29" spans="1:27" ht="13.5">
      <c r="A29" s="143" t="s">
        <v>75</v>
      </c>
      <c r="B29" s="141"/>
      <c r="C29" s="160"/>
      <c r="D29" s="160"/>
      <c r="E29" s="161">
        <v>54906759</v>
      </c>
      <c r="F29" s="65">
        <v>354682070</v>
      </c>
      <c r="G29" s="65">
        <v>3704497</v>
      </c>
      <c r="H29" s="65">
        <v>6440710</v>
      </c>
      <c r="I29" s="65">
        <v>6065148</v>
      </c>
      <c r="J29" s="65">
        <v>16210355</v>
      </c>
      <c r="K29" s="65">
        <v>6440378</v>
      </c>
      <c r="L29" s="65">
        <v>19472980</v>
      </c>
      <c r="M29" s="65">
        <v>6976103</v>
      </c>
      <c r="N29" s="65">
        <v>32889461</v>
      </c>
      <c r="O29" s="65">
        <v>10702357</v>
      </c>
      <c r="P29" s="65">
        <v>4498035</v>
      </c>
      <c r="Q29" s="65">
        <v>5266883</v>
      </c>
      <c r="R29" s="65">
        <v>20467275</v>
      </c>
      <c r="S29" s="65">
        <v>3392232</v>
      </c>
      <c r="T29" s="65">
        <v>4564286</v>
      </c>
      <c r="U29" s="65">
        <v>5343444</v>
      </c>
      <c r="V29" s="65">
        <v>13299962</v>
      </c>
      <c r="W29" s="65">
        <v>82867053</v>
      </c>
      <c r="X29" s="65">
        <v>354682070</v>
      </c>
      <c r="Y29" s="65">
        <v>-271815017</v>
      </c>
      <c r="Z29" s="145">
        <v>-76.64</v>
      </c>
      <c r="AA29" s="160">
        <v>354682070</v>
      </c>
    </row>
    <row r="30" spans="1:27" ht="13.5">
      <c r="A30" s="143" t="s">
        <v>76</v>
      </c>
      <c r="B30" s="141"/>
      <c r="C30" s="162">
        <v>-31047</v>
      </c>
      <c r="D30" s="162"/>
      <c r="E30" s="163">
        <v>18611790</v>
      </c>
      <c r="F30" s="164"/>
      <c r="G30" s="164">
        <v>2379180</v>
      </c>
      <c r="H30" s="164">
        <v>1417818</v>
      </c>
      <c r="I30" s="164">
        <v>1973076</v>
      </c>
      <c r="J30" s="164">
        <v>5770074</v>
      </c>
      <c r="K30" s="164">
        <v>3868605</v>
      </c>
      <c r="L30" s="164">
        <v>3207064</v>
      </c>
      <c r="M30" s="164">
        <v>2686285</v>
      </c>
      <c r="N30" s="164">
        <v>9761954</v>
      </c>
      <c r="O30" s="164">
        <v>1685909</v>
      </c>
      <c r="P30" s="164">
        <v>1881752</v>
      </c>
      <c r="Q30" s="164">
        <v>1834197</v>
      </c>
      <c r="R30" s="164">
        <v>5401858</v>
      </c>
      <c r="S30" s="164">
        <v>2552014</v>
      </c>
      <c r="T30" s="164">
        <v>1134662</v>
      </c>
      <c r="U30" s="164">
        <v>796029</v>
      </c>
      <c r="V30" s="164">
        <v>4482705</v>
      </c>
      <c r="W30" s="164">
        <v>25416591</v>
      </c>
      <c r="X30" s="164"/>
      <c r="Y30" s="164">
        <v>25416591</v>
      </c>
      <c r="Z30" s="146">
        <v>0</v>
      </c>
      <c r="AA30" s="162"/>
    </row>
    <row r="31" spans="1:27" ht="13.5">
      <c r="A31" s="143" t="s">
        <v>77</v>
      </c>
      <c r="B31" s="141"/>
      <c r="C31" s="160">
        <v>293131553</v>
      </c>
      <c r="D31" s="160"/>
      <c r="E31" s="161">
        <v>38716968</v>
      </c>
      <c r="F31" s="65"/>
      <c r="G31" s="65">
        <v>3777191</v>
      </c>
      <c r="H31" s="65">
        <v>4028084</v>
      </c>
      <c r="I31" s="65">
        <v>3973689</v>
      </c>
      <c r="J31" s="65">
        <v>11778964</v>
      </c>
      <c r="K31" s="65">
        <v>2712231</v>
      </c>
      <c r="L31" s="65">
        <v>3096409</v>
      </c>
      <c r="M31" s="65">
        <v>2848160</v>
      </c>
      <c r="N31" s="65">
        <v>8656800</v>
      </c>
      <c r="O31" s="65">
        <v>4419399</v>
      </c>
      <c r="P31" s="65">
        <v>3912577</v>
      </c>
      <c r="Q31" s="65">
        <v>2030172</v>
      </c>
      <c r="R31" s="65">
        <v>10362148</v>
      </c>
      <c r="S31" s="65">
        <v>3885544</v>
      </c>
      <c r="T31" s="65">
        <v>4141274</v>
      </c>
      <c r="U31" s="65">
        <v>4958734</v>
      </c>
      <c r="V31" s="65">
        <v>12985552</v>
      </c>
      <c r="W31" s="65">
        <v>43783464</v>
      </c>
      <c r="X31" s="65"/>
      <c r="Y31" s="65">
        <v>43783464</v>
      </c>
      <c r="Z31" s="145">
        <v>0</v>
      </c>
      <c r="AA31" s="160"/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120640582</v>
      </c>
      <c r="F32" s="105">
        <f t="shared" si="6"/>
        <v>0</v>
      </c>
      <c r="G32" s="105">
        <f t="shared" si="6"/>
        <v>4713032</v>
      </c>
      <c r="H32" s="105">
        <f t="shared" si="6"/>
        <v>5793136</v>
      </c>
      <c r="I32" s="105">
        <f t="shared" si="6"/>
        <v>6613596</v>
      </c>
      <c r="J32" s="105">
        <f t="shared" si="6"/>
        <v>17119764</v>
      </c>
      <c r="K32" s="105">
        <f t="shared" si="6"/>
        <v>5857462</v>
      </c>
      <c r="L32" s="105">
        <f t="shared" si="6"/>
        <v>6599361</v>
      </c>
      <c r="M32" s="105">
        <f t="shared" si="6"/>
        <v>8453857</v>
      </c>
      <c r="N32" s="105">
        <f t="shared" si="6"/>
        <v>20910680</v>
      </c>
      <c r="O32" s="105">
        <f t="shared" si="6"/>
        <v>7544225</v>
      </c>
      <c r="P32" s="105">
        <f t="shared" si="6"/>
        <v>8382347</v>
      </c>
      <c r="Q32" s="105">
        <f t="shared" si="6"/>
        <v>9934117</v>
      </c>
      <c r="R32" s="105">
        <f t="shared" si="6"/>
        <v>25860689</v>
      </c>
      <c r="S32" s="105">
        <f t="shared" si="6"/>
        <v>7327677</v>
      </c>
      <c r="T32" s="105">
        <f t="shared" si="6"/>
        <v>8913786</v>
      </c>
      <c r="U32" s="105">
        <f t="shared" si="6"/>
        <v>11886687</v>
      </c>
      <c r="V32" s="105">
        <f t="shared" si="6"/>
        <v>28128150</v>
      </c>
      <c r="W32" s="105">
        <f t="shared" si="6"/>
        <v>92019283</v>
      </c>
      <c r="X32" s="105">
        <f t="shared" si="6"/>
        <v>0</v>
      </c>
      <c r="Y32" s="105">
        <f t="shared" si="6"/>
        <v>92019283</v>
      </c>
      <c r="Z32" s="142">
        <f>+IF(X32&lt;&gt;0,+(Y32/X32)*100,0)</f>
        <v>0</v>
      </c>
      <c r="AA32" s="158">
        <f>SUM(AA33:AA37)</f>
        <v>0</v>
      </c>
    </row>
    <row r="33" spans="1:27" ht="13.5">
      <c r="A33" s="143" t="s">
        <v>79</v>
      </c>
      <c r="B33" s="141"/>
      <c r="C33" s="160"/>
      <c r="D33" s="160"/>
      <c r="E33" s="161">
        <v>16672000</v>
      </c>
      <c r="F33" s="65"/>
      <c r="G33" s="65">
        <v>416666</v>
      </c>
      <c r="H33" s="65">
        <v>855689</v>
      </c>
      <c r="I33" s="65">
        <v>1251396</v>
      </c>
      <c r="J33" s="65">
        <v>2523751</v>
      </c>
      <c r="K33" s="65">
        <v>858331</v>
      </c>
      <c r="L33" s="65">
        <v>1651420</v>
      </c>
      <c r="M33" s="65">
        <v>2782282</v>
      </c>
      <c r="N33" s="65">
        <v>5292033</v>
      </c>
      <c r="O33" s="65">
        <v>1109025</v>
      </c>
      <c r="P33" s="65">
        <v>950297</v>
      </c>
      <c r="Q33" s="65">
        <v>1091515</v>
      </c>
      <c r="R33" s="65">
        <v>3150837</v>
      </c>
      <c r="S33" s="65">
        <v>1173368</v>
      </c>
      <c r="T33" s="65">
        <v>1378503</v>
      </c>
      <c r="U33" s="65">
        <v>3723390</v>
      </c>
      <c r="V33" s="65">
        <v>6275261</v>
      </c>
      <c r="W33" s="65">
        <v>17241882</v>
      </c>
      <c r="X33" s="65"/>
      <c r="Y33" s="65">
        <v>17241882</v>
      </c>
      <c r="Z33" s="145">
        <v>0</v>
      </c>
      <c r="AA33" s="160"/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>
        <v>80141400</v>
      </c>
      <c r="F35" s="65"/>
      <c r="G35" s="65">
        <v>2047831</v>
      </c>
      <c r="H35" s="65">
        <v>2414318</v>
      </c>
      <c r="I35" s="65">
        <v>2897000</v>
      </c>
      <c r="J35" s="65">
        <v>7359149</v>
      </c>
      <c r="K35" s="65">
        <v>2974761</v>
      </c>
      <c r="L35" s="65">
        <v>2085917</v>
      </c>
      <c r="M35" s="65">
        <v>2404778</v>
      </c>
      <c r="N35" s="65">
        <v>7465456</v>
      </c>
      <c r="O35" s="65">
        <v>2789263</v>
      </c>
      <c r="P35" s="65">
        <v>2713899</v>
      </c>
      <c r="Q35" s="65">
        <v>6597138</v>
      </c>
      <c r="R35" s="65">
        <v>12100300</v>
      </c>
      <c r="S35" s="65">
        <v>2447203</v>
      </c>
      <c r="T35" s="65">
        <v>4409348</v>
      </c>
      <c r="U35" s="65">
        <v>3965172</v>
      </c>
      <c r="V35" s="65">
        <v>10821723</v>
      </c>
      <c r="W35" s="65">
        <v>37746628</v>
      </c>
      <c r="X35" s="65"/>
      <c r="Y35" s="65">
        <v>37746628</v>
      </c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>
        <v>23827182</v>
      </c>
      <c r="F37" s="164"/>
      <c r="G37" s="164">
        <v>2248535</v>
      </c>
      <c r="H37" s="164">
        <v>2523129</v>
      </c>
      <c r="I37" s="164">
        <v>2465200</v>
      </c>
      <c r="J37" s="164">
        <v>7236864</v>
      </c>
      <c r="K37" s="164">
        <v>2024370</v>
      </c>
      <c r="L37" s="164">
        <v>2862024</v>
      </c>
      <c r="M37" s="164">
        <v>3266797</v>
      </c>
      <c r="N37" s="164">
        <v>8153191</v>
      </c>
      <c r="O37" s="164">
        <v>3645937</v>
      </c>
      <c r="P37" s="164">
        <v>4718151</v>
      </c>
      <c r="Q37" s="164">
        <v>2245464</v>
      </c>
      <c r="R37" s="164">
        <v>10609552</v>
      </c>
      <c r="S37" s="164">
        <v>3707106</v>
      </c>
      <c r="T37" s="164">
        <v>3125935</v>
      </c>
      <c r="U37" s="164">
        <v>4198125</v>
      </c>
      <c r="V37" s="164">
        <v>11031166</v>
      </c>
      <c r="W37" s="164">
        <v>37030773</v>
      </c>
      <c r="X37" s="164"/>
      <c r="Y37" s="164">
        <v>37030773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100059644</v>
      </c>
      <c r="F38" s="105">
        <f t="shared" si="7"/>
        <v>0</v>
      </c>
      <c r="G38" s="105">
        <f t="shared" si="7"/>
        <v>5415357</v>
      </c>
      <c r="H38" s="105">
        <f t="shared" si="7"/>
        <v>3792419</v>
      </c>
      <c r="I38" s="105">
        <f t="shared" si="7"/>
        <v>11914451</v>
      </c>
      <c r="J38" s="105">
        <f t="shared" si="7"/>
        <v>21122227</v>
      </c>
      <c r="K38" s="105">
        <f t="shared" si="7"/>
        <v>8670018</v>
      </c>
      <c r="L38" s="105">
        <f t="shared" si="7"/>
        <v>9326049</v>
      </c>
      <c r="M38" s="105">
        <f t="shared" si="7"/>
        <v>11464835</v>
      </c>
      <c r="N38" s="105">
        <f t="shared" si="7"/>
        <v>29460902</v>
      </c>
      <c r="O38" s="105">
        <f t="shared" si="7"/>
        <v>8758732</v>
      </c>
      <c r="P38" s="105">
        <f t="shared" si="7"/>
        <v>10119870</v>
      </c>
      <c r="Q38" s="105">
        <f t="shared" si="7"/>
        <v>5722588</v>
      </c>
      <c r="R38" s="105">
        <f t="shared" si="7"/>
        <v>24601190</v>
      </c>
      <c r="S38" s="105">
        <f t="shared" si="7"/>
        <v>7028823</v>
      </c>
      <c r="T38" s="105">
        <f t="shared" si="7"/>
        <v>9054581</v>
      </c>
      <c r="U38" s="105">
        <f t="shared" si="7"/>
        <v>5796638</v>
      </c>
      <c r="V38" s="105">
        <f t="shared" si="7"/>
        <v>21880042</v>
      </c>
      <c r="W38" s="105">
        <f t="shared" si="7"/>
        <v>97064361</v>
      </c>
      <c r="X38" s="105">
        <f t="shared" si="7"/>
        <v>0</v>
      </c>
      <c r="Y38" s="105">
        <f t="shared" si="7"/>
        <v>97064361</v>
      </c>
      <c r="Z38" s="142">
        <f>+IF(X38&lt;&gt;0,+(Y38/X38)*100,0)</f>
        <v>0</v>
      </c>
      <c r="AA38" s="158">
        <f>SUM(AA39:AA41)</f>
        <v>0</v>
      </c>
    </row>
    <row r="39" spans="1:27" ht="13.5">
      <c r="A39" s="143" t="s">
        <v>85</v>
      </c>
      <c r="B39" s="141"/>
      <c r="C39" s="160"/>
      <c r="D39" s="160"/>
      <c r="E39" s="161">
        <v>96121547</v>
      </c>
      <c r="F39" s="65"/>
      <c r="G39" s="65">
        <v>887107</v>
      </c>
      <c r="H39" s="65">
        <v>750955</v>
      </c>
      <c r="I39" s="65">
        <v>2630078</v>
      </c>
      <c r="J39" s="65">
        <v>4268140</v>
      </c>
      <c r="K39" s="65">
        <v>2585571</v>
      </c>
      <c r="L39" s="65">
        <v>1931902</v>
      </c>
      <c r="M39" s="65">
        <v>3614355</v>
      </c>
      <c r="N39" s="65">
        <v>8131828</v>
      </c>
      <c r="O39" s="65">
        <v>1719904</v>
      </c>
      <c r="P39" s="65">
        <v>846036</v>
      </c>
      <c r="Q39" s="65">
        <v>951505</v>
      </c>
      <c r="R39" s="65">
        <v>3517445</v>
      </c>
      <c r="S39" s="65">
        <v>691195</v>
      </c>
      <c r="T39" s="65">
        <v>2359983</v>
      </c>
      <c r="U39" s="65">
        <v>1392978</v>
      </c>
      <c r="V39" s="65">
        <v>4444156</v>
      </c>
      <c r="W39" s="65">
        <v>20361569</v>
      </c>
      <c r="X39" s="65"/>
      <c r="Y39" s="65">
        <v>20361569</v>
      </c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>
        <v>3938097</v>
      </c>
      <c r="F41" s="65"/>
      <c r="G41" s="65">
        <v>4528250</v>
      </c>
      <c r="H41" s="65">
        <v>3041464</v>
      </c>
      <c r="I41" s="65">
        <v>9284373</v>
      </c>
      <c r="J41" s="65">
        <v>16854087</v>
      </c>
      <c r="K41" s="65">
        <v>6084447</v>
      </c>
      <c r="L41" s="65">
        <v>7394147</v>
      </c>
      <c r="M41" s="65">
        <v>7850480</v>
      </c>
      <c r="N41" s="65">
        <v>21329074</v>
      </c>
      <c r="O41" s="65">
        <v>7038828</v>
      </c>
      <c r="P41" s="65">
        <v>9273834</v>
      </c>
      <c r="Q41" s="65">
        <v>4771083</v>
      </c>
      <c r="R41" s="65">
        <v>21083745</v>
      </c>
      <c r="S41" s="65">
        <v>6337628</v>
      </c>
      <c r="T41" s="65">
        <v>6694598</v>
      </c>
      <c r="U41" s="65">
        <v>4403660</v>
      </c>
      <c r="V41" s="65">
        <v>17435886</v>
      </c>
      <c r="W41" s="65">
        <v>76702792</v>
      </c>
      <c r="X41" s="65"/>
      <c r="Y41" s="65">
        <v>76702792</v>
      </c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293100506</v>
      </c>
      <c r="D48" s="177">
        <f>+D28+D32+D38+D42+D47</f>
        <v>0</v>
      </c>
      <c r="E48" s="178">
        <f t="shared" si="9"/>
        <v>332935743</v>
      </c>
      <c r="F48" s="78">
        <f t="shared" si="9"/>
        <v>354682070</v>
      </c>
      <c r="G48" s="78">
        <f t="shared" si="9"/>
        <v>19989257</v>
      </c>
      <c r="H48" s="78">
        <f t="shared" si="9"/>
        <v>21472167</v>
      </c>
      <c r="I48" s="78">
        <f t="shared" si="9"/>
        <v>30539960</v>
      </c>
      <c r="J48" s="78">
        <f t="shared" si="9"/>
        <v>72001384</v>
      </c>
      <c r="K48" s="78">
        <f t="shared" si="9"/>
        <v>27548694</v>
      </c>
      <c r="L48" s="78">
        <f t="shared" si="9"/>
        <v>41701863</v>
      </c>
      <c r="M48" s="78">
        <f t="shared" si="9"/>
        <v>32429240</v>
      </c>
      <c r="N48" s="78">
        <f t="shared" si="9"/>
        <v>101679797</v>
      </c>
      <c r="O48" s="78">
        <f t="shared" si="9"/>
        <v>33110622</v>
      </c>
      <c r="P48" s="78">
        <f t="shared" si="9"/>
        <v>28794581</v>
      </c>
      <c r="Q48" s="78">
        <f t="shared" si="9"/>
        <v>24787957</v>
      </c>
      <c r="R48" s="78">
        <f t="shared" si="9"/>
        <v>86693160</v>
      </c>
      <c r="S48" s="78">
        <f t="shared" si="9"/>
        <v>24186290</v>
      </c>
      <c r="T48" s="78">
        <f t="shared" si="9"/>
        <v>27808589</v>
      </c>
      <c r="U48" s="78">
        <f t="shared" si="9"/>
        <v>28781532</v>
      </c>
      <c r="V48" s="78">
        <f t="shared" si="9"/>
        <v>80776411</v>
      </c>
      <c r="W48" s="78">
        <f t="shared" si="9"/>
        <v>341150752</v>
      </c>
      <c r="X48" s="78">
        <f t="shared" si="9"/>
        <v>354682070</v>
      </c>
      <c r="Y48" s="78">
        <f t="shared" si="9"/>
        <v>-13531318</v>
      </c>
      <c r="Z48" s="179">
        <f>+IF(X48&lt;&gt;0,+(Y48/X48)*100,0)</f>
        <v>-3.815055551017845</v>
      </c>
      <c r="AA48" s="177">
        <f>+AA28+AA32+AA38+AA42+AA47</f>
        <v>354682070</v>
      </c>
    </row>
    <row r="49" spans="1:27" ht="13.5">
      <c r="A49" s="153" t="s">
        <v>49</v>
      </c>
      <c r="B49" s="154"/>
      <c r="C49" s="180">
        <f aca="true" t="shared" si="10" ref="C49:Y49">+C25-C48</f>
        <v>-52504884</v>
      </c>
      <c r="D49" s="180">
        <f>+D25-D48</f>
        <v>0</v>
      </c>
      <c r="E49" s="181">
        <f t="shared" si="10"/>
        <v>20785257</v>
      </c>
      <c r="F49" s="182">
        <f t="shared" si="10"/>
        <v>15725930</v>
      </c>
      <c r="G49" s="182">
        <f t="shared" si="10"/>
        <v>78975628</v>
      </c>
      <c r="H49" s="182">
        <f t="shared" si="10"/>
        <v>-21333374</v>
      </c>
      <c r="I49" s="182">
        <f t="shared" si="10"/>
        <v>-29543617</v>
      </c>
      <c r="J49" s="182">
        <f t="shared" si="10"/>
        <v>28098637</v>
      </c>
      <c r="K49" s="182">
        <f t="shared" si="10"/>
        <v>-25826312</v>
      </c>
      <c r="L49" s="182">
        <f t="shared" si="10"/>
        <v>41233059</v>
      </c>
      <c r="M49" s="182">
        <f t="shared" si="10"/>
        <v>-29606586</v>
      </c>
      <c r="N49" s="182">
        <f t="shared" si="10"/>
        <v>-14199839</v>
      </c>
      <c r="O49" s="182">
        <f t="shared" si="10"/>
        <v>-27282599</v>
      </c>
      <c r="P49" s="182">
        <f t="shared" si="10"/>
        <v>-28166187</v>
      </c>
      <c r="Q49" s="182">
        <f t="shared" si="10"/>
        <v>33990245</v>
      </c>
      <c r="R49" s="182">
        <f t="shared" si="10"/>
        <v>-21458541</v>
      </c>
      <c r="S49" s="182">
        <f t="shared" si="10"/>
        <v>-23416268</v>
      </c>
      <c r="T49" s="182">
        <f t="shared" si="10"/>
        <v>-9592573</v>
      </c>
      <c r="U49" s="182">
        <f t="shared" si="10"/>
        <v>-28183407</v>
      </c>
      <c r="V49" s="182">
        <f t="shared" si="10"/>
        <v>-61192248</v>
      </c>
      <c r="W49" s="182">
        <f t="shared" si="10"/>
        <v>-68751991</v>
      </c>
      <c r="X49" s="182">
        <f>IF(F25=F48,0,X25-X48)</f>
        <v>15725930</v>
      </c>
      <c r="Y49" s="182">
        <f t="shared" si="10"/>
        <v>-84477921</v>
      </c>
      <c r="Z49" s="183">
        <f>+IF(X49&lt;&gt;0,+(Y49/X49)*100,0)</f>
        <v>-537.1887131635458</v>
      </c>
      <c r="AA49" s="180">
        <f>+AA25-AA48</f>
        <v>15725930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0</v>
      </c>
      <c r="D12" s="160"/>
      <c r="E12" s="161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145">
        <v>0</v>
      </c>
      <c r="AA12" s="160">
        <v>0</v>
      </c>
    </row>
    <row r="13" spans="1:27" ht="13.5">
      <c r="A13" s="196" t="s">
        <v>109</v>
      </c>
      <c r="B13" s="200"/>
      <c r="C13" s="160">
        <v>12469910</v>
      </c>
      <c r="D13" s="160"/>
      <c r="E13" s="161">
        <v>3000000</v>
      </c>
      <c r="F13" s="65">
        <v>0</v>
      </c>
      <c r="G13" s="65">
        <v>363504</v>
      </c>
      <c r="H13" s="65">
        <v>138793</v>
      </c>
      <c r="I13" s="65">
        <v>670390</v>
      </c>
      <c r="J13" s="65">
        <v>1172687</v>
      </c>
      <c r="K13" s="65">
        <v>699818</v>
      </c>
      <c r="L13" s="65">
        <v>792592</v>
      </c>
      <c r="M13" s="65">
        <v>147201</v>
      </c>
      <c r="N13" s="65">
        <v>1639611</v>
      </c>
      <c r="O13" s="65">
        <v>743343</v>
      </c>
      <c r="P13" s="65">
        <v>562676</v>
      </c>
      <c r="Q13" s="65">
        <v>438674</v>
      </c>
      <c r="R13" s="65">
        <v>1744693</v>
      </c>
      <c r="S13" s="65">
        <v>213518</v>
      </c>
      <c r="T13" s="65">
        <v>0</v>
      </c>
      <c r="U13" s="65">
        <v>0</v>
      </c>
      <c r="V13" s="65">
        <v>213518</v>
      </c>
      <c r="W13" s="65">
        <v>4770509</v>
      </c>
      <c r="X13" s="65">
        <v>0</v>
      </c>
      <c r="Y13" s="65">
        <v>4770509</v>
      </c>
      <c r="Z13" s="145">
        <v>0</v>
      </c>
      <c r="AA13" s="160">
        <v>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227611296</v>
      </c>
      <c r="D19" s="160"/>
      <c r="E19" s="161">
        <v>234134000</v>
      </c>
      <c r="F19" s="65">
        <v>234134000</v>
      </c>
      <c r="G19" s="65">
        <v>98028978</v>
      </c>
      <c r="H19" s="65">
        <v>0</v>
      </c>
      <c r="I19" s="65">
        <v>53554</v>
      </c>
      <c r="J19" s="65">
        <v>98082532</v>
      </c>
      <c r="K19" s="65">
        <v>0</v>
      </c>
      <c r="L19" s="65">
        <v>82086889</v>
      </c>
      <c r="M19" s="65">
        <v>0</v>
      </c>
      <c r="N19" s="65">
        <v>82086889</v>
      </c>
      <c r="O19" s="65">
        <v>226577</v>
      </c>
      <c r="P19" s="65">
        <v>0</v>
      </c>
      <c r="Q19" s="65">
        <v>57825000</v>
      </c>
      <c r="R19" s="65">
        <v>58051577</v>
      </c>
      <c r="S19" s="65">
        <v>0</v>
      </c>
      <c r="T19" s="65">
        <v>0</v>
      </c>
      <c r="U19" s="65">
        <v>0</v>
      </c>
      <c r="V19" s="65">
        <v>0</v>
      </c>
      <c r="W19" s="65">
        <v>238220998</v>
      </c>
      <c r="X19" s="65">
        <v>234134000</v>
      </c>
      <c r="Y19" s="65">
        <v>4086998</v>
      </c>
      <c r="Z19" s="145">
        <v>1.75</v>
      </c>
      <c r="AA19" s="160">
        <v>234134000</v>
      </c>
    </row>
    <row r="20" spans="1:27" ht="13.5">
      <c r="A20" s="196" t="s">
        <v>35</v>
      </c>
      <c r="B20" s="200" t="s">
        <v>96</v>
      </c>
      <c r="C20" s="160">
        <v>514416</v>
      </c>
      <c r="D20" s="160"/>
      <c r="E20" s="161">
        <v>109000000</v>
      </c>
      <c r="F20" s="59">
        <v>134322000</v>
      </c>
      <c r="G20" s="59">
        <v>572403</v>
      </c>
      <c r="H20" s="59">
        <v>0</v>
      </c>
      <c r="I20" s="59">
        <v>120399</v>
      </c>
      <c r="J20" s="59">
        <v>692802</v>
      </c>
      <c r="K20" s="59">
        <v>1022564</v>
      </c>
      <c r="L20" s="59">
        <v>55441</v>
      </c>
      <c r="M20" s="59">
        <v>2191453</v>
      </c>
      <c r="N20" s="59">
        <v>3269458</v>
      </c>
      <c r="O20" s="59">
        <v>4858103</v>
      </c>
      <c r="P20" s="59">
        <v>65718</v>
      </c>
      <c r="Q20" s="59">
        <v>514528</v>
      </c>
      <c r="R20" s="59">
        <v>5438349</v>
      </c>
      <c r="S20" s="59">
        <v>556504</v>
      </c>
      <c r="T20" s="59">
        <v>18216016</v>
      </c>
      <c r="U20" s="59">
        <v>598125</v>
      </c>
      <c r="V20" s="59">
        <v>19370645</v>
      </c>
      <c r="W20" s="59">
        <v>28771254</v>
      </c>
      <c r="X20" s="59">
        <v>134322000</v>
      </c>
      <c r="Y20" s="59">
        <v>-105550746</v>
      </c>
      <c r="Z20" s="199">
        <v>-78.58</v>
      </c>
      <c r="AA20" s="135">
        <v>134322000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240595622</v>
      </c>
      <c r="D22" s="203">
        <f>SUM(D5:D21)</f>
        <v>0</v>
      </c>
      <c r="E22" s="204">
        <f t="shared" si="0"/>
        <v>346134000</v>
      </c>
      <c r="F22" s="205">
        <f t="shared" si="0"/>
        <v>368456000</v>
      </c>
      <c r="G22" s="205">
        <f t="shared" si="0"/>
        <v>98964885</v>
      </c>
      <c r="H22" s="205">
        <f t="shared" si="0"/>
        <v>138793</v>
      </c>
      <c r="I22" s="205">
        <f t="shared" si="0"/>
        <v>844343</v>
      </c>
      <c r="J22" s="205">
        <f t="shared" si="0"/>
        <v>99948021</v>
      </c>
      <c r="K22" s="205">
        <f t="shared" si="0"/>
        <v>1722382</v>
      </c>
      <c r="L22" s="205">
        <f t="shared" si="0"/>
        <v>82934922</v>
      </c>
      <c r="M22" s="205">
        <f t="shared" si="0"/>
        <v>2338654</v>
      </c>
      <c r="N22" s="205">
        <f t="shared" si="0"/>
        <v>86995958</v>
      </c>
      <c r="O22" s="205">
        <f t="shared" si="0"/>
        <v>5828023</v>
      </c>
      <c r="P22" s="205">
        <f t="shared" si="0"/>
        <v>628394</v>
      </c>
      <c r="Q22" s="205">
        <f t="shared" si="0"/>
        <v>58778202</v>
      </c>
      <c r="R22" s="205">
        <f t="shared" si="0"/>
        <v>65234619</v>
      </c>
      <c r="S22" s="205">
        <f t="shared" si="0"/>
        <v>770022</v>
      </c>
      <c r="T22" s="205">
        <f t="shared" si="0"/>
        <v>18216016</v>
      </c>
      <c r="U22" s="205">
        <f t="shared" si="0"/>
        <v>598125</v>
      </c>
      <c r="V22" s="205">
        <f t="shared" si="0"/>
        <v>19584163</v>
      </c>
      <c r="W22" s="205">
        <f t="shared" si="0"/>
        <v>271762761</v>
      </c>
      <c r="X22" s="205">
        <f t="shared" si="0"/>
        <v>368456000</v>
      </c>
      <c r="Y22" s="205">
        <f t="shared" si="0"/>
        <v>-96693239</v>
      </c>
      <c r="Z22" s="206">
        <f>+IF(X22&lt;&gt;0,+(Y22/X22)*100,0)</f>
        <v>-26.24281840979656</v>
      </c>
      <c r="AA22" s="203">
        <f>SUM(AA5:AA21)</f>
        <v>368456000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78495604</v>
      </c>
      <c r="D25" s="160"/>
      <c r="E25" s="161">
        <v>120211806</v>
      </c>
      <c r="F25" s="65">
        <v>105959000</v>
      </c>
      <c r="G25" s="65">
        <v>6865480</v>
      </c>
      <c r="H25" s="65">
        <v>8041412</v>
      </c>
      <c r="I25" s="65">
        <v>8486788</v>
      </c>
      <c r="J25" s="65">
        <v>23393680</v>
      </c>
      <c r="K25" s="65">
        <v>8289110</v>
      </c>
      <c r="L25" s="65">
        <v>8353509</v>
      </c>
      <c r="M25" s="65">
        <v>8665657</v>
      </c>
      <c r="N25" s="65">
        <v>25308276</v>
      </c>
      <c r="O25" s="65">
        <v>9878323</v>
      </c>
      <c r="P25" s="65">
        <v>8597921</v>
      </c>
      <c r="Q25" s="65">
        <v>7378289</v>
      </c>
      <c r="R25" s="65">
        <v>25854533</v>
      </c>
      <c r="S25" s="65">
        <v>8397831</v>
      </c>
      <c r="T25" s="65">
        <v>9498068</v>
      </c>
      <c r="U25" s="65">
        <v>9151393</v>
      </c>
      <c r="V25" s="65">
        <v>27047292</v>
      </c>
      <c r="W25" s="65">
        <v>101603781</v>
      </c>
      <c r="X25" s="65">
        <v>105959000</v>
      </c>
      <c r="Y25" s="65">
        <v>-4355219</v>
      </c>
      <c r="Z25" s="145">
        <v>-4.11</v>
      </c>
      <c r="AA25" s="160">
        <v>105959000</v>
      </c>
    </row>
    <row r="26" spans="1:27" ht="13.5">
      <c r="A26" s="198" t="s">
        <v>38</v>
      </c>
      <c r="B26" s="197"/>
      <c r="C26" s="160">
        <v>8109336</v>
      </c>
      <c r="D26" s="160"/>
      <c r="E26" s="161">
        <v>9112437</v>
      </c>
      <c r="F26" s="65">
        <v>9112000</v>
      </c>
      <c r="G26" s="65">
        <v>1377496</v>
      </c>
      <c r="H26" s="65">
        <v>700904</v>
      </c>
      <c r="I26" s="65">
        <v>684690</v>
      </c>
      <c r="J26" s="65">
        <v>2763090</v>
      </c>
      <c r="K26" s="65">
        <v>695745</v>
      </c>
      <c r="L26" s="65">
        <v>687638</v>
      </c>
      <c r="M26" s="65">
        <v>689849</v>
      </c>
      <c r="N26" s="65">
        <v>2073232</v>
      </c>
      <c r="O26" s="65">
        <v>937133</v>
      </c>
      <c r="P26" s="65">
        <v>735588</v>
      </c>
      <c r="Q26" s="65">
        <v>751047</v>
      </c>
      <c r="R26" s="65">
        <v>2423768</v>
      </c>
      <c r="S26" s="65">
        <v>751820</v>
      </c>
      <c r="T26" s="65">
        <v>779648</v>
      </c>
      <c r="U26" s="65">
        <v>749731</v>
      </c>
      <c r="V26" s="65">
        <v>2281199</v>
      </c>
      <c r="W26" s="65">
        <v>9541289</v>
      </c>
      <c r="X26" s="65">
        <v>9112000</v>
      </c>
      <c r="Y26" s="65">
        <v>429289</v>
      </c>
      <c r="Z26" s="145">
        <v>4.71</v>
      </c>
      <c r="AA26" s="160">
        <v>9112000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6502653</v>
      </c>
      <c r="D28" s="160"/>
      <c r="E28" s="161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145">
        <v>0</v>
      </c>
      <c r="AA28" s="160">
        <v>0</v>
      </c>
    </row>
    <row r="29" spans="1:27" ht="13.5">
      <c r="A29" s="198" t="s">
        <v>40</v>
      </c>
      <c r="B29" s="197"/>
      <c r="C29" s="160">
        <v>19371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156508500</v>
      </c>
      <c r="F32" s="65">
        <v>196307000</v>
      </c>
      <c r="G32" s="65">
        <v>8139482</v>
      </c>
      <c r="H32" s="65">
        <v>8451174</v>
      </c>
      <c r="I32" s="65">
        <v>17527645</v>
      </c>
      <c r="J32" s="65">
        <v>34118301</v>
      </c>
      <c r="K32" s="65">
        <v>15103649</v>
      </c>
      <c r="L32" s="65">
        <v>29256808</v>
      </c>
      <c r="M32" s="65">
        <v>19878272</v>
      </c>
      <c r="N32" s="65">
        <v>64238729</v>
      </c>
      <c r="O32" s="65">
        <v>18112952</v>
      </c>
      <c r="P32" s="65">
        <v>14971030</v>
      </c>
      <c r="Q32" s="65">
        <v>9740017</v>
      </c>
      <c r="R32" s="65">
        <v>42823999</v>
      </c>
      <c r="S32" s="65">
        <v>12235734</v>
      </c>
      <c r="T32" s="65">
        <v>11536028</v>
      </c>
      <c r="U32" s="65">
        <v>13418139</v>
      </c>
      <c r="V32" s="65">
        <v>37189901</v>
      </c>
      <c r="W32" s="65">
        <v>178370930</v>
      </c>
      <c r="X32" s="65">
        <v>196307000</v>
      </c>
      <c r="Y32" s="65">
        <v>-17936070</v>
      </c>
      <c r="Z32" s="145">
        <v>-9.14</v>
      </c>
      <c r="AA32" s="160">
        <v>196307000</v>
      </c>
    </row>
    <row r="33" spans="1:27" ht="13.5">
      <c r="A33" s="198" t="s">
        <v>42</v>
      </c>
      <c r="B33" s="197"/>
      <c r="C33" s="160">
        <v>159283305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40721284</v>
      </c>
      <c r="D34" s="160"/>
      <c r="E34" s="161">
        <v>47103000</v>
      </c>
      <c r="F34" s="65">
        <v>43304070</v>
      </c>
      <c r="G34" s="65">
        <v>3606799</v>
      </c>
      <c r="H34" s="65">
        <v>4278677</v>
      </c>
      <c r="I34" s="65">
        <v>3840837</v>
      </c>
      <c r="J34" s="65">
        <v>11726313</v>
      </c>
      <c r="K34" s="65">
        <v>3460190</v>
      </c>
      <c r="L34" s="65">
        <v>3403908</v>
      </c>
      <c r="M34" s="65">
        <v>3195462</v>
      </c>
      <c r="N34" s="65">
        <v>10059560</v>
      </c>
      <c r="O34" s="65">
        <v>4182214</v>
      </c>
      <c r="P34" s="65">
        <v>4490042</v>
      </c>
      <c r="Q34" s="65">
        <v>6918604</v>
      </c>
      <c r="R34" s="65">
        <v>15590860</v>
      </c>
      <c r="S34" s="65">
        <v>2800905</v>
      </c>
      <c r="T34" s="65">
        <v>5994845</v>
      </c>
      <c r="U34" s="65">
        <v>5462269</v>
      </c>
      <c r="V34" s="65">
        <v>14258019</v>
      </c>
      <c r="W34" s="65">
        <v>51634752</v>
      </c>
      <c r="X34" s="65">
        <v>43304070</v>
      </c>
      <c r="Y34" s="65">
        <v>8330682</v>
      </c>
      <c r="Z34" s="145">
        <v>19.24</v>
      </c>
      <c r="AA34" s="160">
        <v>43304070</v>
      </c>
    </row>
    <row r="35" spans="1:27" ht="13.5">
      <c r="A35" s="196" t="s">
        <v>124</v>
      </c>
      <c r="B35" s="200"/>
      <c r="C35" s="160">
        <v>-31047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293100506</v>
      </c>
      <c r="D36" s="203">
        <f>SUM(D25:D35)</f>
        <v>0</v>
      </c>
      <c r="E36" s="204">
        <f t="shared" si="1"/>
        <v>332935743</v>
      </c>
      <c r="F36" s="205">
        <f t="shared" si="1"/>
        <v>354682070</v>
      </c>
      <c r="G36" s="205">
        <f t="shared" si="1"/>
        <v>19989257</v>
      </c>
      <c r="H36" s="205">
        <f t="shared" si="1"/>
        <v>21472167</v>
      </c>
      <c r="I36" s="205">
        <f t="shared" si="1"/>
        <v>30539960</v>
      </c>
      <c r="J36" s="205">
        <f t="shared" si="1"/>
        <v>72001384</v>
      </c>
      <c r="K36" s="205">
        <f t="shared" si="1"/>
        <v>27548694</v>
      </c>
      <c r="L36" s="205">
        <f t="shared" si="1"/>
        <v>41701863</v>
      </c>
      <c r="M36" s="205">
        <f t="shared" si="1"/>
        <v>32429240</v>
      </c>
      <c r="N36" s="205">
        <f t="shared" si="1"/>
        <v>101679797</v>
      </c>
      <c r="O36" s="205">
        <f t="shared" si="1"/>
        <v>33110622</v>
      </c>
      <c r="P36" s="205">
        <f t="shared" si="1"/>
        <v>28794581</v>
      </c>
      <c r="Q36" s="205">
        <f t="shared" si="1"/>
        <v>24787957</v>
      </c>
      <c r="R36" s="205">
        <f t="shared" si="1"/>
        <v>86693160</v>
      </c>
      <c r="S36" s="205">
        <f t="shared" si="1"/>
        <v>24186290</v>
      </c>
      <c r="T36" s="205">
        <f t="shared" si="1"/>
        <v>27808589</v>
      </c>
      <c r="U36" s="205">
        <f t="shared" si="1"/>
        <v>28781532</v>
      </c>
      <c r="V36" s="205">
        <f t="shared" si="1"/>
        <v>80776411</v>
      </c>
      <c r="W36" s="205">
        <f t="shared" si="1"/>
        <v>341150752</v>
      </c>
      <c r="X36" s="205">
        <f t="shared" si="1"/>
        <v>354682070</v>
      </c>
      <c r="Y36" s="205">
        <f t="shared" si="1"/>
        <v>-13531318</v>
      </c>
      <c r="Z36" s="206">
        <f>+IF(X36&lt;&gt;0,+(Y36/X36)*100,0)</f>
        <v>-3.815055551017845</v>
      </c>
      <c r="AA36" s="203">
        <f>SUM(AA25:AA35)</f>
        <v>354682070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-52504884</v>
      </c>
      <c r="D38" s="214">
        <f>+D22-D36</f>
        <v>0</v>
      </c>
      <c r="E38" s="215">
        <f t="shared" si="2"/>
        <v>13198257</v>
      </c>
      <c r="F38" s="111">
        <f t="shared" si="2"/>
        <v>13773930</v>
      </c>
      <c r="G38" s="111">
        <f t="shared" si="2"/>
        <v>78975628</v>
      </c>
      <c r="H38" s="111">
        <f t="shared" si="2"/>
        <v>-21333374</v>
      </c>
      <c r="I38" s="111">
        <f t="shared" si="2"/>
        <v>-29695617</v>
      </c>
      <c r="J38" s="111">
        <f t="shared" si="2"/>
        <v>27946637</v>
      </c>
      <c r="K38" s="111">
        <f t="shared" si="2"/>
        <v>-25826312</v>
      </c>
      <c r="L38" s="111">
        <f t="shared" si="2"/>
        <v>41233059</v>
      </c>
      <c r="M38" s="111">
        <f t="shared" si="2"/>
        <v>-30090586</v>
      </c>
      <c r="N38" s="111">
        <f t="shared" si="2"/>
        <v>-14683839</v>
      </c>
      <c r="O38" s="111">
        <f t="shared" si="2"/>
        <v>-27282599</v>
      </c>
      <c r="P38" s="111">
        <f t="shared" si="2"/>
        <v>-28166187</v>
      </c>
      <c r="Q38" s="111">
        <f t="shared" si="2"/>
        <v>33990245</v>
      </c>
      <c r="R38" s="111">
        <f t="shared" si="2"/>
        <v>-21458541</v>
      </c>
      <c r="S38" s="111">
        <f t="shared" si="2"/>
        <v>-23416268</v>
      </c>
      <c r="T38" s="111">
        <f t="shared" si="2"/>
        <v>-9592573</v>
      </c>
      <c r="U38" s="111">
        <f t="shared" si="2"/>
        <v>-28183407</v>
      </c>
      <c r="V38" s="111">
        <f t="shared" si="2"/>
        <v>-61192248</v>
      </c>
      <c r="W38" s="111">
        <f t="shared" si="2"/>
        <v>-69387991</v>
      </c>
      <c r="X38" s="111">
        <f>IF(F22=F36,0,X22-X36)</f>
        <v>13773930</v>
      </c>
      <c r="Y38" s="111">
        <f t="shared" si="2"/>
        <v>-83161921</v>
      </c>
      <c r="Z38" s="216">
        <f>+IF(X38&lt;&gt;0,+(Y38/X38)*100,0)</f>
        <v>-603.7632033849453</v>
      </c>
      <c r="AA38" s="214">
        <f>+AA22-AA36</f>
        <v>13773930</v>
      </c>
    </row>
    <row r="39" spans="1:27" ht="13.5">
      <c r="A39" s="196" t="s">
        <v>46</v>
      </c>
      <c r="B39" s="200"/>
      <c r="C39" s="160">
        <v>0</v>
      </c>
      <c r="D39" s="160"/>
      <c r="E39" s="161">
        <v>7587000</v>
      </c>
      <c r="F39" s="65">
        <v>1952000</v>
      </c>
      <c r="G39" s="65">
        <v>0</v>
      </c>
      <c r="H39" s="65">
        <v>0</v>
      </c>
      <c r="I39" s="65">
        <v>152000</v>
      </c>
      <c r="J39" s="65">
        <v>152000</v>
      </c>
      <c r="K39" s="65">
        <v>0</v>
      </c>
      <c r="L39" s="65">
        <v>0</v>
      </c>
      <c r="M39" s="65">
        <v>484000</v>
      </c>
      <c r="N39" s="65">
        <v>484000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636000</v>
      </c>
      <c r="X39" s="65">
        <v>1952000</v>
      </c>
      <c r="Y39" s="65">
        <v>-1316000</v>
      </c>
      <c r="Z39" s="145">
        <v>-67.42</v>
      </c>
      <c r="AA39" s="160">
        <v>1952000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-52504884</v>
      </c>
      <c r="D42" s="221">
        <f>SUM(D38:D41)</f>
        <v>0</v>
      </c>
      <c r="E42" s="222">
        <f t="shared" si="3"/>
        <v>20785257</v>
      </c>
      <c r="F42" s="93">
        <f t="shared" si="3"/>
        <v>15725930</v>
      </c>
      <c r="G42" s="93">
        <f t="shared" si="3"/>
        <v>78975628</v>
      </c>
      <c r="H42" s="93">
        <f t="shared" si="3"/>
        <v>-21333374</v>
      </c>
      <c r="I42" s="93">
        <f t="shared" si="3"/>
        <v>-29543617</v>
      </c>
      <c r="J42" s="93">
        <f t="shared" si="3"/>
        <v>28098637</v>
      </c>
      <c r="K42" s="93">
        <f t="shared" si="3"/>
        <v>-25826312</v>
      </c>
      <c r="L42" s="93">
        <f t="shared" si="3"/>
        <v>41233059</v>
      </c>
      <c r="M42" s="93">
        <f t="shared" si="3"/>
        <v>-29606586</v>
      </c>
      <c r="N42" s="93">
        <f t="shared" si="3"/>
        <v>-14199839</v>
      </c>
      <c r="O42" s="93">
        <f t="shared" si="3"/>
        <v>-27282599</v>
      </c>
      <c r="P42" s="93">
        <f t="shared" si="3"/>
        <v>-28166187</v>
      </c>
      <c r="Q42" s="93">
        <f t="shared" si="3"/>
        <v>33990245</v>
      </c>
      <c r="R42" s="93">
        <f t="shared" si="3"/>
        <v>-21458541</v>
      </c>
      <c r="S42" s="93">
        <f t="shared" si="3"/>
        <v>-23416268</v>
      </c>
      <c r="T42" s="93">
        <f t="shared" si="3"/>
        <v>-9592573</v>
      </c>
      <c r="U42" s="93">
        <f t="shared" si="3"/>
        <v>-28183407</v>
      </c>
      <c r="V42" s="93">
        <f t="shared" si="3"/>
        <v>-61192248</v>
      </c>
      <c r="W42" s="93">
        <f t="shared" si="3"/>
        <v>-68751991</v>
      </c>
      <c r="X42" s="93">
        <f t="shared" si="3"/>
        <v>15725930</v>
      </c>
      <c r="Y42" s="93">
        <f t="shared" si="3"/>
        <v>-84477921</v>
      </c>
      <c r="Z42" s="223">
        <f>+IF(X42&lt;&gt;0,+(Y42/X42)*100,0)</f>
        <v>-537.1887131635458</v>
      </c>
      <c r="AA42" s="221">
        <f>SUM(AA38:AA41)</f>
        <v>15725930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-52504884</v>
      </c>
      <c r="D44" s="225">
        <f>+D42-D43</f>
        <v>0</v>
      </c>
      <c r="E44" s="226">
        <f t="shared" si="4"/>
        <v>20785257</v>
      </c>
      <c r="F44" s="82">
        <f t="shared" si="4"/>
        <v>15725930</v>
      </c>
      <c r="G44" s="82">
        <f t="shared" si="4"/>
        <v>78975628</v>
      </c>
      <c r="H44" s="82">
        <f t="shared" si="4"/>
        <v>-21333374</v>
      </c>
      <c r="I44" s="82">
        <f t="shared" si="4"/>
        <v>-29543617</v>
      </c>
      <c r="J44" s="82">
        <f t="shared" si="4"/>
        <v>28098637</v>
      </c>
      <c r="K44" s="82">
        <f t="shared" si="4"/>
        <v>-25826312</v>
      </c>
      <c r="L44" s="82">
        <f t="shared" si="4"/>
        <v>41233059</v>
      </c>
      <c r="M44" s="82">
        <f t="shared" si="4"/>
        <v>-29606586</v>
      </c>
      <c r="N44" s="82">
        <f t="shared" si="4"/>
        <v>-14199839</v>
      </c>
      <c r="O44" s="82">
        <f t="shared" si="4"/>
        <v>-27282599</v>
      </c>
      <c r="P44" s="82">
        <f t="shared" si="4"/>
        <v>-28166187</v>
      </c>
      <c r="Q44" s="82">
        <f t="shared" si="4"/>
        <v>33990245</v>
      </c>
      <c r="R44" s="82">
        <f t="shared" si="4"/>
        <v>-21458541</v>
      </c>
      <c r="S44" s="82">
        <f t="shared" si="4"/>
        <v>-23416268</v>
      </c>
      <c r="T44" s="82">
        <f t="shared" si="4"/>
        <v>-9592573</v>
      </c>
      <c r="U44" s="82">
        <f t="shared" si="4"/>
        <v>-28183407</v>
      </c>
      <c r="V44" s="82">
        <f t="shared" si="4"/>
        <v>-61192248</v>
      </c>
      <c r="W44" s="82">
        <f t="shared" si="4"/>
        <v>-68751991</v>
      </c>
      <c r="X44" s="82">
        <f t="shared" si="4"/>
        <v>15725930</v>
      </c>
      <c r="Y44" s="82">
        <f t="shared" si="4"/>
        <v>-84477921</v>
      </c>
      <c r="Z44" s="227">
        <f>+IF(X44&lt;&gt;0,+(Y44/X44)*100,0)</f>
        <v>-537.1887131635458</v>
      </c>
      <c r="AA44" s="225">
        <f>+AA42-AA43</f>
        <v>15725930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-52504884</v>
      </c>
      <c r="D46" s="221">
        <f>SUM(D44:D45)</f>
        <v>0</v>
      </c>
      <c r="E46" s="222">
        <f t="shared" si="5"/>
        <v>20785257</v>
      </c>
      <c r="F46" s="93">
        <f t="shared" si="5"/>
        <v>15725930</v>
      </c>
      <c r="G46" s="93">
        <f t="shared" si="5"/>
        <v>78975628</v>
      </c>
      <c r="H46" s="93">
        <f t="shared" si="5"/>
        <v>-21333374</v>
      </c>
      <c r="I46" s="93">
        <f t="shared" si="5"/>
        <v>-29543617</v>
      </c>
      <c r="J46" s="93">
        <f t="shared" si="5"/>
        <v>28098637</v>
      </c>
      <c r="K46" s="93">
        <f t="shared" si="5"/>
        <v>-25826312</v>
      </c>
      <c r="L46" s="93">
        <f t="shared" si="5"/>
        <v>41233059</v>
      </c>
      <c r="M46" s="93">
        <f t="shared" si="5"/>
        <v>-29606586</v>
      </c>
      <c r="N46" s="93">
        <f t="shared" si="5"/>
        <v>-14199839</v>
      </c>
      <c r="O46" s="93">
        <f t="shared" si="5"/>
        <v>-27282599</v>
      </c>
      <c r="P46" s="93">
        <f t="shared" si="5"/>
        <v>-28166187</v>
      </c>
      <c r="Q46" s="93">
        <f t="shared" si="5"/>
        <v>33990245</v>
      </c>
      <c r="R46" s="93">
        <f t="shared" si="5"/>
        <v>-21458541</v>
      </c>
      <c r="S46" s="93">
        <f t="shared" si="5"/>
        <v>-23416268</v>
      </c>
      <c r="T46" s="93">
        <f t="shared" si="5"/>
        <v>-9592573</v>
      </c>
      <c r="U46" s="93">
        <f t="shared" si="5"/>
        <v>-28183407</v>
      </c>
      <c r="V46" s="93">
        <f t="shared" si="5"/>
        <v>-61192248</v>
      </c>
      <c r="W46" s="93">
        <f t="shared" si="5"/>
        <v>-68751991</v>
      </c>
      <c r="X46" s="93">
        <f t="shared" si="5"/>
        <v>15725930</v>
      </c>
      <c r="Y46" s="93">
        <f t="shared" si="5"/>
        <v>-84477921</v>
      </c>
      <c r="Z46" s="223">
        <f>+IF(X46&lt;&gt;0,+(Y46/X46)*100,0)</f>
        <v>-537.1887131635458</v>
      </c>
      <c r="AA46" s="221">
        <f>SUM(AA44:AA45)</f>
        <v>15725930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-52504884</v>
      </c>
      <c r="D48" s="232">
        <f>SUM(D46:D47)</f>
        <v>0</v>
      </c>
      <c r="E48" s="233">
        <f t="shared" si="6"/>
        <v>20785257</v>
      </c>
      <c r="F48" s="234">
        <f t="shared" si="6"/>
        <v>15725930</v>
      </c>
      <c r="G48" s="234">
        <f t="shared" si="6"/>
        <v>78975628</v>
      </c>
      <c r="H48" s="235">
        <f t="shared" si="6"/>
        <v>-21333374</v>
      </c>
      <c r="I48" s="235">
        <f t="shared" si="6"/>
        <v>-29543617</v>
      </c>
      <c r="J48" s="235">
        <f t="shared" si="6"/>
        <v>28098637</v>
      </c>
      <c r="K48" s="235">
        <f t="shared" si="6"/>
        <v>-25826312</v>
      </c>
      <c r="L48" s="235">
        <f t="shared" si="6"/>
        <v>41233059</v>
      </c>
      <c r="M48" s="234">
        <f t="shared" si="6"/>
        <v>-29606586</v>
      </c>
      <c r="N48" s="234">
        <f t="shared" si="6"/>
        <v>-14199839</v>
      </c>
      <c r="O48" s="235">
        <f t="shared" si="6"/>
        <v>-27282599</v>
      </c>
      <c r="P48" s="235">
        <f t="shared" si="6"/>
        <v>-28166187</v>
      </c>
      <c r="Q48" s="235">
        <f t="shared" si="6"/>
        <v>33990245</v>
      </c>
      <c r="R48" s="235">
        <f t="shared" si="6"/>
        <v>-21458541</v>
      </c>
      <c r="S48" s="235">
        <f t="shared" si="6"/>
        <v>-23416268</v>
      </c>
      <c r="T48" s="234">
        <f t="shared" si="6"/>
        <v>-9592573</v>
      </c>
      <c r="U48" s="234">
        <f t="shared" si="6"/>
        <v>-28183407</v>
      </c>
      <c r="V48" s="235">
        <f t="shared" si="6"/>
        <v>-61192248</v>
      </c>
      <c r="W48" s="235">
        <f t="shared" si="6"/>
        <v>-68751991</v>
      </c>
      <c r="X48" s="235">
        <f t="shared" si="6"/>
        <v>15725930</v>
      </c>
      <c r="Y48" s="235">
        <f t="shared" si="6"/>
        <v>-84477921</v>
      </c>
      <c r="Z48" s="236">
        <f>+IF(X48&lt;&gt;0,+(Y48/X48)*100,0)</f>
        <v>-537.1887131635458</v>
      </c>
      <c r="AA48" s="237">
        <f>SUM(AA46:AA47)</f>
        <v>15725930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47506476</v>
      </c>
      <c r="D5" s="158">
        <f>SUM(D6:D8)</f>
        <v>0</v>
      </c>
      <c r="E5" s="159">
        <f t="shared" si="0"/>
        <v>7587000</v>
      </c>
      <c r="F5" s="105">
        <f t="shared" si="0"/>
        <v>7857000</v>
      </c>
      <c r="G5" s="105">
        <f t="shared" si="0"/>
        <v>199112</v>
      </c>
      <c r="H5" s="105">
        <f t="shared" si="0"/>
        <v>356971</v>
      </c>
      <c r="I5" s="105">
        <f t="shared" si="0"/>
        <v>131484</v>
      </c>
      <c r="J5" s="105">
        <f t="shared" si="0"/>
        <v>687567</v>
      </c>
      <c r="K5" s="105">
        <f t="shared" si="0"/>
        <v>2550187</v>
      </c>
      <c r="L5" s="105">
        <f t="shared" si="0"/>
        <v>1793007</v>
      </c>
      <c r="M5" s="105">
        <f t="shared" si="0"/>
        <v>741715</v>
      </c>
      <c r="N5" s="105">
        <f t="shared" si="0"/>
        <v>5084909</v>
      </c>
      <c r="O5" s="105">
        <f t="shared" si="0"/>
        <v>564796</v>
      </c>
      <c r="P5" s="105">
        <f t="shared" si="0"/>
        <v>825669</v>
      </c>
      <c r="Q5" s="105">
        <f t="shared" si="0"/>
        <v>92950</v>
      </c>
      <c r="R5" s="105">
        <f t="shared" si="0"/>
        <v>1483415</v>
      </c>
      <c r="S5" s="105">
        <f t="shared" si="0"/>
        <v>9897251</v>
      </c>
      <c r="T5" s="105">
        <f t="shared" si="0"/>
        <v>142370</v>
      </c>
      <c r="U5" s="105">
        <f t="shared" si="0"/>
        <v>335899</v>
      </c>
      <c r="V5" s="105">
        <f t="shared" si="0"/>
        <v>10375520</v>
      </c>
      <c r="W5" s="105">
        <f t="shared" si="0"/>
        <v>17631411</v>
      </c>
      <c r="X5" s="105">
        <f t="shared" si="0"/>
        <v>7857000</v>
      </c>
      <c r="Y5" s="105">
        <f t="shared" si="0"/>
        <v>9774411</v>
      </c>
      <c r="Z5" s="142">
        <f>+IF(X5&lt;&gt;0,+(Y5/X5)*100,0)</f>
        <v>124.40385643375333</v>
      </c>
      <c r="AA5" s="158">
        <f>SUM(AA6:AA8)</f>
        <v>7857000</v>
      </c>
    </row>
    <row r="6" spans="1:27" ht="13.5">
      <c r="A6" s="143" t="s">
        <v>75</v>
      </c>
      <c r="B6" s="141"/>
      <c r="C6" s="160">
        <v>22380650</v>
      </c>
      <c r="D6" s="160"/>
      <c r="E6" s="161"/>
      <c r="F6" s="65">
        <v>1600000</v>
      </c>
      <c r="G6" s="65">
        <v>91827</v>
      </c>
      <c r="H6" s="65">
        <v>277286</v>
      </c>
      <c r="I6" s="65">
        <v>127356</v>
      </c>
      <c r="J6" s="65">
        <v>496469</v>
      </c>
      <c r="K6" s="65">
        <v>277020</v>
      </c>
      <c r="L6" s="65">
        <v>323324</v>
      </c>
      <c r="M6" s="65">
        <v>230616</v>
      </c>
      <c r="N6" s="65">
        <v>830960</v>
      </c>
      <c r="O6" s="65">
        <v>512867</v>
      </c>
      <c r="P6" s="65">
        <v>302407</v>
      </c>
      <c r="Q6" s="65">
        <v>35730</v>
      </c>
      <c r="R6" s="65">
        <v>851004</v>
      </c>
      <c r="S6" s="65">
        <v>16199</v>
      </c>
      <c r="T6" s="65"/>
      <c r="U6" s="65">
        <v>23026</v>
      </c>
      <c r="V6" s="65">
        <v>39225</v>
      </c>
      <c r="W6" s="65">
        <v>2217658</v>
      </c>
      <c r="X6" s="65">
        <v>1600000</v>
      </c>
      <c r="Y6" s="65">
        <v>617658</v>
      </c>
      <c r="Z6" s="145">
        <v>38.6</v>
      </c>
      <c r="AA6" s="67">
        <v>1600000</v>
      </c>
    </row>
    <row r="7" spans="1:27" ht="13.5">
      <c r="A7" s="143" t="s">
        <v>76</v>
      </c>
      <c r="B7" s="141"/>
      <c r="C7" s="162"/>
      <c r="D7" s="162"/>
      <c r="E7" s="163">
        <v>1900000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25125826</v>
      </c>
      <c r="D8" s="160"/>
      <c r="E8" s="161">
        <v>5687000</v>
      </c>
      <c r="F8" s="65">
        <v>6257000</v>
      </c>
      <c r="G8" s="65">
        <v>107285</v>
      </c>
      <c r="H8" s="65">
        <v>79685</v>
      </c>
      <c r="I8" s="65">
        <v>4128</v>
      </c>
      <c r="J8" s="65">
        <v>191098</v>
      </c>
      <c r="K8" s="65">
        <v>2273167</v>
      </c>
      <c r="L8" s="65">
        <v>1469683</v>
      </c>
      <c r="M8" s="65">
        <v>511099</v>
      </c>
      <c r="N8" s="65">
        <v>4253949</v>
      </c>
      <c r="O8" s="65">
        <v>51929</v>
      </c>
      <c r="P8" s="65">
        <v>523262</v>
      </c>
      <c r="Q8" s="65">
        <v>57220</v>
      </c>
      <c r="R8" s="65">
        <v>632411</v>
      </c>
      <c r="S8" s="65">
        <v>9881052</v>
      </c>
      <c r="T8" s="65">
        <v>142370</v>
      </c>
      <c r="U8" s="65">
        <v>312873</v>
      </c>
      <c r="V8" s="65">
        <v>10336295</v>
      </c>
      <c r="W8" s="65">
        <v>15413753</v>
      </c>
      <c r="X8" s="65">
        <v>6257000</v>
      </c>
      <c r="Y8" s="65">
        <v>9156753</v>
      </c>
      <c r="Z8" s="145">
        <v>146.34</v>
      </c>
      <c r="AA8" s="67">
        <v>6257000</v>
      </c>
    </row>
    <row r="9" spans="1:27" ht="13.5">
      <c r="A9" s="140" t="s">
        <v>78</v>
      </c>
      <c r="B9" s="141"/>
      <c r="C9" s="158">
        <f aca="true" t="shared" si="1" ref="C9:Y9">SUM(C10:C14)</f>
        <v>1437654</v>
      </c>
      <c r="D9" s="158">
        <f>SUM(D10:D14)</f>
        <v>0</v>
      </c>
      <c r="E9" s="159">
        <f t="shared" si="1"/>
        <v>0</v>
      </c>
      <c r="F9" s="105">
        <f t="shared" si="1"/>
        <v>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0</v>
      </c>
      <c r="X9" s="105">
        <f t="shared" si="1"/>
        <v>0</v>
      </c>
      <c r="Y9" s="105">
        <f t="shared" si="1"/>
        <v>0</v>
      </c>
      <c r="Z9" s="142">
        <f>+IF(X9&lt;&gt;0,+(Y9/X9)*100,0)</f>
        <v>0</v>
      </c>
      <c r="AA9" s="107">
        <f>SUM(AA10:AA14)</f>
        <v>0</v>
      </c>
    </row>
    <row r="10" spans="1:27" ht="13.5">
      <c r="A10" s="143" t="s">
        <v>79</v>
      </c>
      <c r="B10" s="141"/>
      <c r="C10" s="160"/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1437654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0</v>
      </c>
      <c r="X15" s="105">
        <f t="shared" si="2"/>
        <v>0</v>
      </c>
      <c r="Y15" s="105">
        <f t="shared" si="2"/>
        <v>0</v>
      </c>
      <c r="Z15" s="142">
        <f>+IF(X15&lt;&gt;0,+(Y15/X15)*100,0)</f>
        <v>0</v>
      </c>
      <c r="AA15" s="107">
        <f>SUM(AA16:AA18)</f>
        <v>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48944130</v>
      </c>
      <c r="D25" s="232">
        <f>+D5+D9+D15+D19+D24</f>
        <v>0</v>
      </c>
      <c r="E25" s="245">
        <f t="shared" si="4"/>
        <v>7587000</v>
      </c>
      <c r="F25" s="234">
        <f t="shared" si="4"/>
        <v>7857000</v>
      </c>
      <c r="G25" s="234">
        <f t="shared" si="4"/>
        <v>199112</v>
      </c>
      <c r="H25" s="234">
        <f t="shared" si="4"/>
        <v>356971</v>
      </c>
      <c r="I25" s="234">
        <f t="shared" si="4"/>
        <v>131484</v>
      </c>
      <c r="J25" s="234">
        <f t="shared" si="4"/>
        <v>687567</v>
      </c>
      <c r="K25" s="234">
        <f t="shared" si="4"/>
        <v>2550187</v>
      </c>
      <c r="L25" s="234">
        <f t="shared" si="4"/>
        <v>1793007</v>
      </c>
      <c r="M25" s="234">
        <f t="shared" si="4"/>
        <v>741715</v>
      </c>
      <c r="N25" s="234">
        <f t="shared" si="4"/>
        <v>5084909</v>
      </c>
      <c r="O25" s="234">
        <f t="shared" si="4"/>
        <v>564796</v>
      </c>
      <c r="P25" s="234">
        <f t="shared" si="4"/>
        <v>825669</v>
      </c>
      <c r="Q25" s="234">
        <f t="shared" si="4"/>
        <v>92950</v>
      </c>
      <c r="R25" s="234">
        <f t="shared" si="4"/>
        <v>1483415</v>
      </c>
      <c r="S25" s="234">
        <f t="shared" si="4"/>
        <v>9897251</v>
      </c>
      <c r="T25" s="234">
        <f t="shared" si="4"/>
        <v>142370</v>
      </c>
      <c r="U25" s="234">
        <f t="shared" si="4"/>
        <v>335899</v>
      </c>
      <c r="V25" s="234">
        <f t="shared" si="4"/>
        <v>10375520</v>
      </c>
      <c r="W25" s="234">
        <f t="shared" si="4"/>
        <v>17631411</v>
      </c>
      <c r="X25" s="234">
        <f t="shared" si="4"/>
        <v>7857000</v>
      </c>
      <c r="Y25" s="234">
        <f t="shared" si="4"/>
        <v>9774411</v>
      </c>
      <c r="Z25" s="246">
        <f>+IF(X25&lt;&gt;0,+(Y25/X25)*100,0)</f>
        <v>124.40385643375333</v>
      </c>
      <c r="AA25" s="247">
        <f>+AA5+AA9+AA15+AA19+AA24</f>
        <v>7857000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1900000</v>
      </c>
      <c r="F28" s="65">
        <v>1952000</v>
      </c>
      <c r="G28" s="65">
        <v>199113</v>
      </c>
      <c r="H28" s="65">
        <v>356971</v>
      </c>
      <c r="I28" s="65">
        <v>131484</v>
      </c>
      <c r="J28" s="65">
        <v>687568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>
        <v>687568</v>
      </c>
      <c r="X28" s="65">
        <v>1952000</v>
      </c>
      <c r="Y28" s="65">
        <v>-1264432</v>
      </c>
      <c r="Z28" s="145">
        <v>-64.78</v>
      </c>
      <c r="AA28" s="160">
        <v>1952000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>
        <v>741715</v>
      </c>
      <c r="N29" s="65">
        <v>741715</v>
      </c>
      <c r="O29" s="65"/>
      <c r="P29" s="65"/>
      <c r="Q29" s="65"/>
      <c r="R29" s="65"/>
      <c r="S29" s="65"/>
      <c r="T29" s="65"/>
      <c r="U29" s="65"/>
      <c r="V29" s="65"/>
      <c r="W29" s="65">
        <v>741715</v>
      </c>
      <c r="X29" s="65"/>
      <c r="Y29" s="65">
        <v>741715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1900000</v>
      </c>
      <c r="F32" s="82">
        <f t="shared" si="5"/>
        <v>1952000</v>
      </c>
      <c r="G32" s="82">
        <f t="shared" si="5"/>
        <v>199113</v>
      </c>
      <c r="H32" s="82">
        <f t="shared" si="5"/>
        <v>356971</v>
      </c>
      <c r="I32" s="82">
        <f t="shared" si="5"/>
        <v>131484</v>
      </c>
      <c r="J32" s="82">
        <f t="shared" si="5"/>
        <v>687568</v>
      </c>
      <c r="K32" s="82">
        <f t="shared" si="5"/>
        <v>0</v>
      </c>
      <c r="L32" s="82">
        <f t="shared" si="5"/>
        <v>0</v>
      </c>
      <c r="M32" s="82">
        <f t="shared" si="5"/>
        <v>741715</v>
      </c>
      <c r="N32" s="82">
        <f t="shared" si="5"/>
        <v>741715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0</v>
      </c>
      <c r="U32" s="82">
        <f t="shared" si="5"/>
        <v>0</v>
      </c>
      <c r="V32" s="82">
        <f t="shared" si="5"/>
        <v>0</v>
      </c>
      <c r="W32" s="82">
        <f t="shared" si="5"/>
        <v>1429283</v>
      </c>
      <c r="X32" s="82">
        <f t="shared" si="5"/>
        <v>1952000</v>
      </c>
      <c r="Y32" s="82">
        <f t="shared" si="5"/>
        <v>-522717</v>
      </c>
      <c r="Z32" s="227">
        <f>+IF(X32&lt;&gt;0,+(Y32/X32)*100,0)</f>
        <v>-26.778534836065575</v>
      </c>
      <c r="AA32" s="84">
        <f>SUM(AA28:AA31)</f>
        <v>1952000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5687000</v>
      </c>
      <c r="F33" s="65">
        <v>5905000</v>
      </c>
      <c r="G33" s="65"/>
      <c r="H33" s="65"/>
      <c r="I33" s="65"/>
      <c r="J33" s="65"/>
      <c r="K33" s="65">
        <v>2550187</v>
      </c>
      <c r="L33" s="65">
        <v>1793006</v>
      </c>
      <c r="M33" s="65"/>
      <c r="N33" s="65">
        <v>4343193</v>
      </c>
      <c r="O33" s="65">
        <v>564797</v>
      </c>
      <c r="P33" s="65"/>
      <c r="Q33" s="65">
        <v>92950</v>
      </c>
      <c r="R33" s="65">
        <v>657747</v>
      </c>
      <c r="S33" s="65">
        <v>9897251</v>
      </c>
      <c r="T33" s="65">
        <v>142370</v>
      </c>
      <c r="U33" s="65">
        <v>335899</v>
      </c>
      <c r="V33" s="65">
        <v>10375520</v>
      </c>
      <c r="W33" s="65">
        <v>15376460</v>
      </c>
      <c r="X33" s="65">
        <v>5905000</v>
      </c>
      <c r="Y33" s="65">
        <v>9471460</v>
      </c>
      <c r="Z33" s="145">
        <v>160.4</v>
      </c>
      <c r="AA33" s="67">
        <v>5905000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7587000</v>
      </c>
      <c r="F36" s="235">
        <f t="shared" si="6"/>
        <v>7857000</v>
      </c>
      <c r="G36" s="235">
        <f t="shared" si="6"/>
        <v>199113</v>
      </c>
      <c r="H36" s="235">
        <f t="shared" si="6"/>
        <v>356971</v>
      </c>
      <c r="I36" s="235">
        <f t="shared" si="6"/>
        <v>131484</v>
      </c>
      <c r="J36" s="235">
        <f t="shared" si="6"/>
        <v>687568</v>
      </c>
      <c r="K36" s="235">
        <f t="shared" si="6"/>
        <v>2550187</v>
      </c>
      <c r="L36" s="235">
        <f t="shared" si="6"/>
        <v>1793006</v>
      </c>
      <c r="M36" s="235">
        <f t="shared" si="6"/>
        <v>741715</v>
      </c>
      <c r="N36" s="235">
        <f t="shared" si="6"/>
        <v>5084908</v>
      </c>
      <c r="O36" s="235">
        <f t="shared" si="6"/>
        <v>564797</v>
      </c>
      <c r="P36" s="235">
        <f t="shared" si="6"/>
        <v>0</v>
      </c>
      <c r="Q36" s="235">
        <f t="shared" si="6"/>
        <v>92950</v>
      </c>
      <c r="R36" s="235">
        <f t="shared" si="6"/>
        <v>657747</v>
      </c>
      <c r="S36" s="235">
        <f t="shared" si="6"/>
        <v>9897251</v>
      </c>
      <c r="T36" s="235">
        <f t="shared" si="6"/>
        <v>142370</v>
      </c>
      <c r="U36" s="235">
        <f t="shared" si="6"/>
        <v>335899</v>
      </c>
      <c r="V36" s="235">
        <f t="shared" si="6"/>
        <v>10375520</v>
      </c>
      <c r="W36" s="235">
        <f t="shared" si="6"/>
        <v>16805743</v>
      </c>
      <c r="X36" s="235">
        <f t="shared" si="6"/>
        <v>7857000</v>
      </c>
      <c r="Y36" s="235">
        <f t="shared" si="6"/>
        <v>8948743</v>
      </c>
      <c r="Z36" s="236">
        <f>+IF(X36&lt;&gt;0,+(Y36/X36)*100,0)</f>
        <v>113.89516354842814</v>
      </c>
      <c r="AA36" s="254">
        <f>SUM(AA32:AA35)</f>
        <v>7857000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147765144</v>
      </c>
      <c r="D6" s="160"/>
      <c r="E6" s="64"/>
      <c r="F6" s="65"/>
      <c r="G6" s="65">
        <v>149339274</v>
      </c>
      <c r="H6" s="65">
        <v>44961336</v>
      </c>
      <c r="I6" s="65">
        <v>33800781</v>
      </c>
      <c r="J6" s="65">
        <v>228101391</v>
      </c>
      <c r="K6" s="65">
        <v>33800781</v>
      </c>
      <c r="L6" s="65">
        <v>112521206</v>
      </c>
      <c r="M6" s="65">
        <v>39039996</v>
      </c>
      <c r="N6" s="65">
        <v>185361983</v>
      </c>
      <c r="O6" s="65">
        <v>27872770</v>
      </c>
      <c r="P6" s="65">
        <v>37856485</v>
      </c>
      <c r="Q6" s="65">
        <v>15260685</v>
      </c>
      <c r="R6" s="65">
        <v>80989940</v>
      </c>
      <c r="S6" s="65">
        <v>4895</v>
      </c>
      <c r="T6" s="65">
        <v>423002</v>
      </c>
      <c r="U6" s="65"/>
      <c r="V6" s="65">
        <v>427897</v>
      </c>
      <c r="W6" s="65">
        <v>494881211</v>
      </c>
      <c r="X6" s="65"/>
      <c r="Y6" s="65">
        <v>494881211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>
        <v>106000000</v>
      </c>
      <c r="F7" s="65">
        <v>100000000</v>
      </c>
      <c r="G7" s="65"/>
      <c r="H7" s="65">
        <v>150000000</v>
      </c>
      <c r="I7" s="65">
        <v>130000000</v>
      </c>
      <c r="J7" s="65">
        <v>280000000</v>
      </c>
      <c r="K7" s="65">
        <v>130000000</v>
      </c>
      <c r="L7" s="65">
        <v>60000000</v>
      </c>
      <c r="M7" s="65">
        <v>100000000</v>
      </c>
      <c r="N7" s="65">
        <v>290000000</v>
      </c>
      <c r="O7" s="65">
        <v>80000000</v>
      </c>
      <c r="P7" s="65">
        <v>40000000</v>
      </c>
      <c r="Q7" s="65">
        <v>95075178</v>
      </c>
      <c r="R7" s="65">
        <v>215075178</v>
      </c>
      <c r="S7" s="65">
        <v>58118214</v>
      </c>
      <c r="T7" s="65">
        <v>38697092</v>
      </c>
      <c r="U7" s="65"/>
      <c r="V7" s="65">
        <v>96815306</v>
      </c>
      <c r="W7" s="65">
        <v>881890484</v>
      </c>
      <c r="X7" s="65">
        <v>100000000</v>
      </c>
      <c r="Y7" s="65">
        <v>781890484</v>
      </c>
      <c r="Z7" s="145">
        <v>781.89</v>
      </c>
      <c r="AA7" s="67">
        <v>100000000</v>
      </c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>
        <v>16897064</v>
      </c>
      <c r="T8" s="65">
        <v>16865932</v>
      </c>
      <c r="U8" s="65"/>
      <c r="V8" s="65">
        <v>33762996</v>
      </c>
      <c r="W8" s="65">
        <v>33762996</v>
      </c>
      <c r="X8" s="65"/>
      <c r="Y8" s="65">
        <v>33762996</v>
      </c>
      <c r="Z8" s="145"/>
      <c r="AA8" s="67"/>
    </row>
    <row r="9" spans="1:27" ht="13.5">
      <c r="A9" s="264" t="s">
        <v>149</v>
      </c>
      <c r="B9" s="197"/>
      <c r="C9" s="160">
        <v>1583317</v>
      </c>
      <c r="D9" s="160"/>
      <c r="E9" s="64"/>
      <c r="F9" s="65">
        <v>13108000</v>
      </c>
      <c r="G9" s="65">
        <v>9187</v>
      </c>
      <c r="H9" s="65">
        <v>5293</v>
      </c>
      <c r="I9" s="65"/>
      <c r="J9" s="65">
        <v>14480</v>
      </c>
      <c r="K9" s="65"/>
      <c r="L9" s="65"/>
      <c r="M9" s="65">
        <v>49576</v>
      </c>
      <c r="N9" s="65">
        <v>49576</v>
      </c>
      <c r="O9" s="65">
        <v>42509</v>
      </c>
      <c r="P9" s="65">
        <v>34589</v>
      </c>
      <c r="Q9" s="65">
        <v>21059</v>
      </c>
      <c r="R9" s="65">
        <v>98157</v>
      </c>
      <c r="S9" s="65">
        <v>18027</v>
      </c>
      <c r="T9" s="65">
        <v>7531</v>
      </c>
      <c r="U9" s="65"/>
      <c r="V9" s="65">
        <v>25558</v>
      </c>
      <c r="W9" s="65">
        <v>187771</v>
      </c>
      <c r="X9" s="65">
        <v>13108000</v>
      </c>
      <c r="Y9" s="65">
        <v>-12920229</v>
      </c>
      <c r="Z9" s="145">
        <v>-98.57</v>
      </c>
      <c r="AA9" s="67">
        <v>13108000</v>
      </c>
    </row>
    <row r="10" spans="1:27" ht="13.5">
      <c r="A10" s="264" t="s">
        <v>150</v>
      </c>
      <c r="B10" s="197"/>
      <c r="C10" s="160"/>
      <c r="D10" s="160"/>
      <c r="E10" s="64"/>
      <c r="F10" s="65">
        <v>25982000</v>
      </c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>
        <v>1066931</v>
      </c>
      <c r="T10" s="65"/>
      <c r="U10" s="164"/>
      <c r="V10" s="164">
        <v>1066931</v>
      </c>
      <c r="W10" s="164">
        <v>1066931</v>
      </c>
      <c r="X10" s="65">
        <v>25982000</v>
      </c>
      <c r="Y10" s="164">
        <v>-24915069</v>
      </c>
      <c r="Z10" s="146">
        <v>-95.89</v>
      </c>
      <c r="AA10" s="239">
        <v>25982000</v>
      </c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149348461</v>
      </c>
      <c r="D12" s="177">
        <f>SUM(D6:D11)</f>
        <v>0</v>
      </c>
      <c r="E12" s="77">
        <f t="shared" si="0"/>
        <v>106000000</v>
      </c>
      <c r="F12" s="78">
        <f t="shared" si="0"/>
        <v>139090000</v>
      </c>
      <c r="G12" s="78">
        <f t="shared" si="0"/>
        <v>149348461</v>
      </c>
      <c r="H12" s="78">
        <f t="shared" si="0"/>
        <v>194966629</v>
      </c>
      <c r="I12" s="78">
        <f t="shared" si="0"/>
        <v>163800781</v>
      </c>
      <c r="J12" s="78">
        <f t="shared" si="0"/>
        <v>508115871</v>
      </c>
      <c r="K12" s="78">
        <f t="shared" si="0"/>
        <v>163800781</v>
      </c>
      <c r="L12" s="78">
        <f t="shared" si="0"/>
        <v>172521206</v>
      </c>
      <c r="M12" s="78">
        <f t="shared" si="0"/>
        <v>139089572</v>
      </c>
      <c r="N12" s="78">
        <f t="shared" si="0"/>
        <v>475411559</v>
      </c>
      <c r="O12" s="78">
        <f t="shared" si="0"/>
        <v>107915279</v>
      </c>
      <c r="P12" s="78">
        <f t="shared" si="0"/>
        <v>77891074</v>
      </c>
      <c r="Q12" s="78">
        <f t="shared" si="0"/>
        <v>110356922</v>
      </c>
      <c r="R12" s="78">
        <f t="shared" si="0"/>
        <v>296163275</v>
      </c>
      <c r="S12" s="78">
        <f t="shared" si="0"/>
        <v>76105131</v>
      </c>
      <c r="T12" s="78">
        <f t="shared" si="0"/>
        <v>55993557</v>
      </c>
      <c r="U12" s="78">
        <f t="shared" si="0"/>
        <v>0</v>
      </c>
      <c r="V12" s="78">
        <f t="shared" si="0"/>
        <v>132098688</v>
      </c>
      <c r="W12" s="78">
        <f t="shared" si="0"/>
        <v>1411789393</v>
      </c>
      <c r="X12" s="78">
        <f t="shared" si="0"/>
        <v>139090000</v>
      </c>
      <c r="Y12" s="78">
        <f t="shared" si="0"/>
        <v>1272699393</v>
      </c>
      <c r="Z12" s="179">
        <f>+IF(X12&lt;&gt;0,+(Y12/X12)*100,0)</f>
        <v>915.0186160040262</v>
      </c>
      <c r="AA12" s="79">
        <f>SUM(AA6:AA11)</f>
        <v>139090000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23729047</v>
      </c>
      <c r="D19" s="160"/>
      <c r="E19" s="64">
        <v>7587000</v>
      </c>
      <c r="F19" s="65">
        <v>7857000</v>
      </c>
      <c r="G19" s="65">
        <v>20473013</v>
      </c>
      <c r="H19" s="65">
        <v>21486055</v>
      </c>
      <c r="I19" s="65">
        <v>13556484</v>
      </c>
      <c r="J19" s="65">
        <v>55515552</v>
      </c>
      <c r="K19" s="65">
        <v>13556484</v>
      </c>
      <c r="L19" s="65">
        <v>24078549</v>
      </c>
      <c r="M19" s="65">
        <v>27023524</v>
      </c>
      <c r="N19" s="65">
        <v>64658557</v>
      </c>
      <c r="O19" s="65">
        <v>26640765</v>
      </c>
      <c r="P19" s="65">
        <v>27347518</v>
      </c>
      <c r="Q19" s="65">
        <v>27402291</v>
      </c>
      <c r="R19" s="65">
        <v>81390574</v>
      </c>
      <c r="S19" s="65">
        <v>26481275</v>
      </c>
      <c r="T19" s="65">
        <v>26055304</v>
      </c>
      <c r="U19" s="65"/>
      <c r="V19" s="65">
        <v>52536579</v>
      </c>
      <c r="W19" s="65">
        <v>254101262</v>
      </c>
      <c r="X19" s="65">
        <v>7857000</v>
      </c>
      <c r="Y19" s="65">
        <v>246244262</v>
      </c>
      <c r="Z19" s="145">
        <v>3134.07</v>
      </c>
      <c r="AA19" s="67">
        <v>7857000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>
        <v>4733</v>
      </c>
      <c r="G22" s="65">
        <v>9913</v>
      </c>
      <c r="H22" s="65">
        <v>8418</v>
      </c>
      <c r="I22" s="65">
        <v>7448</v>
      </c>
      <c r="J22" s="65">
        <v>25779</v>
      </c>
      <c r="K22" s="65">
        <v>7448</v>
      </c>
      <c r="L22" s="65">
        <v>6227</v>
      </c>
      <c r="M22" s="65">
        <v>6227</v>
      </c>
      <c r="N22" s="65">
        <v>19902</v>
      </c>
      <c r="O22" s="65">
        <v>4733</v>
      </c>
      <c r="P22" s="65">
        <v>4034</v>
      </c>
      <c r="Q22" s="65">
        <v>4033</v>
      </c>
      <c r="R22" s="65">
        <v>12800</v>
      </c>
      <c r="S22" s="65">
        <v>2564</v>
      </c>
      <c r="T22" s="65">
        <v>1818</v>
      </c>
      <c r="U22" s="65"/>
      <c r="V22" s="65">
        <v>4382</v>
      </c>
      <c r="W22" s="65">
        <v>62863</v>
      </c>
      <c r="X22" s="65">
        <v>4733</v>
      </c>
      <c r="Y22" s="65">
        <v>58130</v>
      </c>
      <c r="Z22" s="145">
        <v>1228.19</v>
      </c>
      <c r="AA22" s="67">
        <v>4733</v>
      </c>
    </row>
    <row r="23" spans="1:27" ht="13.5">
      <c r="A23" s="264" t="s">
        <v>161</v>
      </c>
      <c r="B23" s="197"/>
      <c r="C23" s="160"/>
      <c r="D23" s="160"/>
      <c r="E23" s="64"/>
      <c r="F23" s="65">
        <v>57606</v>
      </c>
      <c r="G23" s="164">
        <v>1687241</v>
      </c>
      <c r="H23" s="164">
        <v>57606</v>
      </c>
      <c r="I23" s="164">
        <v>7841508</v>
      </c>
      <c r="J23" s="65">
        <v>9586355</v>
      </c>
      <c r="K23" s="164">
        <v>7841508</v>
      </c>
      <c r="L23" s="164">
        <v>57606</v>
      </c>
      <c r="M23" s="65">
        <v>341748</v>
      </c>
      <c r="N23" s="164">
        <v>8240862</v>
      </c>
      <c r="O23" s="164">
        <v>57606</v>
      </c>
      <c r="P23" s="164">
        <v>57606</v>
      </c>
      <c r="Q23" s="65">
        <v>280428</v>
      </c>
      <c r="R23" s="164">
        <v>395640</v>
      </c>
      <c r="S23" s="164">
        <v>57606</v>
      </c>
      <c r="T23" s="65">
        <v>57606</v>
      </c>
      <c r="U23" s="164"/>
      <c r="V23" s="164">
        <v>115212</v>
      </c>
      <c r="W23" s="164">
        <v>18338069</v>
      </c>
      <c r="X23" s="65">
        <v>57606</v>
      </c>
      <c r="Y23" s="164">
        <v>18280463</v>
      </c>
      <c r="Z23" s="146">
        <v>31733.61</v>
      </c>
      <c r="AA23" s="239">
        <v>57606</v>
      </c>
    </row>
    <row r="24" spans="1:27" ht="13.5">
      <c r="A24" s="265" t="s">
        <v>57</v>
      </c>
      <c r="B24" s="268"/>
      <c r="C24" s="177">
        <f aca="true" t="shared" si="1" ref="C24:Y24">SUM(C15:C23)</f>
        <v>23729047</v>
      </c>
      <c r="D24" s="177">
        <f>SUM(D15:D23)</f>
        <v>0</v>
      </c>
      <c r="E24" s="81">
        <f t="shared" si="1"/>
        <v>7587000</v>
      </c>
      <c r="F24" s="82">
        <f t="shared" si="1"/>
        <v>7919339</v>
      </c>
      <c r="G24" s="82">
        <f t="shared" si="1"/>
        <v>22170167</v>
      </c>
      <c r="H24" s="82">
        <f t="shared" si="1"/>
        <v>21552079</v>
      </c>
      <c r="I24" s="82">
        <f t="shared" si="1"/>
        <v>21405440</v>
      </c>
      <c r="J24" s="82">
        <f t="shared" si="1"/>
        <v>65127686</v>
      </c>
      <c r="K24" s="82">
        <f t="shared" si="1"/>
        <v>21405440</v>
      </c>
      <c r="L24" s="82">
        <f t="shared" si="1"/>
        <v>24142382</v>
      </c>
      <c r="M24" s="82">
        <f t="shared" si="1"/>
        <v>27371499</v>
      </c>
      <c r="N24" s="82">
        <f t="shared" si="1"/>
        <v>72919321</v>
      </c>
      <c r="O24" s="82">
        <f t="shared" si="1"/>
        <v>26703104</v>
      </c>
      <c r="P24" s="82">
        <f t="shared" si="1"/>
        <v>27409158</v>
      </c>
      <c r="Q24" s="82">
        <f t="shared" si="1"/>
        <v>27686752</v>
      </c>
      <c r="R24" s="82">
        <f t="shared" si="1"/>
        <v>81799014</v>
      </c>
      <c r="S24" s="82">
        <f t="shared" si="1"/>
        <v>26541445</v>
      </c>
      <c r="T24" s="82">
        <f t="shared" si="1"/>
        <v>26114728</v>
      </c>
      <c r="U24" s="82">
        <f t="shared" si="1"/>
        <v>0</v>
      </c>
      <c r="V24" s="82">
        <f t="shared" si="1"/>
        <v>52656173</v>
      </c>
      <c r="W24" s="82">
        <f t="shared" si="1"/>
        <v>272502194</v>
      </c>
      <c r="X24" s="82">
        <f t="shared" si="1"/>
        <v>7919339</v>
      </c>
      <c r="Y24" s="82">
        <f t="shared" si="1"/>
        <v>264582855</v>
      </c>
      <c r="Z24" s="227">
        <f>+IF(X24&lt;&gt;0,+(Y24/X24)*100,0)</f>
        <v>3340.9714497636733</v>
      </c>
      <c r="AA24" s="84">
        <f>SUM(AA15:AA23)</f>
        <v>7919339</v>
      </c>
    </row>
    <row r="25" spans="1:27" ht="13.5">
      <c r="A25" s="265" t="s">
        <v>162</v>
      </c>
      <c r="B25" s="266"/>
      <c r="C25" s="177">
        <f aca="true" t="shared" si="2" ref="C25:Y25">+C12+C24</f>
        <v>173077508</v>
      </c>
      <c r="D25" s="177">
        <f>+D12+D24</f>
        <v>0</v>
      </c>
      <c r="E25" s="77">
        <f t="shared" si="2"/>
        <v>113587000</v>
      </c>
      <c r="F25" s="78">
        <f t="shared" si="2"/>
        <v>147009339</v>
      </c>
      <c r="G25" s="78">
        <f t="shared" si="2"/>
        <v>171518628</v>
      </c>
      <c r="H25" s="78">
        <f t="shared" si="2"/>
        <v>216518708</v>
      </c>
      <c r="I25" s="78">
        <f t="shared" si="2"/>
        <v>185206221</v>
      </c>
      <c r="J25" s="78">
        <f t="shared" si="2"/>
        <v>573243557</v>
      </c>
      <c r="K25" s="78">
        <f t="shared" si="2"/>
        <v>185206221</v>
      </c>
      <c r="L25" s="78">
        <f t="shared" si="2"/>
        <v>196663588</v>
      </c>
      <c r="M25" s="78">
        <f t="shared" si="2"/>
        <v>166461071</v>
      </c>
      <c r="N25" s="78">
        <f t="shared" si="2"/>
        <v>548330880</v>
      </c>
      <c r="O25" s="78">
        <f t="shared" si="2"/>
        <v>134618383</v>
      </c>
      <c r="P25" s="78">
        <f t="shared" si="2"/>
        <v>105300232</v>
      </c>
      <c r="Q25" s="78">
        <f t="shared" si="2"/>
        <v>138043674</v>
      </c>
      <c r="R25" s="78">
        <f t="shared" si="2"/>
        <v>377962289</v>
      </c>
      <c r="S25" s="78">
        <f t="shared" si="2"/>
        <v>102646576</v>
      </c>
      <c r="T25" s="78">
        <f t="shared" si="2"/>
        <v>82108285</v>
      </c>
      <c r="U25" s="78">
        <f t="shared" si="2"/>
        <v>0</v>
      </c>
      <c r="V25" s="78">
        <f t="shared" si="2"/>
        <v>184754861</v>
      </c>
      <c r="W25" s="78">
        <f t="shared" si="2"/>
        <v>1684291587</v>
      </c>
      <c r="X25" s="78">
        <f t="shared" si="2"/>
        <v>147009339</v>
      </c>
      <c r="Y25" s="78">
        <f t="shared" si="2"/>
        <v>1537282248</v>
      </c>
      <c r="Z25" s="179">
        <f>+IF(X25&lt;&gt;0,+(Y25/X25)*100,0)</f>
        <v>1045.7038025318923</v>
      </c>
      <c r="AA25" s="79">
        <f>+AA12+AA24</f>
        <v>147009339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>
        <v>-314715</v>
      </c>
      <c r="G29" s="65">
        <v>-316487</v>
      </c>
      <c r="H29" s="65">
        <v>-315976</v>
      </c>
      <c r="I29" s="65">
        <v>-315976</v>
      </c>
      <c r="J29" s="65">
        <v>-948439</v>
      </c>
      <c r="K29" s="65">
        <v>-315976</v>
      </c>
      <c r="L29" s="65">
        <v>-315226</v>
      </c>
      <c r="M29" s="65">
        <v>-315226</v>
      </c>
      <c r="N29" s="65">
        <v>-946428</v>
      </c>
      <c r="O29" s="65">
        <v>-314715</v>
      </c>
      <c r="P29" s="65">
        <v>-314476</v>
      </c>
      <c r="Q29" s="65">
        <v>-314476</v>
      </c>
      <c r="R29" s="65">
        <v>-943667</v>
      </c>
      <c r="S29" s="65">
        <v>-313973</v>
      </c>
      <c r="T29" s="65">
        <v>-313718</v>
      </c>
      <c r="U29" s="65"/>
      <c r="V29" s="65">
        <v>-627691</v>
      </c>
      <c r="W29" s="65">
        <v>-3466225</v>
      </c>
      <c r="X29" s="65">
        <v>-314715</v>
      </c>
      <c r="Y29" s="65">
        <v>-3151510</v>
      </c>
      <c r="Z29" s="145">
        <v>1001.39</v>
      </c>
      <c r="AA29" s="67">
        <v>-314715</v>
      </c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>
        <v>171000</v>
      </c>
      <c r="G31" s="65">
        <v>7674067</v>
      </c>
      <c r="H31" s="65">
        <v>7707194</v>
      </c>
      <c r="I31" s="65">
        <v>7547899</v>
      </c>
      <c r="J31" s="65">
        <v>22929160</v>
      </c>
      <c r="K31" s="65">
        <v>7547899</v>
      </c>
      <c r="L31" s="65">
        <v>8811235</v>
      </c>
      <c r="M31" s="65">
        <v>9489424</v>
      </c>
      <c r="N31" s="65">
        <v>25848558</v>
      </c>
      <c r="O31" s="65">
        <v>11582398</v>
      </c>
      <c r="P31" s="65">
        <v>13217447</v>
      </c>
      <c r="Q31" s="65">
        <v>12705222</v>
      </c>
      <c r="R31" s="65">
        <v>37505067</v>
      </c>
      <c r="S31" s="65">
        <v>13150666</v>
      </c>
      <c r="T31" s="65">
        <v>21571843</v>
      </c>
      <c r="U31" s="65"/>
      <c r="V31" s="65">
        <v>34722509</v>
      </c>
      <c r="W31" s="65">
        <v>121005294</v>
      </c>
      <c r="X31" s="65">
        <v>171000</v>
      </c>
      <c r="Y31" s="65">
        <v>120834294</v>
      </c>
      <c r="Z31" s="145">
        <v>70663.33</v>
      </c>
      <c r="AA31" s="67">
        <v>171000</v>
      </c>
    </row>
    <row r="32" spans="1:27" ht="13.5">
      <c r="A32" s="264" t="s">
        <v>167</v>
      </c>
      <c r="B32" s="197" t="s">
        <v>94</v>
      </c>
      <c r="C32" s="160">
        <v>28933276</v>
      </c>
      <c r="D32" s="160"/>
      <c r="E32" s="64"/>
      <c r="F32" s="65">
        <v>17005133</v>
      </c>
      <c r="G32" s="65">
        <v>9754199</v>
      </c>
      <c r="H32" s="65">
        <v>23271</v>
      </c>
      <c r="I32" s="65">
        <v>1426501</v>
      </c>
      <c r="J32" s="65">
        <v>11203971</v>
      </c>
      <c r="K32" s="65">
        <v>1426501</v>
      </c>
      <c r="L32" s="65">
        <v>8617254</v>
      </c>
      <c r="M32" s="65">
        <v>9050128</v>
      </c>
      <c r="N32" s="65">
        <v>19093883</v>
      </c>
      <c r="O32" s="65">
        <v>9239756</v>
      </c>
      <c r="P32" s="65">
        <v>8001403</v>
      </c>
      <c r="Q32" s="65">
        <v>7153290</v>
      </c>
      <c r="R32" s="65">
        <v>24394449</v>
      </c>
      <c r="S32" s="65">
        <v>6734593</v>
      </c>
      <c r="T32" s="65">
        <v>6355952</v>
      </c>
      <c r="U32" s="65"/>
      <c r="V32" s="65">
        <v>13090545</v>
      </c>
      <c r="W32" s="65">
        <v>67782848</v>
      </c>
      <c r="X32" s="65">
        <v>17005133</v>
      </c>
      <c r="Y32" s="65">
        <v>50777715</v>
      </c>
      <c r="Z32" s="145">
        <v>298.6</v>
      </c>
      <c r="AA32" s="67">
        <v>17005133</v>
      </c>
    </row>
    <row r="33" spans="1:27" ht="13.5">
      <c r="A33" s="264" t="s">
        <v>168</v>
      </c>
      <c r="B33" s="197"/>
      <c r="C33" s="160">
        <v>2582808</v>
      </c>
      <c r="D33" s="160"/>
      <c r="E33" s="64"/>
      <c r="F33" s="65">
        <v>26660263</v>
      </c>
      <c r="G33" s="65">
        <v>10623285</v>
      </c>
      <c r="H33" s="65">
        <v>10623285</v>
      </c>
      <c r="I33" s="65">
        <v>10623286</v>
      </c>
      <c r="J33" s="65">
        <v>31869856</v>
      </c>
      <c r="K33" s="65">
        <v>10623286</v>
      </c>
      <c r="L33" s="65">
        <v>10644099</v>
      </c>
      <c r="M33" s="65">
        <v>10623286</v>
      </c>
      <c r="N33" s="65">
        <v>31890671</v>
      </c>
      <c r="O33" s="65">
        <v>10623286</v>
      </c>
      <c r="P33" s="65">
        <v>10623286</v>
      </c>
      <c r="Q33" s="65">
        <v>10623286</v>
      </c>
      <c r="R33" s="65">
        <v>31869858</v>
      </c>
      <c r="S33" s="65">
        <v>10623285</v>
      </c>
      <c r="T33" s="65">
        <v>10623285</v>
      </c>
      <c r="U33" s="65"/>
      <c r="V33" s="65">
        <v>21246570</v>
      </c>
      <c r="W33" s="65">
        <v>116876955</v>
      </c>
      <c r="X33" s="65">
        <v>26660263</v>
      </c>
      <c r="Y33" s="65">
        <v>90216692</v>
      </c>
      <c r="Z33" s="145">
        <v>338.39</v>
      </c>
      <c r="AA33" s="67">
        <v>26660263</v>
      </c>
    </row>
    <row r="34" spans="1:27" ht="13.5">
      <c r="A34" s="265" t="s">
        <v>58</v>
      </c>
      <c r="B34" s="266"/>
      <c r="C34" s="177">
        <f aca="true" t="shared" si="3" ref="C34:Y34">SUM(C29:C33)</f>
        <v>31516084</v>
      </c>
      <c r="D34" s="177">
        <f>SUM(D29:D33)</f>
        <v>0</v>
      </c>
      <c r="E34" s="77">
        <f t="shared" si="3"/>
        <v>0</v>
      </c>
      <c r="F34" s="78">
        <f t="shared" si="3"/>
        <v>43521681</v>
      </c>
      <c r="G34" s="78">
        <f t="shared" si="3"/>
        <v>27735064</v>
      </c>
      <c r="H34" s="78">
        <f t="shared" si="3"/>
        <v>18037774</v>
      </c>
      <c r="I34" s="78">
        <f t="shared" si="3"/>
        <v>19281710</v>
      </c>
      <c r="J34" s="78">
        <f t="shared" si="3"/>
        <v>65054548</v>
      </c>
      <c r="K34" s="78">
        <f t="shared" si="3"/>
        <v>19281710</v>
      </c>
      <c r="L34" s="78">
        <f t="shared" si="3"/>
        <v>27757362</v>
      </c>
      <c r="M34" s="78">
        <f t="shared" si="3"/>
        <v>28847612</v>
      </c>
      <c r="N34" s="78">
        <f t="shared" si="3"/>
        <v>75886684</v>
      </c>
      <c r="O34" s="78">
        <f t="shared" si="3"/>
        <v>31130725</v>
      </c>
      <c r="P34" s="78">
        <f t="shared" si="3"/>
        <v>31527660</v>
      </c>
      <c r="Q34" s="78">
        <f t="shared" si="3"/>
        <v>30167322</v>
      </c>
      <c r="R34" s="78">
        <f t="shared" si="3"/>
        <v>92825707</v>
      </c>
      <c r="S34" s="78">
        <f t="shared" si="3"/>
        <v>30194571</v>
      </c>
      <c r="T34" s="78">
        <f t="shared" si="3"/>
        <v>38237362</v>
      </c>
      <c r="U34" s="78">
        <f t="shared" si="3"/>
        <v>0</v>
      </c>
      <c r="V34" s="78">
        <f t="shared" si="3"/>
        <v>68431933</v>
      </c>
      <c r="W34" s="78">
        <f t="shared" si="3"/>
        <v>302198872</v>
      </c>
      <c r="X34" s="78">
        <f t="shared" si="3"/>
        <v>43521681</v>
      </c>
      <c r="Y34" s="78">
        <f t="shared" si="3"/>
        <v>258677191</v>
      </c>
      <c r="Z34" s="179">
        <f>+IF(X34&lt;&gt;0,+(Y34/X34)*100,0)</f>
        <v>594.3639699946332</v>
      </c>
      <c r="AA34" s="79">
        <f>SUM(AA29:AA33)</f>
        <v>43521681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190319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190319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0</v>
      </c>
      <c r="Y39" s="82">
        <f t="shared" si="4"/>
        <v>0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31706403</v>
      </c>
      <c r="D40" s="177">
        <f>+D34+D39</f>
        <v>0</v>
      </c>
      <c r="E40" s="77">
        <f t="shared" si="5"/>
        <v>0</v>
      </c>
      <c r="F40" s="78">
        <f t="shared" si="5"/>
        <v>43521681</v>
      </c>
      <c r="G40" s="78">
        <f t="shared" si="5"/>
        <v>27735064</v>
      </c>
      <c r="H40" s="78">
        <f t="shared" si="5"/>
        <v>18037774</v>
      </c>
      <c r="I40" s="78">
        <f t="shared" si="5"/>
        <v>19281710</v>
      </c>
      <c r="J40" s="78">
        <f t="shared" si="5"/>
        <v>65054548</v>
      </c>
      <c r="K40" s="78">
        <f t="shared" si="5"/>
        <v>19281710</v>
      </c>
      <c r="L40" s="78">
        <f t="shared" si="5"/>
        <v>27757362</v>
      </c>
      <c r="M40" s="78">
        <f t="shared" si="5"/>
        <v>28847612</v>
      </c>
      <c r="N40" s="78">
        <f t="shared" si="5"/>
        <v>75886684</v>
      </c>
      <c r="O40" s="78">
        <f t="shared" si="5"/>
        <v>31130725</v>
      </c>
      <c r="P40" s="78">
        <f t="shared" si="5"/>
        <v>31527660</v>
      </c>
      <c r="Q40" s="78">
        <f t="shared" si="5"/>
        <v>30167322</v>
      </c>
      <c r="R40" s="78">
        <f t="shared" si="5"/>
        <v>92825707</v>
      </c>
      <c r="S40" s="78">
        <f t="shared" si="5"/>
        <v>30194571</v>
      </c>
      <c r="T40" s="78">
        <f t="shared" si="5"/>
        <v>38237362</v>
      </c>
      <c r="U40" s="78">
        <f t="shared" si="5"/>
        <v>0</v>
      </c>
      <c r="V40" s="78">
        <f t="shared" si="5"/>
        <v>68431933</v>
      </c>
      <c r="W40" s="78">
        <f t="shared" si="5"/>
        <v>302198872</v>
      </c>
      <c r="X40" s="78">
        <f t="shared" si="5"/>
        <v>43521681</v>
      </c>
      <c r="Y40" s="78">
        <f t="shared" si="5"/>
        <v>258677191</v>
      </c>
      <c r="Z40" s="179">
        <f>+IF(X40&lt;&gt;0,+(Y40/X40)*100,0)</f>
        <v>594.3639699946332</v>
      </c>
      <c r="AA40" s="79">
        <f>+AA34+AA39</f>
        <v>43521681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141371105</v>
      </c>
      <c r="D42" s="272">
        <f>+D25-D40</f>
        <v>0</v>
      </c>
      <c r="E42" s="273">
        <f t="shared" si="6"/>
        <v>113587000</v>
      </c>
      <c r="F42" s="274">
        <f t="shared" si="6"/>
        <v>103487658</v>
      </c>
      <c r="G42" s="274">
        <f t="shared" si="6"/>
        <v>143783564</v>
      </c>
      <c r="H42" s="274">
        <f t="shared" si="6"/>
        <v>198480934</v>
      </c>
      <c r="I42" s="274">
        <f t="shared" si="6"/>
        <v>165924511</v>
      </c>
      <c r="J42" s="274">
        <f t="shared" si="6"/>
        <v>508189009</v>
      </c>
      <c r="K42" s="274">
        <f t="shared" si="6"/>
        <v>165924511</v>
      </c>
      <c r="L42" s="274">
        <f t="shared" si="6"/>
        <v>168906226</v>
      </c>
      <c r="M42" s="274">
        <f t="shared" si="6"/>
        <v>137613459</v>
      </c>
      <c r="N42" s="274">
        <f t="shared" si="6"/>
        <v>472444196</v>
      </c>
      <c r="O42" s="274">
        <f t="shared" si="6"/>
        <v>103487658</v>
      </c>
      <c r="P42" s="274">
        <f t="shared" si="6"/>
        <v>73772572</v>
      </c>
      <c r="Q42" s="274">
        <f t="shared" si="6"/>
        <v>107876352</v>
      </c>
      <c r="R42" s="274">
        <f t="shared" si="6"/>
        <v>285136582</v>
      </c>
      <c r="S42" s="274">
        <f t="shared" si="6"/>
        <v>72452005</v>
      </c>
      <c r="T42" s="274">
        <f t="shared" si="6"/>
        <v>43870923</v>
      </c>
      <c r="U42" s="274">
        <f t="shared" si="6"/>
        <v>0</v>
      </c>
      <c r="V42" s="274">
        <f t="shared" si="6"/>
        <v>116322928</v>
      </c>
      <c r="W42" s="274">
        <f t="shared" si="6"/>
        <v>1382092715</v>
      </c>
      <c r="X42" s="274">
        <f t="shared" si="6"/>
        <v>103487658</v>
      </c>
      <c r="Y42" s="274">
        <f t="shared" si="6"/>
        <v>1278605057</v>
      </c>
      <c r="Z42" s="275">
        <f>+IF(X42&lt;&gt;0,+(Y42/X42)*100,0)</f>
        <v>1235.5145354627698</v>
      </c>
      <c r="AA42" s="276">
        <f>+AA25-AA40</f>
        <v>103487658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140128711</v>
      </c>
      <c r="D45" s="160"/>
      <c r="E45" s="64"/>
      <c r="F45" s="65">
        <v>103487658</v>
      </c>
      <c r="G45" s="65">
        <v>3654852</v>
      </c>
      <c r="H45" s="65"/>
      <c r="I45" s="65">
        <v>162570331</v>
      </c>
      <c r="J45" s="65">
        <v>166225183</v>
      </c>
      <c r="K45" s="65">
        <v>162570331</v>
      </c>
      <c r="L45" s="65">
        <v>168906226</v>
      </c>
      <c r="M45" s="65">
        <v>137613459</v>
      </c>
      <c r="N45" s="65">
        <v>469090016</v>
      </c>
      <c r="O45" s="65">
        <v>103487658</v>
      </c>
      <c r="P45" s="65">
        <v>73772572</v>
      </c>
      <c r="Q45" s="65">
        <v>107876352</v>
      </c>
      <c r="R45" s="65">
        <v>285136582</v>
      </c>
      <c r="S45" s="65">
        <v>72452005</v>
      </c>
      <c r="T45" s="65">
        <v>43870923</v>
      </c>
      <c r="U45" s="65"/>
      <c r="V45" s="65">
        <v>116322928</v>
      </c>
      <c r="W45" s="65">
        <v>1036774709</v>
      </c>
      <c r="X45" s="65">
        <v>103487658</v>
      </c>
      <c r="Y45" s="65">
        <v>933287051</v>
      </c>
      <c r="Z45" s="144">
        <v>901.83</v>
      </c>
      <c r="AA45" s="67">
        <v>103487658</v>
      </c>
    </row>
    <row r="46" spans="1:27" ht="13.5">
      <c r="A46" s="264" t="s">
        <v>174</v>
      </c>
      <c r="B46" s="197" t="s">
        <v>94</v>
      </c>
      <c r="C46" s="160">
        <v>1242394</v>
      </c>
      <c r="D46" s="160"/>
      <c r="E46" s="64"/>
      <c r="F46" s="65"/>
      <c r="G46" s="65">
        <v>140128712</v>
      </c>
      <c r="H46" s="65">
        <v>198480934</v>
      </c>
      <c r="I46" s="65">
        <v>3354180</v>
      </c>
      <c r="J46" s="65">
        <v>341963826</v>
      </c>
      <c r="K46" s="65">
        <v>3354180</v>
      </c>
      <c r="L46" s="65"/>
      <c r="M46" s="65"/>
      <c r="N46" s="65">
        <v>3354180</v>
      </c>
      <c r="O46" s="65"/>
      <c r="P46" s="65"/>
      <c r="Q46" s="65"/>
      <c r="R46" s="65"/>
      <c r="S46" s="65"/>
      <c r="T46" s="65"/>
      <c r="U46" s="65"/>
      <c r="V46" s="65"/>
      <c r="W46" s="65">
        <v>345318006</v>
      </c>
      <c r="X46" s="65"/>
      <c r="Y46" s="65">
        <v>345318006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141371105</v>
      </c>
      <c r="D48" s="232">
        <f>SUM(D45:D47)</f>
        <v>0</v>
      </c>
      <c r="E48" s="279">
        <f t="shared" si="7"/>
        <v>0</v>
      </c>
      <c r="F48" s="234">
        <f t="shared" si="7"/>
        <v>103487658</v>
      </c>
      <c r="G48" s="234">
        <f t="shared" si="7"/>
        <v>143783564</v>
      </c>
      <c r="H48" s="234">
        <f t="shared" si="7"/>
        <v>198480934</v>
      </c>
      <c r="I48" s="234">
        <f t="shared" si="7"/>
        <v>165924511</v>
      </c>
      <c r="J48" s="234">
        <f t="shared" si="7"/>
        <v>508189009</v>
      </c>
      <c r="K48" s="234">
        <f t="shared" si="7"/>
        <v>165924511</v>
      </c>
      <c r="L48" s="234">
        <f t="shared" si="7"/>
        <v>168906226</v>
      </c>
      <c r="M48" s="234">
        <f t="shared" si="7"/>
        <v>137613459</v>
      </c>
      <c r="N48" s="234">
        <f t="shared" si="7"/>
        <v>472444196</v>
      </c>
      <c r="O48" s="234">
        <f t="shared" si="7"/>
        <v>103487658</v>
      </c>
      <c r="P48" s="234">
        <f t="shared" si="7"/>
        <v>73772572</v>
      </c>
      <c r="Q48" s="234">
        <f t="shared" si="7"/>
        <v>107876352</v>
      </c>
      <c r="R48" s="234">
        <f t="shared" si="7"/>
        <v>285136582</v>
      </c>
      <c r="S48" s="234">
        <f t="shared" si="7"/>
        <v>72452005</v>
      </c>
      <c r="T48" s="234">
        <f t="shared" si="7"/>
        <v>43870923</v>
      </c>
      <c r="U48" s="234">
        <f t="shared" si="7"/>
        <v>0</v>
      </c>
      <c r="V48" s="234">
        <f t="shared" si="7"/>
        <v>116322928</v>
      </c>
      <c r="W48" s="234">
        <f t="shared" si="7"/>
        <v>1382092715</v>
      </c>
      <c r="X48" s="234">
        <f t="shared" si="7"/>
        <v>103487658</v>
      </c>
      <c r="Y48" s="234">
        <f t="shared" si="7"/>
        <v>1278605057</v>
      </c>
      <c r="Z48" s="280">
        <f>+IF(X48&lt;&gt;0,+(Y48/X48)*100,0)</f>
        <v>1235.5145354627698</v>
      </c>
      <c r="AA48" s="247">
        <f>SUM(AA45:AA47)</f>
        <v>103487658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294713</v>
      </c>
      <c r="D6" s="160">
        <v>29079933</v>
      </c>
      <c r="E6" s="64">
        <v>3000000</v>
      </c>
      <c r="F6" s="65">
        <v>94223602</v>
      </c>
      <c r="G6" s="65">
        <v>572404</v>
      </c>
      <c r="H6" s="65"/>
      <c r="I6" s="65">
        <v>215559</v>
      </c>
      <c r="J6" s="65">
        <v>787963</v>
      </c>
      <c r="K6" s="65">
        <v>1022564</v>
      </c>
      <c r="L6" s="65">
        <v>55441</v>
      </c>
      <c r="M6" s="65">
        <v>2191453</v>
      </c>
      <c r="N6" s="65">
        <v>3269458</v>
      </c>
      <c r="O6" s="65">
        <v>4858103</v>
      </c>
      <c r="P6" s="65">
        <v>65718</v>
      </c>
      <c r="Q6" s="65">
        <v>514528</v>
      </c>
      <c r="R6" s="65">
        <v>5438349</v>
      </c>
      <c r="S6" s="65">
        <v>770022</v>
      </c>
      <c r="T6" s="65">
        <v>18216016</v>
      </c>
      <c r="U6" s="65">
        <v>598125</v>
      </c>
      <c r="V6" s="65">
        <v>19584163</v>
      </c>
      <c r="W6" s="65">
        <v>29079933</v>
      </c>
      <c r="X6" s="65">
        <v>94223602</v>
      </c>
      <c r="Y6" s="65">
        <v>-65143669</v>
      </c>
      <c r="Z6" s="145">
        <v>-69.14</v>
      </c>
      <c r="AA6" s="67">
        <v>94223602</v>
      </c>
    </row>
    <row r="7" spans="1:27" ht="13.5">
      <c r="A7" s="264" t="s">
        <v>181</v>
      </c>
      <c r="B7" s="197" t="s">
        <v>72</v>
      </c>
      <c r="C7" s="160">
        <v>250384234</v>
      </c>
      <c r="D7" s="160">
        <v>238372998</v>
      </c>
      <c r="E7" s="64">
        <v>228499000</v>
      </c>
      <c r="F7" s="65">
        <v>240271998</v>
      </c>
      <c r="G7" s="65">
        <v>98028978</v>
      </c>
      <c r="H7" s="65"/>
      <c r="I7" s="65">
        <v>205554</v>
      </c>
      <c r="J7" s="65">
        <v>98234532</v>
      </c>
      <c r="K7" s="65"/>
      <c r="L7" s="65">
        <v>82086889</v>
      </c>
      <c r="M7" s="65"/>
      <c r="N7" s="65">
        <v>82086889</v>
      </c>
      <c r="O7" s="65">
        <v>226577</v>
      </c>
      <c r="P7" s="65"/>
      <c r="Q7" s="65">
        <v>57825000</v>
      </c>
      <c r="R7" s="65">
        <v>58051577</v>
      </c>
      <c r="S7" s="65"/>
      <c r="T7" s="65"/>
      <c r="U7" s="65"/>
      <c r="V7" s="65"/>
      <c r="W7" s="65">
        <v>238372998</v>
      </c>
      <c r="X7" s="65">
        <v>240271998</v>
      </c>
      <c r="Y7" s="65">
        <v>-1899000</v>
      </c>
      <c r="Z7" s="145">
        <v>-0.79</v>
      </c>
      <c r="AA7" s="67">
        <v>240271998</v>
      </c>
    </row>
    <row r="8" spans="1:27" ht="13.5">
      <c r="A8" s="264" t="s">
        <v>182</v>
      </c>
      <c r="B8" s="197" t="s">
        <v>72</v>
      </c>
      <c r="C8" s="160"/>
      <c r="D8" s="160">
        <v>484000</v>
      </c>
      <c r="E8" s="64">
        <v>7587000</v>
      </c>
      <c r="F8" s="65"/>
      <c r="G8" s="65"/>
      <c r="H8" s="65"/>
      <c r="I8" s="65"/>
      <c r="J8" s="65"/>
      <c r="K8" s="65"/>
      <c r="L8" s="65"/>
      <c r="M8" s="65">
        <v>484000</v>
      </c>
      <c r="N8" s="65">
        <v>484000</v>
      </c>
      <c r="O8" s="65"/>
      <c r="P8" s="65"/>
      <c r="Q8" s="65"/>
      <c r="R8" s="65"/>
      <c r="S8" s="65"/>
      <c r="T8" s="65"/>
      <c r="U8" s="65"/>
      <c r="V8" s="65"/>
      <c r="W8" s="65">
        <v>484000</v>
      </c>
      <c r="X8" s="65"/>
      <c r="Y8" s="65">
        <v>484000</v>
      </c>
      <c r="Z8" s="145"/>
      <c r="AA8" s="67"/>
    </row>
    <row r="9" spans="1:27" ht="13.5">
      <c r="A9" s="264" t="s">
        <v>183</v>
      </c>
      <c r="B9" s="197"/>
      <c r="C9" s="160">
        <v>12469910</v>
      </c>
      <c r="D9" s="160">
        <v>4465177</v>
      </c>
      <c r="E9" s="64">
        <v>106000000</v>
      </c>
      <c r="F9" s="65">
        <v>33960392</v>
      </c>
      <c r="G9" s="65">
        <v>363503</v>
      </c>
      <c r="H9" s="65">
        <v>138793</v>
      </c>
      <c r="I9" s="65">
        <v>578576</v>
      </c>
      <c r="J9" s="65">
        <v>1080872</v>
      </c>
      <c r="K9" s="65">
        <v>699818</v>
      </c>
      <c r="L9" s="65">
        <v>792592</v>
      </c>
      <c r="M9" s="65">
        <v>147202</v>
      </c>
      <c r="N9" s="65">
        <v>1639612</v>
      </c>
      <c r="O9" s="65">
        <v>743343</v>
      </c>
      <c r="P9" s="65">
        <v>562676</v>
      </c>
      <c r="Q9" s="65">
        <v>438674</v>
      </c>
      <c r="R9" s="65">
        <v>1744693</v>
      </c>
      <c r="S9" s="65"/>
      <c r="T9" s="65"/>
      <c r="U9" s="65"/>
      <c r="V9" s="65"/>
      <c r="W9" s="65">
        <v>4465177</v>
      </c>
      <c r="X9" s="65">
        <v>33960392</v>
      </c>
      <c r="Y9" s="65">
        <v>-29495215</v>
      </c>
      <c r="Z9" s="145">
        <v>-86.85</v>
      </c>
      <c r="AA9" s="67">
        <v>33960392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-311803160</v>
      </c>
      <c r="D12" s="160">
        <v>-344364371</v>
      </c>
      <c r="E12" s="64">
        <v>-344528000</v>
      </c>
      <c r="F12" s="65">
        <v>-360597000</v>
      </c>
      <c r="G12" s="65">
        <v>-19989257</v>
      </c>
      <c r="H12" s="65">
        <v>-21472167</v>
      </c>
      <c r="I12" s="65">
        <v>-30539960</v>
      </c>
      <c r="J12" s="65">
        <v>-72001384</v>
      </c>
      <c r="K12" s="65">
        <v>-28155222</v>
      </c>
      <c r="L12" s="65">
        <v>-41701863</v>
      </c>
      <c r="M12" s="65">
        <v>-33586365</v>
      </c>
      <c r="N12" s="65">
        <v>-103443450</v>
      </c>
      <c r="O12" s="65">
        <v>-33229158</v>
      </c>
      <c r="P12" s="65">
        <v>-29497347</v>
      </c>
      <c r="Q12" s="65">
        <v>-24937345</v>
      </c>
      <c r="R12" s="65">
        <v>-87663850</v>
      </c>
      <c r="S12" s="65">
        <v>-24295992</v>
      </c>
      <c r="T12" s="65">
        <v>-27934411</v>
      </c>
      <c r="U12" s="65">
        <v>-29025284</v>
      </c>
      <c r="V12" s="65">
        <v>-81255687</v>
      </c>
      <c r="W12" s="65">
        <v>-344364371</v>
      </c>
      <c r="X12" s="65">
        <v>-360597000</v>
      </c>
      <c r="Y12" s="65">
        <v>16232629</v>
      </c>
      <c r="Z12" s="145">
        <v>-4.5</v>
      </c>
      <c r="AA12" s="67">
        <v>-360597000</v>
      </c>
    </row>
    <row r="13" spans="1:27" ht="13.5">
      <c r="A13" s="264" t="s">
        <v>40</v>
      </c>
      <c r="B13" s="197"/>
      <c r="C13" s="160">
        <v>-19371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-48673674</v>
      </c>
      <c r="D15" s="177">
        <f>SUM(D6:D14)</f>
        <v>-71962263</v>
      </c>
      <c r="E15" s="77">
        <f t="shared" si="0"/>
        <v>558000</v>
      </c>
      <c r="F15" s="78">
        <f t="shared" si="0"/>
        <v>7858992</v>
      </c>
      <c r="G15" s="78">
        <f t="shared" si="0"/>
        <v>78975628</v>
      </c>
      <c r="H15" s="78">
        <f t="shared" si="0"/>
        <v>-21333374</v>
      </c>
      <c r="I15" s="78">
        <f t="shared" si="0"/>
        <v>-29540271</v>
      </c>
      <c r="J15" s="78">
        <f t="shared" si="0"/>
        <v>28101983</v>
      </c>
      <c r="K15" s="78">
        <f t="shared" si="0"/>
        <v>-26432840</v>
      </c>
      <c r="L15" s="78">
        <f t="shared" si="0"/>
        <v>41233059</v>
      </c>
      <c r="M15" s="78">
        <f t="shared" si="0"/>
        <v>-30763710</v>
      </c>
      <c r="N15" s="78">
        <f t="shared" si="0"/>
        <v>-15963491</v>
      </c>
      <c r="O15" s="78">
        <f t="shared" si="0"/>
        <v>-27401135</v>
      </c>
      <c r="P15" s="78">
        <f t="shared" si="0"/>
        <v>-28868953</v>
      </c>
      <c r="Q15" s="78">
        <f t="shared" si="0"/>
        <v>33840857</v>
      </c>
      <c r="R15" s="78">
        <f t="shared" si="0"/>
        <v>-22429231</v>
      </c>
      <c r="S15" s="78">
        <f t="shared" si="0"/>
        <v>-23525970</v>
      </c>
      <c r="T15" s="78">
        <f t="shared" si="0"/>
        <v>-9718395</v>
      </c>
      <c r="U15" s="78">
        <f t="shared" si="0"/>
        <v>-28427159</v>
      </c>
      <c r="V15" s="78">
        <f t="shared" si="0"/>
        <v>-61671524</v>
      </c>
      <c r="W15" s="78">
        <f t="shared" si="0"/>
        <v>-71962263</v>
      </c>
      <c r="X15" s="78">
        <f t="shared" si="0"/>
        <v>7858992</v>
      </c>
      <c r="Y15" s="78">
        <f t="shared" si="0"/>
        <v>-79821255</v>
      </c>
      <c r="Z15" s="179">
        <f>+IF(X15&lt;&gt;0,+(Y15/X15)*100,0)</f>
        <v>-1015.6678490065902</v>
      </c>
      <c r="AA15" s="79">
        <f>SUM(AA6:AA14)</f>
        <v>7858992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19420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-17632408</v>
      </c>
      <c r="E24" s="64"/>
      <c r="F24" s="65">
        <v>-7858992</v>
      </c>
      <c r="G24" s="65">
        <v>-199113</v>
      </c>
      <c r="H24" s="65">
        <v>-356966</v>
      </c>
      <c r="I24" s="65">
        <v>-131485</v>
      </c>
      <c r="J24" s="65">
        <v>-687564</v>
      </c>
      <c r="K24" s="65">
        <v>-2550187</v>
      </c>
      <c r="L24" s="65">
        <v>-1793006</v>
      </c>
      <c r="M24" s="65">
        <v>-741715</v>
      </c>
      <c r="N24" s="65">
        <v>-5084908</v>
      </c>
      <c r="O24" s="65">
        <v>-565797</v>
      </c>
      <c r="P24" s="65">
        <v>-825669</v>
      </c>
      <c r="Q24" s="65">
        <v>-92950</v>
      </c>
      <c r="R24" s="65">
        <v>-1484416</v>
      </c>
      <c r="S24" s="65">
        <v>-9897251</v>
      </c>
      <c r="T24" s="65">
        <v>-142370</v>
      </c>
      <c r="U24" s="65">
        <v>-335899</v>
      </c>
      <c r="V24" s="65">
        <v>-10375520</v>
      </c>
      <c r="W24" s="65">
        <v>-17632408</v>
      </c>
      <c r="X24" s="65">
        <v>-7858992</v>
      </c>
      <c r="Y24" s="65">
        <v>-9773416</v>
      </c>
      <c r="Z24" s="145">
        <v>124.36</v>
      </c>
      <c r="AA24" s="67">
        <v>-7858992</v>
      </c>
    </row>
    <row r="25" spans="1:27" ht="13.5">
      <c r="A25" s="265" t="s">
        <v>194</v>
      </c>
      <c r="B25" s="266"/>
      <c r="C25" s="177">
        <f aca="true" t="shared" si="1" ref="C25:Y25">SUM(C19:C24)</f>
        <v>19420</v>
      </c>
      <c r="D25" s="177">
        <f>SUM(D19:D24)</f>
        <v>-17632408</v>
      </c>
      <c r="E25" s="77">
        <f t="shared" si="1"/>
        <v>0</v>
      </c>
      <c r="F25" s="78">
        <f t="shared" si="1"/>
        <v>-7858992</v>
      </c>
      <c r="G25" s="78">
        <f t="shared" si="1"/>
        <v>-199113</v>
      </c>
      <c r="H25" s="78">
        <f t="shared" si="1"/>
        <v>-356966</v>
      </c>
      <c r="I25" s="78">
        <f t="shared" si="1"/>
        <v>-131485</v>
      </c>
      <c r="J25" s="78">
        <f t="shared" si="1"/>
        <v>-687564</v>
      </c>
      <c r="K25" s="78">
        <f t="shared" si="1"/>
        <v>-2550187</v>
      </c>
      <c r="L25" s="78">
        <f t="shared" si="1"/>
        <v>-1793006</v>
      </c>
      <c r="M25" s="78">
        <f t="shared" si="1"/>
        <v>-741715</v>
      </c>
      <c r="N25" s="78">
        <f t="shared" si="1"/>
        <v>-5084908</v>
      </c>
      <c r="O25" s="78">
        <f t="shared" si="1"/>
        <v>-565797</v>
      </c>
      <c r="P25" s="78">
        <f t="shared" si="1"/>
        <v>-825669</v>
      </c>
      <c r="Q25" s="78">
        <f t="shared" si="1"/>
        <v>-92950</v>
      </c>
      <c r="R25" s="78">
        <f t="shared" si="1"/>
        <v>-1484416</v>
      </c>
      <c r="S25" s="78">
        <f t="shared" si="1"/>
        <v>-9897251</v>
      </c>
      <c r="T25" s="78">
        <f t="shared" si="1"/>
        <v>-142370</v>
      </c>
      <c r="U25" s="78">
        <f t="shared" si="1"/>
        <v>-335899</v>
      </c>
      <c r="V25" s="78">
        <f t="shared" si="1"/>
        <v>-10375520</v>
      </c>
      <c r="W25" s="78">
        <f t="shared" si="1"/>
        <v>-17632408</v>
      </c>
      <c r="X25" s="78">
        <f t="shared" si="1"/>
        <v>-7858992</v>
      </c>
      <c r="Y25" s="78">
        <f t="shared" si="1"/>
        <v>-9773416</v>
      </c>
      <c r="Z25" s="179">
        <f>+IF(X25&lt;&gt;0,+(Y25/X25)*100,0)</f>
        <v>124.35966342757443</v>
      </c>
      <c r="AA25" s="79">
        <f>SUM(AA19:AA24)</f>
        <v>-7858992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-48654254</v>
      </c>
      <c r="D36" s="158">
        <f>+D15+D25+D34</f>
        <v>-89594671</v>
      </c>
      <c r="E36" s="104">
        <f t="shared" si="3"/>
        <v>558000</v>
      </c>
      <c r="F36" s="105">
        <f t="shared" si="3"/>
        <v>0</v>
      </c>
      <c r="G36" s="105">
        <f t="shared" si="3"/>
        <v>78776515</v>
      </c>
      <c r="H36" s="105">
        <f t="shared" si="3"/>
        <v>-21690340</v>
      </c>
      <c r="I36" s="105">
        <f t="shared" si="3"/>
        <v>-29671756</v>
      </c>
      <c r="J36" s="105">
        <f t="shared" si="3"/>
        <v>27414419</v>
      </c>
      <c r="K36" s="105">
        <f t="shared" si="3"/>
        <v>-28983027</v>
      </c>
      <c r="L36" s="105">
        <f t="shared" si="3"/>
        <v>39440053</v>
      </c>
      <c r="M36" s="105">
        <f t="shared" si="3"/>
        <v>-31505425</v>
      </c>
      <c r="N36" s="105">
        <f t="shared" si="3"/>
        <v>-21048399</v>
      </c>
      <c r="O36" s="105">
        <f t="shared" si="3"/>
        <v>-27966932</v>
      </c>
      <c r="P36" s="105">
        <f t="shared" si="3"/>
        <v>-29694622</v>
      </c>
      <c r="Q36" s="105">
        <f t="shared" si="3"/>
        <v>33747907</v>
      </c>
      <c r="R36" s="105">
        <f t="shared" si="3"/>
        <v>-23913647</v>
      </c>
      <c r="S36" s="105">
        <f t="shared" si="3"/>
        <v>-33423221</v>
      </c>
      <c r="T36" s="105">
        <f t="shared" si="3"/>
        <v>-9860765</v>
      </c>
      <c r="U36" s="105">
        <f t="shared" si="3"/>
        <v>-28763058</v>
      </c>
      <c r="V36" s="105">
        <f t="shared" si="3"/>
        <v>-72047044</v>
      </c>
      <c r="W36" s="105">
        <f t="shared" si="3"/>
        <v>-89594671</v>
      </c>
      <c r="X36" s="105">
        <f t="shared" si="3"/>
        <v>0</v>
      </c>
      <c r="Y36" s="105">
        <f t="shared" si="3"/>
        <v>-89594671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137570433</v>
      </c>
      <c r="D37" s="158">
        <v>137565538</v>
      </c>
      <c r="E37" s="104"/>
      <c r="F37" s="105"/>
      <c r="G37" s="105">
        <v>137565538</v>
      </c>
      <c r="H37" s="105">
        <v>216342053</v>
      </c>
      <c r="I37" s="105">
        <v>194651713</v>
      </c>
      <c r="J37" s="105">
        <v>137565538</v>
      </c>
      <c r="K37" s="105">
        <v>164979957</v>
      </c>
      <c r="L37" s="105">
        <v>135996930</v>
      </c>
      <c r="M37" s="105">
        <v>175436983</v>
      </c>
      <c r="N37" s="105">
        <v>164979957</v>
      </c>
      <c r="O37" s="105">
        <v>143931558</v>
      </c>
      <c r="P37" s="105">
        <v>115964626</v>
      </c>
      <c r="Q37" s="105">
        <v>86270004</v>
      </c>
      <c r="R37" s="105">
        <v>143931558</v>
      </c>
      <c r="S37" s="105">
        <v>120017911</v>
      </c>
      <c r="T37" s="105">
        <v>86594690</v>
      </c>
      <c r="U37" s="105">
        <v>76733925</v>
      </c>
      <c r="V37" s="105">
        <v>120017911</v>
      </c>
      <c r="W37" s="105">
        <v>137565538</v>
      </c>
      <c r="X37" s="105"/>
      <c r="Y37" s="105">
        <v>137565538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88916179</v>
      </c>
      <c r="D38" s="272">
        <v>47970867</v>
      </c>
      <c r="E38" s="273">
        <v>558000</v>
      </c>
      <c r="F38" s="274"/>
      <c r="G38" s="274">
        <v>216342053</v>
      </c>
      <c r="H38" s="274">
        <v>194651713</v>
      </c>
      <c r="I38" s="274">
        <v>164979957</v>
      </c>
      <c r="J38" s="274">
        <v>164979957</v>
      </c>
      <c r="K38" s="274">
        <v>135996930</v>
      </c>
      <c r="L38" s="274">
        <v>175436983</v>
      </c>
      <c r="M38" s="274">
        <v>143931558</v>
      </c>
      <c r="N38" s="274">
        <v>143931558</v>
      </c>
      <c r="O38" s="274">
        <v>115964626</v>
      </c>
      <c r="P38" s="274">
        <v>86270004</v>
      </c>
      <c r="Q38" s="274">
        <v>120017911</v>
      </c>
      <c r="R38" s="274">
        <v>120017911</v>
      </c>
      <c r="S38" s="274">
        <v>86594690</v>
      </c>
      <c r="T38" s="274">
        <v>76733925</v>
      </c>
      <c r="U38" s="274">
        <v>47970867</v>
      </c>
      <c r="V38" s="274">
        <v>47970867</v>
      </c>
      <c r="W38" s="274">
        <v>47970867</v>
      </c>
      <c r="X38" s="274"/>
      <c r="Y38" s="274">
        <v>47970867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2012-08-01T08:44:48Z</dcterms:created>
  <dcterms:modified xsi:type="dcterms:W3CDTF">2012-08-01T08:44:48Z</dcterms:modified>
  <cp:category/>
  <cp:version/>
  <cp:contentType/>
  <cp:contentStatus/>
</cp:coreProperties>
</file>