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<sst xmlns="http://schemas.openxmlformats.org/spreadsheetml/2006/main" count="536" uniqueCount="252">
  <si>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Eden(DC4)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</si>
  <si>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</si>
  <si>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</si>
  <si>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</si>
  <si>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</si>
  <si>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</si>
  <si>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</si>
  <si>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</si>
  <si>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</si>
  <si>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</si>
  <si>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</si>
  <si>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</si>
  <si>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</si>
  <si>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</si>
  <si>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</si>
  <si>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</si>
  <si>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</si>
  <si>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</si>
  <si>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</si>
  <si>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</si>
  <si>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</si>
  <si>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</si>
  <si>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</si>
  <si>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</si>
  <si>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</si>
  <si>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</si>
  <si>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</si>
  <si>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</si>
  <si>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</si>
  <si>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</si>
  <si>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</si>
  <si>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</si>
  <si>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</si>
  <si>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</si>
  <si>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</si>
  <si>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</si>
  <si>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</si>
  <si>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</si>
  <si>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</si>
  <si>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</si>
  <si>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</si>
  <si>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</si>
  <si>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</si>
  <si>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</si>
  <si>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</si>
  <si>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</si>
  <si>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</si>
  <si>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</si>
  <si>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</si>
  <si>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</si>
  <si>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</si>
  <si>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</si>
  <si>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</si>
  <si>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</si>
  <si>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</si>
  <si>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</si>
  <si>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</si>
  <si>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</si>
  <si>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</si>
  <si>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</si>
  <si>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</si>
  <si>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</si>
  <si>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</si>
  <si>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</si>
  <si>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</si>
  <si>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</si>
  <si>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</si>
  <si>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</si>
  <si>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</si>
  <si>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</si>
  <si>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</si>
  <si>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</si>
  <si>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</si>
  <si>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</si>
  <si>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</si>
  <si>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</si>
  <si>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</si>
  <si>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</si>
  <si>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</si>
  <si>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</si>
  <si>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</si>
  <si>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</si>
  <si>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</si>
  <si>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</si>
  <si>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</si>
  <si>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</si>
  <si>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</si>
  <si>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</si>
  <si>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</si>
  <si>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</si>
  <si>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</si>
  <si>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</si>
  <si>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</si>
  <si>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</si>
  <si>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</si>
  <si>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</si>
  <si>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</si>
  <si>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</si>
  <si>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</si>
  <si>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</si>
  <si>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</si>
  <si>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</si>
  <si>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</si>
  <si>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</si>
  <si>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</si>
  <si>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</si>
  <si>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</si>
  <si>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</si>
  <si>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</si>
  <si>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</si>
  <si>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</si>
  <si>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</si>
  <si>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</si>
  <si>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</si>
  <si>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</si>
  <si>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</si>
  <si>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</si>
  <si>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</si>
  <si>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</si>
  <si>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</si>
  <si>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</si>
  <si>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</si>
  <si>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</si>
  <si>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</si>
  <si>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</si>
  <si>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</si>
  <si>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</si>
  <si>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</si>
  <si>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</si>
  <si>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</si>
  <si>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</si>
  <si>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</si>
  <si>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</si>
  <si>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Eden(DC4)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</si>
  <si>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</si>
  <si>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</si>
  <si>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</si>
  <si>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</si>
  <si>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</si>
  <si>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</si>
  <si>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</si>
  <si>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</si>
  <si>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</si>
  <si>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Eden(DC4)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</si>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</sst>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1562452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10708573</v>
      </c>
      <c r="C6" s="19"/>
      <c r="D6" s="64">
        <v>0</v>
      </c>
      <c r="E6" s="65">
        <v>0</v>
      </c>
      <c r="F6" s="65">
        <v>981</v>
      </c>
      <c r="G6" s="65">
        <v>1177</v>
      </c>
      <c r="H6" s="65">
        <v>987</v>
      </c>
      <c r="I6" s="65">
        <v>3145</v>
      </c>
      <c r="J6" s="65">
        <v>986</v>
      </c>
      <c r="K6" s="65">
        <v>1084</v>
      </c>
      <c r="L6" s="65">
        <v>549</v>
      </c>
      <c r="M6" s="65">
        <v>2619</v>
      </c>
      <c r="N6" s="65">
        <v>1914</v>
      </c>
      <c r="O6" s="65">
        <v>1459</v>
      </c>
      <c r="P6" s="65">
        <v>1000</v>
      </c>
      <c r="Q6" s="65">
        <v>4373</v>
      </c>
      <c r="R6" s="65">
        <v>804</v>
      </c>
      <c r="S6" s="65">
        <v>838</v>
      </c>
      <c r="T6" s="65">
        <v>-44</v>
      </c>
      <c r="U6" s="65">
        <v>1598</v>
      </c>
      <c r="V6" s="65">
        <v>11735</v>
      </c>
      <c r="W6" s="65">
        <v>0</v>
      </c>
      <c r="X6" s="65">
        <v>11735</v>
      </c>
      <c r="Y6" s="66">
        <v>0</v>
      </c>
      <c r="Z6" s="67">
        <v>0</v>
      </c>
    </row>
    <row r="7" spans="1:26" ht="13.5">
      <c r="A7" s="63" t="s">
        <v>33</v>
      </c>
      <c r="B7" s="19">
        <v>2802731</v>
      </c>
      <c r="C7" s="19"/>
      <c r="D7" s="64">
        <v>2500000</v>
      </c>
      <c r="E7" s="65">
        <v>2500000</v>
      </c>
      <c r="F7" s="65">
        <v>78891</v>
      </c>
      <c r="G7" s="65">
        <v>79549</v>
      </c>
      <c r="H7" s="65">
        <v>347467</v>
      </c>
      <c r="I7" s="65">
        <v>505907</v>
      </c>
      <c r="J7" s="65">
        <v>86648</v>
      </c>
      <c r="K7" s="65">
        <v>204612</v>
      </c>
      <c r="L7" s="65">
        <v>36711</v>
      </c>
      <c r="M7" s="65">
        <v>327971</v>
      </c>
      <c r="N7" s="65">
        <v>80084</v>
      </c>
      <c r="O7" s="65">
        <v>129569</v>
      </c>
      <c r="P7" s="65">
        <v>102210</v>
      </c>
      <c r="Q7" s="65">
        <v>311863</v>
      </c>
      <c r="R7" s="65">
        <v>91217</v>
      </c>
      <c r="S7" s="65">
        <v>832934</v>
      </c>
      <c r="T7" s="65">
        <v>19999</v>
      </c>
      <c r="U7" s="65">
        <v>944150</v>
      </c>
      <c r="V7" s="65">
        <v>2089891</v>
      </c>
      <c r="W7" s="65">
        <v>2500000</v>
      </c>
      <c r="X7" s="65">
        <v>-410109</v>
      </c>
      <c r="Y7" s="66">
        <v>-16.4</v>
      </c>
      <c r="Z7" s="67">
        <v>2500000</v>
      </c>
    </row>
    <row r="8" spans="1:26" ht="13.5">
      <c r="A8" s="63" t="s">
        <v>34</v>
      </c>
      <c r="B8" s="19">
        <v>138155550</v>
      </c>
      <c r="C8" s="19"/>
      <c r="D8" s="64">
        <v>124952000</v>
      </c>
      <c r="E8" s="65">
        <v>124952000</v>
      </c>
      <c r="F8" s="65">
        <v>52463000</v>
      </c>
      <c r="G8" s="65">
        <v>65223</v>
      </c>
      <c r="H8" s="65">
        <v>0</v>
      </c>
      <c r="I8" s="65">
        <v>52528223</v>
      </c>
      <c r="J8" s="65">
        <v>275140</v>
      </c>
      <c r="K8" s="65">
        <v>0</v>
      </c>
      <c r="L8" s="65">
        <v>37572000</v>
      </c>
      <c r="M8" s="65">
        <v>37847140</v>
      </c>
      <c r="N8" s="65">
        <v>0</v>
      </c>
      <c r="O8" s="65">
        <v>0</v>
      </c>
      <c r="P8" s="65">
        <v>33156000</v>
      </c>
      <c r="Q8" s="65">
        <v>33156000</v>
      </c>
      <c r="R8" s="65">
        <v>0</v>
      </c>
      <c r="S8" s="65">
        <v>0</v>
      </c>
      <c r="T8" s="65">
        <v>77830</v>
      </c>
      <c r="U8" s="65">
        <v>77830</v>
      </c>
      <c r="V8" s="65">
        <v>123609193</v>
      </c>
      <c r="W8" s="65">
        <v>124952000</v>
      </c>
      <c r="X8" s="65">
        <v>-1342807</v>
      </c>
      <c r="Y8" s="66">
        <v>-1.07</v>
      </c>
      <c r="Z8" s="67">
        <v>124952000</v>
      </c>
    </row>
    <row r="9" spans="1:26" ht="13.5">
      <c r="A9" s="63" t="s">
        <v>35</v>
      </c>
      <c r="B9" s="19">
        <v>26718954</v>
      </c>
      <c r="C9" s="19"/>
      <c r="D9" s="64">
        <v>45467628</v>
      </c>
      <c r="E9" s="65">
        <v>47565667</v>
      </c>
      <c r="F9" s="65">
        <v>1603720</v>
      </c>
      <c r="G9" s="65">
        <v>900936</v>
      </c>
      <c r="H9" s="65">
        <v>3396425</v>
      </c>
      <c r="I9" s="65">
        <v>5901081</v>
      </c>
      <c r="J9" s="65">
        <v>2805237</v>
      </c>
      <c r="K9" s="65">
        <v>1670140</v>
      </c>
      <c r="L9" s="65">
        <v>2045746</v>
      </c>
      <c r="M9" s="65">
        <v>6521123</v>
      </c>
      <c r="N9" s="65">
        <v>730573</v>
      </c>
      <c r="O9" s="65">
        <v>3229140</v>
      </c>
      <c r="P9" s="65">
        <v>1683631</v>
      </c>
      <c r="Q9" s="65">
        <v>5643344</v>
      </c>
      <c r="R9" s="65">
        <v>1769348</v>
      </c>
      <c r="S9" s="65">
        <v>1677859</v>
      </c>
      <c r="T9" s="65">
        <v>812294</v>
      </c>
      <c r="U9" s="65">
        <v>4259501</v>
      </c>
      <c r="V9" s="65">
        <v>22325049</v>
      </c>
      <c r="W9" s="65">
        <v>47565667</v>
      </c>
      <c r="X9" s="65">
        <v>-25240618</v>
      </c>
      <c r="Y9" s="66">
        <v>-53.06</v>
      </c>
      <c r="Z9" s="67">
        <v>47565667</v>
      </c>
    </row>
    <row r="10" spans="1:26" ht="25.5">
      <c r="A10" s="68" t="s">
        <v>213</v>
      </c>
      <c r="B10" s="69">
        <f>SUM(B5:B9)</f>
        <v>179948260</v>
      </c>
      <c r="C10" s="69">
        <f>SUM(C5:C9)</f>
        <v>0</v>
      </c>
      <c r="D10" s="70">
        <f aca="true" t="shared" si="0" ref="D10:Z10">SUM(D5:D9)</f>
        <v>172919628</v>
      </c>
      <c r="E10" s="71">
        <f t="shared" si="0"/>
        <v>175017667</v>
      </c>
      <c r="F10" s="71">
        <f t="shared" si="0"/>
        <v>54146592</v>
      </c>
      <c r="G10" s="71">
        <f t="shared" si="0"/>
        <v>1046885</v>
      </c>
      <c r="H10" s="71">
        <f t="shared" si="0"/>
        <v>3744879</v>
      </c>
      <c r="I10" s="71">
        <f t="shared" si="0"/>
        <v>58938356</v>
      </c>
      <c r="J10" s="71">
        <f t="shared" si="0"/>
        <v>3168011</v>
      </c>
      <c r="K10" s="71">
        <f t="shared" si="0"/>
        <v>1875836</v>
      </c>
      <c r="L10" s="71">
        <f t="shared" si="0"/>
        <v>39655006</v>
      </c>
      <c r="M10" s="71">
        <f t="shared" si="0"/>
        <v>44698853</v>
      </c>
      <c r="N10" s="71">
        <f t="shared" si="0"/>
        <v>812571</v>
      </c>
      <c r="O10" s="71">
        <f t="shared" si="0"/>
        <v>3360168</v>
      </c>
      <c r="P10" s="71">
        <f t="shared" si="0"/>
        <v>34942841</v>
      </c>
      <c r="Q10" s="71">
        <f t="shared" si="0"/>
        <v>39115580</v>
      </c>
      <c r="R10" s="71">
        <f t="shared" si="0"/>
        <v>1861369</v>
      </c>
      <c r="S10" s="71">
        <f t="shared" si="0"/>
        <v>2511631</v>
      </c>
      <c r="T10" s="71">
        <f t="shared" si="0"/>
        <v>910079</v>
      </c>
      <c r="U10" s="71">
        <f t="shared" si="0"/>
        <v>5283079</v>
      </c>
      <c r="V10" s="71">
        <f t="shared" si="0"/>
        <v>148035868</v>
      </c>
      <c r="W10" s="71">
        <f t="shared" si="0"/>
        <v>175017667</v>
      </c>
      <c r="X10" s="71">
        <f t="shared" si="0"/>
        <v>-26981799</v>
      </c>
      <c r="Y10" s="72">
        <f>+IF(W10&lt;&gt;0,(X10/W10)*100,0)</f>
        <v>-15.416614483839508</v>
      </c>
      <c r="Z10" s="73">
        <f t="shared" si="0"/>
        <v>175017667</v>
      </c>
    </row>
    <row r="11" spans="1:26" ht="13.5">
      <c r="A11" s="63" t="s">
        <v>37</v>
      </c>
      <c r="B11" s="19">
        <v>97731653</v>
      </c>
      <c r="C11" s="19"/>
      <c r="D11" s="64">
        <v>96105751</v>
      </c>
      <c r="E11" s="65">
        <v>92082384</v>
      </c>
      <c r="F11" s="65">
        <v>7767629</v>
      </c>
      <c r="G11" s="65">
        <v>5743435</v>
      </c>
      <c r="H11" s="65">
        <v>7986609</v>
      </c>
      <c r="I11" s="65">
        <v>21497673</v>
      </c>
      <c r="J11" s="65">
        <v>6980564</v>
      </c>
      <c r="K11" s="65">
        <v>10445951</v>
      </c>
      <c r="L11" s="65">
        <v>7219566</v>
      </c>
      <c r="M11" s="65">
        <v>24646081</v>
      </c>
      <c r="N11" s="65">
        <v>6945891</v>
      </c>
      <c r="O11" s="65">
        <v>6636027</v>
      </c>
      <c r="P11" s="65">
        <v>6999655</v>
      </c>
      <c r="Q11" s="65">
        <v>20581573</v>
      </c>
      <c r="R11" s="65">
        <v>6832592</v>
      </c>
      <c r="S11" s="65">
        <v>7484787</v>
      </c>
      <c r="T11" s="65">
        <v>6566052</v>
      </c>
      <c r="U11" s="65">
        <v>20883431</v>
      </c>
      <c r="V11" s="65">
        <v>87608758</v>
      </c>
      <c r="W11" s="65">
        <v>92082384</v>
      </c>
      <c r="X11" s="65">
        <v>-4473626</v>
      </c>
      <c r="Y11" s="66">
        <v>-4.86</v>
      </c>
      <c r="Z11" s="67">
        <v>92082384</v>
      </c>
    </row>
    <row r="12" spans="1:26" ht="13.5">
      <c r="A12" s="63" t="s">
        <v>38</v>
      </c>
      <c r="B12" s="19">
        <v>5507839</v>
      </c>
      <c r="C12" s="19"/>
      <c r="D12" s="64">
        <v>6074198</v>
      </c>
      <c r="E12" s="65">
        <v>7256668</v>
      </c>
      <c r="F12" s="65">
        <v>344001</v>
      </c>
      <c r="G12" s="65">
        <v>633138</v>
      </c>
      <c r="H12" s="65">
        <v>546367</v>
      </c>
      <c r="I12" s="65">
        <v>1523506</v>
      </c>
      <c r="J12" s="65">
        <v>529864</v>
      </c>
      <c r="K12" s="65">
        <v>536602</v>
      </c>
      <c r="L12" s="65">
        <v>520708</v>
      </c>
      <c r="M12" s="65">
        <v>1587174</v>
      </c>
      <c r="N12" s="65">
        <v>510542</v>
      </c>
      <c r="O12" s="65">
        <v>544208</v>
      </c>
      <c r="P12" s="65">
        <v>534102</v>
      </c>
      <c r="Q12" s="65">
        <v>1588852</v>
      </c>
      <c r="R12" s="65">
        <v>536623</v>
      </c>
      <c r="S12" s="65">
        <v>562041</v>
      </c>
      <c r="T12" s="65">
        <v>529711</v>
      </c>
      <c r="U12" s="65">
        <v>1628375</v>
      </c>
      <c r="V12" s="65">
        <v>6327907</v>
      </c>
      <c r="W12" s="65">
        <v>7256668</v>
      </c>
      <c r="X12" s="65">
        <v>-928761</v>
      </c>
      <c r="Y12" s="66">
        <v>-12.8</v>
      </c>
      <c r="Z12" s="67">
        <v>7256668</v>
      </c>
    </row>
    <row r="13" spans="1:26" ht="13.5">
      <c r="A13" s="63" t="s">
        <v>214</v>
      </c>
      <c r="B13" s="19">
        <v>12364744</v>
      </c>
      <c r="C13" s="19"/>
      <c r="D13" s="64">
        <v>11309617</v>
      </c>
      <c r="E13" s="65">
        <v>11309616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11309616</v>
      </c>
      <c r="X13" s="65">
        <v>-11309616</v>
      </c>
      <c r="Y13" s="66">
        <v>-100</v>
      </c>
      <c r="Z13" s="67">
        <v>11309616</v>
      </c>
    </row>
    <row r="14" spans="1:26" ht="13.5">
      <c r="A14" s="63" t="s">
        <v>40</v>
      </c>
      <c r="B14" s="19">
        <v>721953</v>
      </c>
      <c r="C14" s="19"/>
      <c r="D14" s="64">
        <v>1415791</v>
      </c>
      <c r="E14" s="65">
        <v>730400</v>
      </c>
      <c r="F14" s="65">
        <v>0</v>
      </c>
      <c r="G14" s="65">
        <v>0</v>
      </c>
      <c r="H14" s="65">
        <v>199655</v>
      </c>
      <c r="I14" s="65">
        <v>199655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178550</v>
      </c>
      <c r="Q14" s="65">
        <v>178550</v>
      </c>
      <c r="R14" s="65">
        <v>0</v>
      </c>
      <c r="S14" s="65">
        <v>0</v>
      </c>
      <c r="T14" s="65">
        <v>23456</v>
      </c>
      <c r="U14" s="65">
        <v>23456</v>
      </c>
      <c r="V14" s="65">
        <v>401661</v>
      </c>
      <c r="W14" s="65">
        <v>730400</v>
      </c>
      <c r="X14" s="65">
        <v>-328739</v>
      </c>
      <c r="Y14" s="66">
        <v>-45.01</v>
      </c>
      <c r="Z14" s="67">
        <v>730400</v>
      </c>
    </row>
    <row r="15" spans="1:26" ht="13.5">
      <c r="A15" s="63" t="s">
        <v>41</v>
      </c>
      <c r="B15" s="19">
        <v>6811532</v>
      </c>
      <c r="C15" s="19"/>
      <c r="D15" s="64">
        <v>2223848</v>
      </c>
      <c r="E15" s="65">
        <v>2774825</v>
      </c>
      <c r="F15" s="65">
        <v>165758</v>
      </c>
      <c r="G15" s="65">
        <v>54285</v>
      </c>
      <c r="H15" s="65">
        <v>230891</v>
      </c>
      <c r="I15" s="65">
        <v>450934</v>
      </c>
      <c r="J15" s="65">
        <v>189071</v>
      </c>
      <c r="K15" s="65">
        <v>164685</v>
      </c>
      <c r="L15" s="65">
        <v>546551</v>
      </c>
      <c r="M15" s="65">
        <v>900307</v>
      </c>
      <c r="N15" s="65">
        <v>309399</v>
      </c>
      <c r="O15" s="65">
        <v>-121290</v>
      </c>
      <c r="P15" s="65">
        <v>121018</v>
      </c>
      <c r="Q15" s="65">
        <v>309127</v>
      </c>
      <c r="R15" s="65">
        <v>188934</v>
      </c>
      <c r="S15" s="65">
        <v>110755</v>
      </c>
      <c r="T15" s="65">
        <v>465678</v>
      </c>
      <c r="U15" s="65">
        <v>765367</v>
      </c>
      <c r="V15" s="65">
        <v>2425735</v>
      </c>
      <c r="W15" s="65">
        <v>2774825</v>
      </c>
      <c r="X15" s="65">
        <v>-349090</v>
      </c>
      <c r="Y15" s="66">
        <v>-12.58</v>
      </c>
      <c r="Z15" s="67">
        <v>2774825</v>
      </c>
    </row>
    <row r="16" spans="1:26" ht="13.5">
      <c r="A16" s="74" t="s">
        <v>42</v>
      </c>
      <c r="B16" s="19">
        <v>12044190</v>
      </c>
      <c r="C16" s="19"/>
      <c r="D16" s="64">
        <v>2040000</v>
      </c>
      <c r="E16" s="65">
        <v>3741929</v>
      </c>
      <c r="F16" s="65">
        <v>57191</v>
      </c>
      <c r="G16" s="65">
        <v>116568</v>
      </c>
      <c r="H16" s="65">
        <v>140935</v>
      </c>
      <c r="I16" s="65">
        <v>314694</v>
      </c>
      <c r="J16" s="65">
        <v>53565</v>
      </c>
      <c r="K16" s="65">
        <v>106336</v>
      </c>
      <c r="L16" s="65">
        <v>66392</v>
      </c>
      <c r="M16" s="65">
        <v>226293</v>
      </c>
      <c r="N16" s="65">
        <v>95713</v>
      </c>
      <c r="O16" s="65">
        <v>198643</v>
      </c>
      <c r="P16" s="65">
        <v>81564</v>
      </c>
      <c r="Q16" s="65">
        <v>375920</v>
      </c>
      <c r="R16" s="65">
        <v>376268</v>
      </c>
      <c r="S16" s="65">
        <v>166787</v>
      </c>
      <c r="T16" s="65">
        <v>356245</v>
      </c>
      <c r="U16" s="65">
        <v>899300</v>
      </c>
      <c r="V16" s="65">
        <v>1816207</v>
      </c>
      <c r="W16" s="65">
        <v>3741929</v>
      </c>
      <c r="X16" s="65">
        <v>-1925722</v>
      </c>
      <c r="Y16" s="66">
        <v>-51.46</v>
      </c>
      <c r="Z16" s="67">
        <v>3741929</v>
      </c>
    </row>
    <row r="17" spans="1:26" ht="13.5">
      <c r="A17" s="63" t="s">
        <v>43</v>
      </c>
      <c r="B17" s="19">
        <v>67572811</v>
      </c>
      <c r="C17" s="19"/>
      <c r="D17" s="64">
        <v>67429957</v>
      </c>
      <c r="E17" s="65">
        <v>59509121</v>
      </c>
      <c r="F17" s="65">
        <v>1186457</v>
      </c>
      <c r="G17" s="65">
        <v>3916452</v>
      </c>
      <c r="H17" s="65">
        <v>2895531</v>
      </c>
      <c r="I17" s="65">
        <v>7998440</v>
      </c>
      <c r="J17" s="65">
        <v>3263996</v>
      </c>
      <c r="K17" s="65">
        <v>2574621</v>
      </c>
      <c r="L17" s="65">
        <v>2024776</v>
      </c>
      <c r="M17" s="65">
        <v>7863393</v>
      </c>
      <c r="N17" s="65">
        <v>879457</v>
      </c>
      <c r="O17" s="65">
        <v>3270229</v>
      </c>
      <c r="P17" s="65">
        <v>2880065</v>
      </c>
      <c r="Q17" s="65">
        <v>7029751</v>
      </c>
      <c r="R17" s="65">
        <v>3221564</v>
      </c>
      <c r="S17" s="65">
        <v>2864926</v>
      </c>
      <c r="T17" s="65">
        <v>5208144</v>
      </c>
      <c r="U17" s="65">
        <v>11294634</v>
      </c>
      <c r="V17" s="65">
        <v>34186218</v>
      </c>
      <c r="W17" s="65">
        <v>59509121</v>
      </c>
      <c r="X17" s="65">
        <v>-25322903</v>
      </c>
      <c r="Y17" s="66">
        <v>-42.55</v>
      </c>
      <c r="Z17" s="67">
        <v>59509121</v>
      </c>
    </row>
    <row r="18" spans="1:26" ht="13.5">
      <c r="A18" s="75" t="s">
        <v>44</v>
      </c>
      <c r="B18" s="76">
        <f>SUM(B11:B17)</f>
        <v>202754722</v>
      </c>
      <c r="C18" s="76">
        <f>SUM(C11:C17)</f>
        <v>0</v>
      </c>
      <c r="D18" s="77">
        <f aca="true" t="shared" si="1" ref="D18:Z18">SUM(D11:D17)</f>
        <v>186599162</v>
      </c>
      <c r="E18" s="78">
        <f t="shared" si="1"/>
        <v>177404943</v>
      </c>
      <c r="F18" s="78">
        <f t="shared" si="1"/>
        <v>9521036</v>
      </c>
      <c r="G18" s="78">
        <f t="shared" si="1"/>
        <v>10463878</v>
      </c>
      <c r="H18" s="78">
        <f t="shared" si="1"/>
        <v>11999988</v>
      </c>
      <c r="I18" s="78">
        <f t="shared" si="1"/>
        <v>31984902</v>
      </c>
      <c r="J18" s="78">
        <f t="shared" si="1"/>
        <v>11017060</v>
      </c>
      <c r="K18" s="78">
        <f t="shared" si="1"/>
        <v>13828195</v>
      </c>
      <c r="L18" s="78">
        <f t="shared" si="1"/>
        <v>10377993</v>
      </c>
      <c r="M18" s="78">
        <f t="shared" si="1"/>
        <v>35223248</v>
      </c>
      <c r="N18" s="78">
        <f t="shared" si="1"/>
        <v>8741002</v>
      </c>
      <c r="O18" s="78">
        <f t="shared" si="1"/>
        <v>10527817</v>
      </c>
      <c r="P18" s="78">
        <f t="shared" si="1"/>
        <v>10794954</v>
      </c>
      <c r="Q18" s="78">
        <f t="shared" si="1"/>
        <v>30063773</v>
      </c>
      <c r="R18" s="78">
        <f t="shared" si="1"/>
        <v>11155981</v>
      </c>
      <c r="S18" s="78">
        <f t="shared" si="1"/>
        <v>11189296</v>
      </c>
      <c r="T18" s="78">
        <f t="shared" si="1"/>
        <v>13149286</v>
      </c>
      <c r="U18" s="78">
        <f t="shared" si="1"/>
        <v>35494563</v>
      </c>
      <c r="V18" s="78">
        <f t="shared" si="1"/>
        <v>132766486</v>
      </c>
      <c r="W18" s="78">
        <f t="shared" si="1"/>
        <v>177404943</v>
      </c>
      <c r="X18" s="78">
        <f t="shared" si="1"/>
        <v>-44638457</v>
      </c>
      <c r="Y18" s="72">
        <f>+IF(W18&lt;&gt;0,(X18/W18)*100,0)</f>
        <v>-25.16190149222618</v>
      </c>
      <c r="Z18" s="79">
        <f t="shared" si="1"/>
        <v>177404943</v>
      </c>
    </row>
    <row r="19" spans="1:26" ht="13.5">
      <c r="A19" s="75" t="s">
        <v>45</v>
      </c>
      <c r="B19" s="80">
        <f>+B10-B18</f>
        <v>-22806462</v>
      </c>
      <c r="C19" s="80">
        <f>+C10-C18</f>
        <v>0</v>
      </c>
      <c r="D19" s="81">
        <f aca="true" t="shared" si="2" ref="D19:Z19">+D10-D18</f>
        <v>-13679534</v>
      </c>
      <c r="E19" s="82">
        <f t="shared" si="2"/>
        <v>-2387276</v>
      </c>
      <c r="F19" s="82">
        <f t="shared" si="2"/>
        <v>44625556</v>
      </c>
      <c r="G19" s="82">
        <f t="shared" si="2"/>
        <v>-9416993</v>
      </c>
      <c r="H19" s="82">
        <f t="shared" si="2"/>
        <v>-8255109</v>
      </c>
      <c r="I19" s="82">
        <f t="shared" si="2"/>
        <v>26953454</v>
      </c>
      <c r="J19" s="82">
        <f t="shared" si="2"/>
        <v>-7849049</v>
      </c>
      <c r="K19" s="82">
        <f t="shared" si="2"/>
        <v>-11952359</v>
      </c>
      <c r="L19" s="82">
        <f t="shared" si="2"/>
        <v>29277013</v>
      </c>
      <c r="M19" s="82">
        <f t="shared" si="2"/>
        <v>9475605</v>
      </c>
      <c r="N19" s="82">
        <f t="shared" si="2"/>
        <v>-7928431</v>
      </c>
      <c r="O19" s="82">
        <f t="shared" si="2"/>
        <v>-7167649</v>
      </c>
      <c r="P19" s="82">
        <f t="shared" si="2"/>
        <v>24147887</v>
      </c>
      <c r="Q19" s="82">
        <f t="shared" si="2"/>
        <v>9051807</v>
      </c>
      <c r="R19" s="82">
        <f t="shared" si="2"/>
        <v>-9294612</v>
      </c>
      <c r="S19" s="82">
        <f t="shared" si="2"/>
        <v>-8677665</v>
      </c>
      <c r="T19" s="82">
        <f t="shared" si="2"/>
        <v>-12239207</v>
      </c>
      <c r="U19" s="82">
        <f t="shared" si="2"/>
        <v>-30211484</v>
      </c>
      <c r="V19" s="82">
        <f t="shared" si="2"/>
        <v>15269382</v>
      </c>
      <c r="W19" s="82">
        <f>IF(E10=E18,0,W10-W18)</f>
        <v>-2387276</v>
      </c>
      <c r="X19" s="82">
        <f t="shared" si="2"/>
        <v>17656658</v>
      </c>
      <c r="Y19" s="83">
        <f>+IF(W19&lt;&gt;0,(X19/W19)*100,0)</f>
        <v>-739.6152769935273</v>
      </c>
      <c r="Z19" s="84">
        <f t="shared" si="2"/>
        <v>-2387276</v>
      </c>
    </row>
    <row r="20" spans="1:26" ht="13.5">
      <c r="A20" s="63" t="s">
        <v>46</v>
      </c>
      <c r="B20" s="19">
        <v>18715675</v>
      </c>
      <c r="C20" s="19"/>
      <c r="D20" s="64">
        <v>4000000</v>
      </c>
      <c r="E20" s="65">
        <v>4000000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4000000</v>
      </c>
      <c r="X20" s="65">
        <v>-4000000</v>
      </c>
      <c r="Y20" s="66">
        <v>-100</v>
      </c>
      <c r="Z20" s="67">
        <v>4000000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-4090787</v>
      </c>
      <c r="C22" s="91">
        <f>SUM(C19:C21)</f>
        <v>0</v>
      </c>
      <c r="D22" s="92">
        <f aca="true" t="shared" si="3" ref="D22:Z22">SUM(D19:D21)</f>
        <v>-9679534</v>
      </c>
      <c r="E22" s="93">
        <f t="shared" si="3"/>
        <v>1612724</v>
      </c>
      <c r="F22" s="93">
        <f t="shared" si="3"/>
        <v>44625556</v>
      </c>
      <c r="G22" s="93">
        <f t="shared" si="3"/>
        <v>-9416993</v>
      </c>
      <c r="H22" s="93">
        <f t="shared" si="3"/>
        <v>-8255109</v>
      </c>
      <c r="I22" s="93">
        <f t="shared" si="3"/>
        <v>26953454</v>
      </c>
      <c r="J22" s="93">
        <f t="shared" si="3"/>
        <v>-7849049</v>
      </c>
      <c r="K22" s="93">
        <f t="shared" si="3"/>
        <v>-11952359</v>
      </c>
      <c r="L22" s="93">
        <f t="shared" si="3"/>
        <v>29277013</v>
      </c>
      <c r="M22" s="93">
        <f t="shared" si="3"/>
        <v>9475605</v>
      </c>
      <c r="N22" s="93">
        <f t="shared" si="3"/>
        <v>-7928431</v>
      </c>
      <c r="O22" s="93">
        <f t="shared" si="3"/>
        <v>-7167649</v>
      </c>
      <c r="P22" s="93">
        <f t="shared" si="3"/>
        <v>24147887</v>
      </c>
      <c r="Q22" s="93">
        <f t="shared" si="3"/>
        <v>9051807</v>
      </c>
      <c r="R22" s="93">
        <f t="shared" si="3"/>
        <v>-9294612</v>
      </c>
      <c r="S22" s="93">
        <f t="shared" si="3"/>
        <v>-8677665</v>
      </c>
      <c r="T22" s="93">
        <f t="shared" si="3"/>
        <v>-12239207</v>
      </c>
      <c r="U22" s="93">
        <f t="shared" si="3"/>
        <v>-30211484</v>
      </c>
      <c r="V22" s="93">
        <f t="shared" si="3"/>
        <v>15269382</v>
      </c>
      <c r="W22" s="93">
        <f t="shared" si="3"/>
        <v>1612724</v>
      </c>
      <c r="X22" s="93">
        <f t="shared" si="3"/>
        <v>13656658</v>
      </c>
      <c r="Y22" s="94">
        <f>+IF(W22&lt;&gt;0,(X22/W22)*100,0)</f>
        <v>846.8068931819705</v>
      </c>
      <c r="Z22" s="95">
        <f t="shared" si="3"/>
        <v>1612724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-4090787</v>
      </c>
      <c r="C24" s="80">
        <f>SUM(C22:C23)</f>
        <v>0</v>
      </c>
      <c r="D24" s="81">
        <f aca="true" t="shared" si="4" ref="D24:Z24">SUM(D22:D23)</f>
        <v>-9679534</v>
      </c>
      <c r="E24" s="82">
        <f t="shared" si="4"/>
        <v>1612724</v>
      </c>
      <c r="F24" s="82">
        <f t="shared" si="4"/>
        <v>44625556</v>
      </c>
      <c r="G24" s="82">
        <f t="shared" si="4"/>
        <v>-9416993</v>
      </c>
      <c r="H24" s="82">
        <f t="shared" si="4"/>
        <v>-8255109</v>
      </c>
      <c r="I24" s="82">
        <f t="shared" si="4"/>
        <v>26953454</v>
      </c>
      <c r="J24" s="82">
        <f t="shared" si="4"/>
        <v>-7849049</v>
      </c>
      <c r="K24" s="82">
        <f t="shared" si="4"/>
        <v>-11952359</v>
      </c>
      <c r="L24" s="82">
        <f t="shared" si="4"/>
        <v>29277013</v>
      </c>
      <c r="M24" s="82">
        <f t="shared" si="4"/>
        <v>9475605</v>
      </c>
      <c r="N24" s="82">
        <f t="shared" si="4"/>
        <v>-7928431</v>
      </c>
      <c r="O24" s="82">
        <f t="shared" si="4"/>
        <v>-7167649</v>
      </c>
      <c r="P24" s="82">
        <f t="shared" si="4"/>
        <v>24147887</v>
      </c>
      <c r="Q24" s="82">
        <f t="shared" si="4"/>
        <v>9051807</v>
      </c>
      <c r="R24" s="82">
        <f t="shared" si="4"/>
        <v>-9294612</v>
      </c>
      <c r="S24" s="82">
        <f t="shared" si="4"/>
        <v>-8677665</v>
      </c>
      <c r="T24" s="82">
        <f t="shared" si="4"/>
        <v>-12239207</v>
      </c>
      <c r="U24" s="82">
        <f t="shared" si="4"/>
        <v>-30211484</v>
      </c>
      <c r="V24" s="82">
        <f t="shared" si="4"/>
        <v>15269382</v>
      </c>
      <c r="W24" s="82">
        <f t="shared" si="4"/>
        <v>1612724</v>
      </c>
      <c r="X24" s="82">
        <f t="shared" si="4"/>
        <v>13656658</v>
      </c>
      <c r="Y24" s="83">
        <f>+IF(W24&lt;&gt;0,(X24/W24)*100,0)</f>
        <v>846.8068931819705</v>
      </c>
      <c r="Z24" s="84">
        <f t="shared" si="4"/>
        <v>1612724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15275467</v>
      </c>
      <c r="C27" s="22"/>
      <c r="D27" s="104">
        <v>19000000</v>
      </c>
      <c r="E27" s="105">
        <v>13870210</v>
      </c>
      <c r="F27" s="105">
        <v>201800</v>
      </c>
      <c r="G27" s="105">
        <v>898</v>
      </c>
      <c r="H27" s="105">
        <v>15263</v>
      </c>
      <c r="I27" s="105">
        <v>217961</v>
      </c>
      <c r="J27" s="105">
        <v>12719</v>
      </c>
      <c r="K27" s="105">
        <v>0</v>
      </c>
      <c r="L27" s="105">
        <v>31047</v>
      </c>
      <c r="M27" s="105">
        <v>43766</v>
      </c>
      <c r="N27" s="105">
        <v>202613</v>
      </c>
      <c r="O27" s="105">
        <v>18247</v>
      </c>
      <c r="P27" s="105">
        <v>158175</v>
      </c>
      <c r="Q27" s="105">
        <v>379035</v>
      </c>
      <c r="R27" s="105">
        <v>140351</v>
      </c>
      <c r="S27" s="105">
        <v>37338</v>
      </c>
      <c r="T27" s="105">
        <v>300042</v>
      </c>
      <c r="U27" s="105">
        <v>477731</v>
      </c>
      <c r="V27" s="105">
        <v>1118493</v>
      </c>
      <c r="W27" s="105">
        <v>13870210</v>
      </c>
      <c r="X27" s="105">
        <v>-12751717</v>
      </c>
      <c r="Y27" s="106">
        <v>-91.94</v>
      </c>
      <c r="Z27" s="107">
        <v>13870210</v>
      </c>
    </row>
    <row r="28" spans="1:26" ht="13.5">
      <c r="A28" s="108" t="s">
        <v>46</v>
      </c>
      <c r="B28" s="19">
        <v>8759452</v>
      </c>
      <c r="C28" s="19"/>
      <c r="D28" s="64">
        <v>4000000</v>
      </c>
      <c r="E28" s="65">
        <v>11490210</v>
      </c>
      <c r="F28" s="65">
        <v>195000</v>
      </c>
      <c r="G28" s="65">
        <v>-2502</v>
      </c>
      <c r="H28" s="65">
        <v>0</v>
      </c>
      <c r="I28" s="65">
        <v>192498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157580</v>
      </c>
      <c r="Q28" s="65">
        <v>157580</v>
      </c>
      <c r="R28" s="65">
        <v>140351</v>
      </c>
      <c r="S28" s="65">
        <v>19649</v>
      </c>
      <c r="T28" s="65">
        <v>3144</v>
      </c>
      <c r="U28" s="65">
        <v>163144</v>
      </c>
      <c r="V28" s="65">
        <v>513222</v>
      </c>
      <c r="W28" s="65">
        <v>11490210</v>
      </c>
      <c r="X28" s="65">
        <v>-10976988</v>
      </c>
      <c r="Y28" s="66">
        <v>-95.53</v>
      </c>
      <c r="Z28" s="67">
        <v>11490210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8000000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6516015</v>
      </c>
      <c r="C31" s="19"/>
      <c r="D31" s="64">
        <v>7000000</v>
      </c>
      <c r="E31" s="65">
        <v>2380000</v>
      </c>
      <c r="F31" s="65">
        <v>6800</v>
      </c>
      <c r="G31" s="65">
        <v>3400</v>
      </c>
      <c r="H31" s="65">
        <v>15263</v>
      </c>
      <c r="I31" s="65">
        <v>25463</v>
      </c>
      <c r="J31" s="65">
        <v>0</v>
      </c>
      <c r="K31" s="65">
        <v>0</v>
      </c>
      <c r="L31" s="65">
        <v>31047</v>
      </c>
      <c r="M31" s="65">
        <v>31047</v>
      </c>
      <c r="N31" s="65">
        <v>202613</v>
      </c>
      <c r="O31" s="65">
        <v>18247</v>
      </c>
      <c r="P31" s="65">
        <v>595</v>
      </c>
      <c r="Q31" s="65">
        <v>221455</v>
      </c>
      <c r="R31" s="65">
        <v>0</v>
      </c>
      <c r="S31" s="65">
        <v>17689</v>
      </c>
      <c r="T31" s="65">
        <v>296898</v>
      </c>
      <c r="U31" s="65">
        <v>314587</v>
      </c>
      <c r="V31" s="65">
        <v>592552</v>
      </c>
      <c r="W31" s="65">
        <v>2380000</v>
      </c>
      <c r="X31" s="65">
        <v>-1787448</v>
      </c>
      <c r="Y31" s="66">
        <v>-75.1</v>
      </c>
      <c r="Z31" s="67">
        <v>2380000</v>
      </c>
    </row>
    <row r="32" spans="1:26" ht="13.5">
      <c r="A32" s="75" t="s">
        <v>54</v>
      </c>
      <c r="B32" s="22">
        <f>SUM(B28:B31)</f>
        <v>15275467</v>
      </c>
      <c r="C32" s="22">
        <f>SUM(C28:C31)</f>
        <v>0</v>
      </c>
      <c r="D32" s="104">
        <f aca="true" t="shared" si="5" ref="D32:Z32">SUM(D28:D31)</f>
        <v>19000000</v>
      </c>
      <c r="E32" s="105">
        <f t="shared" si="5"/>
        <v>13870210</v>
      </c>
      <c r="F32" s="105">
        <f t="shared" si="5"/>
        <v>201800</v>
      </c>
      <c r="G32" s="105">
        <f t="shared" si="5"/>
        <v>898</v>
      </c>
      <c r="H32" s="105">
        <f t="shared" si="5"/>
        <v>15263</v>
      </c>
      <c r="I32" s="105">
        <f t="shared" si="5"/>
        <v>217961</v>
      </c>
      <c r="J32" s="105">
        <f t="shared" si="5"/>
        <v>0</v>
      </c>
      <c r="K32" s="105">
        <f t="shared" si="5"/>
        <v>0</v>
      </c>
      <c r="L32" s="105">
        <f t="shared" si="5"/>
        <v>31047</v>
      </c>
      <c r="M32" s="105">
        <f t="shared" si="5"/>
        <v>31047</v>
      </c>
      <c r="N32" s="105">
        <f t="shared" si="5"/>
        <v>202613</v>
      </c>
      <c r="O32" s="105">
        <f t="shared" si="5"/>
        <v>18247</v>
      </c>
      <c r="P32" s="105">
        <f t="shared" si="5"/>
        <v>158175</v>
      </c>
      <c r="Q32" s="105">
        <f t="shared" si="5"/>
        <v>379035</v>
      </c>
      <c r="R32" s="105">
        <f t="shared" si="5"/>
        <v>140351</v>
      </c>
      <c r="S32" s="105">
        <f t="shared" si="5"/>
        <v>37338</v>
      </c>
      <c r="T32" s="105">
        <f t="shared" si="5"/>
        <v>300042</v>
      </c>
      <c r="U32" s="105">
        <f t="shared" si="5"/>
        <v>477731</v>
      </c>
      <c r="V32" s="105">
        <f t="shared" si="5"/>
        <v>1105774</v>
      </c>
      <c r="W32" s="105">
        <f t="shared" si="5"/>
        <v>13870210</v>
      </c>
      <c r="X32" s="105">
        <f t="shared" si="5"/>
        <v>-12764436</v>
      </c>
      <c r="Y32" s="106">
        <f>+IF(W32&lt;&gt;0,(X32/W32)*100,0)</f>
        <v>-92.02770542046588</v>
      </c>
      <c r="Z32" s="107">
        <f t="shared" si="5"/>
        <v>13870210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46875320</v>
      </c>
      <c r="C35" s="19"/>
      <c r="D35" s="64">
        <v>0</v>
      </c>
      <c r="E35" s="65">
        <v>72145865</v>
      </c>
      <c r="F35" s="65">
        <v>76285903</v>
      </c>
      <c r="G35" s="65">
        <v>76285903</v>
      </c>
      <c r="H35" s="65">
        <v>81962885</v>
      </c>
      <c r="I35" s="65">
        <v>234534691</v>
      </c>
      <c r="J35" s="65">
        <v>81962885</v>
      </c>
      <c r="K35" s="65">
        <v>81962885</v>
      </c>
      <c r="L35" s="65">
        <v>81962885</v>
      </c>
      <c r="M35" s="65">
        <v>245888655</v>
      </c>
      <c r="N35" s="65">
        <v>81962885</v>
      </c>
      <c r="O35" s="65">
        <v>81962885</v>
      </c>
      <c r="P35" s="65">
        <v>81962885</v>
      </c>
      <c r="Q35" s="65">
        <v>245888655</v>
      </c>
      <c r="R35" s="65">
        <v>81962885</v>
      </c>
      <c r="S35" s="65">
        <v>81962885</v>
      </c>
      <c r="T35" s="65">
        <v>81962885</v>
      </c>
      <c r="U35" s="65">
        <v>245888655</v>
      </c>
      <c r="V35" s="65">
        <v>972200656</v>
      </c>
      <c r="W35" s="65">
        <v>72145865</v>
      </c>
      <c r="X35" s="65">
        <v>900054791</v>
      </c>
      <c r="Y35" s="66">
        <v>1247.55</v>
      </c>
      <c r="Z35" s="67">
        <v>72145865</v>
      </c>
    </row>
    <row r="36" spans="1:26" ht="13.5">
      <c r="A36" s="63" t="s">
        <v>57</v>
      </c>
      <c r="B36" s="19">
        <v>662665088</v>
      </c>
      <c r="C36" s="19"/>
      <c r="D36" s="64">
        <v>0</v>
      </c>
      <c r="E36" s="65">
        <v>637453839</v>
      </c>
      <c r="F36" s="65">
        <v>611793741</v>
      </c>
      <c r="G36" s="65">
        <v>611793741</v>
      </c>
      <c r="H36" s="65">
        <v>628315736</v>
      </c>
      <c r="I36" s="65">
        <v>1851903218</v>
      </c>
      <c r="J36" s="65">
        <v>628315736</v>
      </c>
      <c r="K36" s="65">
        <v>628315736</v>
      </c>
      <c r="L36" s="65">
        <v>628315736</v>
      </c>
      <c r="M36" s="65">
        <v>1884947208</v>
      </c>
      <c r="N36" s="65">
        <v>628315736</v>
      </c>
      <c r="O36" s="65">
        <v>628315736</v>
      </c>
      <c r="P36" s="65">
        <v>628315736</v>
      </c>
      <c r="Q36" s="65">
        <v>1884947208</v>
      </c>
      <c r="R36" s="65">
        <v>628315736</v>
      </c>
      <c r="S36" s="65">
        <v>628315736</v>
      </c>
      <c r="T36" s="65">
        <v>628315736</v>
      </c>
      <c r="U36" s="65">
        <v>1884947208</v>
      </c>
      <c r="V36" s="65">
        <v>7506744842</v>
      </c>
      <c r="W36" s="65">
        <v>637453839</v>
      </c>
      <c r="X36" s="65">
        <v>6869291003</v>
      </c>
      <c r="Y36" s="66">
        <v>1077.61</v>
      </c>
      <c r="Z36" s="67">
        <v>637453839</v>
      </c>
    </row>
    <row r="37" spans="1:26" ht="13.5">
      <c r="A37" s="63" t="s">
        <v>58</v>
      </c>
      <c r="B37" s="19">
        <v>56872870</v>
      </c>
      <c r="C37" s="19"/>
      <c r="D37" s="64">
        <v>0</v>
      </c>
      <c r="E37" s="65">
        <v>66711738</v>
      </c>
      <c r="F37" s="65">
        <v>42474231</v>
      </c>
      <c r="G37" s="65">
        <v>42474231</v>
      </c>
      <c r="H37" s="65">
        <v>55616264</v>
      </c>
      <c r="I37" s="65">
        <v>140564726</v>
      </c>
      <c r="J37" s="65">
        <v>55616264</v>
      </c>
      <c r="K37" s="65">
        <v>55616264</v>
      </c>
      <c r="L37" s="65">
        <v>55616264</v>
      </c>
      <c r="M37" s="65">
        <v>166848792</v>
      </c>
      <c r="N37" s="65">
        <v>55616264</v>
      </c>
      <c r="O37" s="65">
        <v>55616264</v>
      </c>
      <c r="P37" s="65">
        <v>55616264</v>
      </c>
      <c r="Q37" s="65">
        <v>166848792</v>
      </c>
      <c r="R37" s="65">
        <v>55616264</v>
      </c>
      <c r="S37" s="65">
        <v>55616264</v>
      </c>
      <c r="T37" s="65">
        <v>55616264</v>
      </c>
      <c r="U37" s="65">
        <v>166848792</v>
      </c>
      <c r="V37" s="65">
        <v>641111102</v>
      </c>
      <c r="W37" s="65">
        <v>66711738</v>
      </c>
      <c r="X37" s="65">
        <v>574399364</v>
      </c>
      <c r="Y37" s="66">
        <v>861.02</v>
      </c>
      <c r="Z37" s="67">
        <v>66711738</v>
      </c>
    </row>
    <row r="38" spans="1:26" ht="13.5">
      <c r="A38" s="63" t="s">
        <v>59</v>
      </c>
      <c r="B38" s="19">
        <v>93148924</v>
      </c>
      <c r="C38" s="19"/>
      <c r="D38" s="64">
        <v>0</v>
      </c>
      <c r="E38" s="65">
        <v>84332247</v>
      </c>
      <c r="F38" s="65">
        <v>50492487</v>
      </c>
      <c r="G38" s="65">
        <v>50492487</v>
      </c>
      <c r="H38" s="65">
        <v>95261284</v>
      </c>
      <c r="I38" s="65">
        <v>196246258</v>
      </c>
      <c r="J38" s="65">
        <v>95261284</v>
      </c>
      <c r="K38" s="65">
        <v>95261284</v>
      </c>
      <c r="L38" s="65">
        <v>95261284</v>
      </c>
      <c r="M38" s="65">
        <v>285783852</v>
      </c>
      <c r="N38" s="65">
        <v>95261284</v>
      </c>
      <c r="O38" s="65">
        <v>95261284</v>
      </c>
      <c r="P38" s="65">
        <v>95261284</v>
      </c>
      <c r="Q38" s="65">
        <v>285783852</v>
      </c>
      <c r="R38" s="65">
        <v>95261284</v>
      </c>
      <c r="S38" s="65">
        <v>95261284</v>
      </c>
      <c r="T38" s="65">
        <v>95261284</v>
      </c>
      <c r="U38" s="65">
        <v>285783852</v>
      </c>
      <c r="V38" s="65">
        <v>1053597814</v>
      </c>
      <c r="W38" s="65">
        <v>84332247</v>
      </c>
      <c r="X38" s="65">
        <v>969265567</v>
      </c>
      <c r="Y38" s="66">
        <v>1149.34</v>
      </c>
      <c r="Z38" s="67">
        <v>84332247</v>
      </c>
    </row>
    <row r="39" spans="1:26" ht="13.5">
      <c r="A39" s="63" t="s">
        <v>60</v>
      </c>
      <c r="B39" s="19">
        <v>559518614</v>
      </c>
      <c r="C39" s="19"/>
      <c r="D39" s="64">
        <v>0</v>
      </c>
      <c r="E39" s="65">
        <v>558555719</v>
      </c>
      <c r="F39" s="65">
        <v>595112926</v>
      </c>
      <c r="G39" s="65">
        <v>595112926</v>
      </c>
      <c r="H39" s="65">
        <v>559401073</v>
      </c>
      <c r="I39" s="65">
        <v>1749626925</v>
      </c>
      <c r="J39" s="65">
        <v>559401073</v>
      </c>
      <c r="K39" s="65">
        <v>559401073</v>
      </c>
      <c r="L39" s="65">
        <v>559401073</v>
      </c>
      <c r="M39" s="65">
        <v>1678203219</v>
      </c>
      <c r="N39" s="65">
        <v>559401073</v>
      </c>
      <c r="O39" s="65">
        <v>559401073</v>
      </c>
      <c r="P39" s="65">
        <v>559401073</v>
      </c>
      <c r="Q39" s="65">
        <v>1678203219</v>
      </c>
      <c r="R39" s="65">
        <v>559401073</v>
      </c>
      <c r="S39" s="65">
        <v>559401073</v>
      </c>
      <c r="T39" s="65">
        <v>559401073</v>
      </c>
      <c r="U39" s="65">
        <v>1678203219</v>
      </c>
      <c r="V39" s="65">
        <v>6784236582</v>
      </c>
      <c r="W39" s="65">
        <v>558555719</v>
      </c>
      <c r="X39" s="65">
        <v>6225680863</v>
      </c>
      <c r="Y39" s="66">
        <v>1114.6</v>
      </c>
      <c r="Z39" s="67">
        <v>558555719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5238984</v>
      </c>
      <c r="C42" s="19">
        <v>-208076471</v>
      </c>
      <c r="D42" s="64">
        <v>14583000</v>
      </c>
      <c r="E42" s="65">
        <v>14583000</v>
      </c>
      <c r="F42" s="65">
        <v>-3655973</v>
      </c>
      <c r="G42" s="65">
        <v>-8871989</v>
      </c>
      <c r="H42" s="65">
        <v>-37515762</v>
      </c>
      <c r="I42" s="65">
        <v>-50043724</v>
      </c>
      <c r="J42" s="65">
        <v>-32078329</v>
      </c>
      <c r="K42" s="65">
        <v>-12518275</v>
      </c>
      <c r="L42" s="65">
        <v>-8038076</v>
      </c>
      <c r="M42" s="65">
        <v>-52634680</v>
      </c>
      <c r="N42" s="65">
        <v>-29298405</v>
      </c>
      <c r="O42" s="65">
        <v>2584970</v>
      </c>
      <c r="P42" s="65">
        <v>5958773</v>
      </c>
      <c r="Q42" s="65">
        <v>-20754662</v>
      </c>
      <c r="R42" s="65">
        <v>-36325181</v>
      </c>
      <c r="S42" s="65">
        <v>-35481556</v>
      </c>
      <c r="T42" s="65">
        <v>-12836668</v>
      </c>
      <c r="U42" s="65">
        <v>-84643405</v>
      </c>
      <c r="V42" s="65">
        <v>-208076471</v>
      </c>
      <c r="W42" s="65">
        <v>14583000</v>
      </c>
      <c r="X42" s="65">
        <v>-222659471</v>
      </c>
      <c r="Y42" s="66">
        <v>-1526.84</v>
      </c>
      <c r="Z42" s="67">
        <v>14583000</v>
      </c>
    </row>
    <row r="43" spans="1:26" ht="13.5">
      <c r="A43" s="63" t="s">
        <v>63</v>
      </c>
      <c r="B43" s="19">
        <v>-22236656</v>
      </c>
      <c r="C43" s="19">
        <v>220939738</v>
      </c>
      <c r="D43" s="64">
        <v>-15000000</v>
      </c>
      <c r="E43" s="65">
        <v>-15000000</v>
      </c>
      <c r="F43" s="65">
        <v>-201800</v>
      </c>
      <c r="G43" s="65">
        <v>45216525</v>
      </c>
      <c r="H43" s="65">
        <v>-15263</v>
      </c>
      <c r="I43" s="65">
        <v>44999462</v>
      </c>
      <c r="J43" s="65">
        <v>28125185</v>
      </c>
      <c r="K43" s="65">
        <v>24115230</v>
      </c>
      <c r="L43" s="65">
        <v>-31048</v>
      </c>
      <c r="M43" s="65">
        <v>52209367</v>
      </c>
      <c r="N43" s="65">
        <v>39024704</v>
      </c>
      <c r="O43" s="65">
        <v>10026753</v>
      </c>
      <c r="P43" s="65">
        <v>4841825</v>
      </c>
      <c r="Q43" s="65">
        <v>53893282</v>
      </c>
      <c r="R43" s="65">
        <v>9910414</v>
      </c>
      <c r="S43" s="65">
        <v>30097268</v>
      </c>
      <c r="T43" s="65">
        <v>29829945</v>
      </c>
      <c r="U43" s="65">
        <v>69837627</v>
      </c>
      <c r="V43" s="65">
        <v>220939738</v>
      </c>
      <c r="W43" s="65">
        <v>-15000000</v>
      </c>
      <c r="X43" s="65">
        <v>235939738</v>
      </c>
      <c r="Y43" s="66">
        <v>-1572.93</v>
      </c>
      <c r="Z43" s="67">
        <v>-15000000</v>
      </c>
    </row>
    <row r="44" spans="1:26" ht="13.5">
      <c r="A44" s="63" t="s">
        <v>64</v>
      </c>
      <c r="B44" s="19">
        <v>0</v>
      </c>
      <c r="C44" s="19">
        <v>-537034</v>
      </c>
      <c r="D44" s="64">
        <v>7226000</v>
      </c>
      <c r="E44" s="65">
        <v>7226000</v>
      </c>
      <c r="F44" s="65">
        <v>0</v>
      </c>
      <c r="G44" s="65">
        <v>0</v>
      </c>
      <c r="H44" s="65">
        <v>-537034</v>
      </c>
      <c r="I44" s="65">
        <v>-537034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-537034</v>
      </c>
      <c r="W44" s="65">
        <v>7226000</v>
      </c>
      <c r="X44" s="65">
        <v>-7763034</v>
      </c>
      <c r="Y44" s="66">
        <v>-107.43</v>
      </c>
      <c r="Z44" s="67">
        <v>7226000</v>
      </c>
    </row>
    <row r="45" spans="1:26" ht="13.5">
      <c r="A45" s="75" t="s">
        <v>65</v>
      </c>
      <c r="B45" s="22">
        <v>27145311</v>
      </c>
      <c r="C45" s="22">
        <v>28524846</v>
      </c>
      <c r="D45" s="104">
        <v>4686000</v>
      </c>
      <c r="E45" s="105">
        <v>4686000</v>
      </c>
      <c r="F45" s="105">
        <v>12340840</v>
      </c>
      <c r="G45" s="105">
        <v>48685376</v>
      </c>
      <c r="H45" s="105">
        <v>10617317</v>
      </c>
      <c r="I45" s="105">
        <v>10617317</v>
      </c>
      <c r="J45" s="105">
        <v>6664173</v>
      </c>
      <c r="K45" s="105">
        <v>18261128</v>
      </c>
      <c r="L45" s="105">
        <v>10192004</v>
      </c>
      <c r="M45" s="105">
        <v>10192004</v>
      </c>
      <c r="N45" s="105">
        <v>19918303</v>
      </c>
      <c r="O45" s="105">
        <v>32530026</v>
      </c>
      <c r="P45" s="105">
        <v>43330624</v>
      </c>
      <c r="Q45" s="105">
        <v>43330624</v>
      </c>
      <c r="R45" s="105">
        <v>16915857</v>
      </c>
      <c r="S45" s="105">
        <v>11531569</v>
      </c>
      <c r="T45" s="105">
        <v>28524846</v>
      </c>
      <c r="U45" s="105">
        <v>28524846</v>
      </c>
      <c r="V45" s="105">
        <v>28524846</v>
      </c>
      <c r="W45" s="105">
        <v>4686000</v>
      </c>
      <c r="X45" s="105">
        <v>23838846</v>
      </c>
      <c r="Y45" s="106">
        <v>508.72</v>
      </c>
      <c r="Z45" s="107">
        <v>4686000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203408</v>
      </c>
      <c r="C49" s="57"/>
      <c r="D49" s="134">
        <v>49138</v>
      </c>
      <c r="E49" s="59">
        <v>56461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3993640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2498350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2498350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99.79959919839679</v>
      </c>
      <c r="M58" s="7">
        <f t="shared" si="6"/>
        <v>99.96107434799532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114.28571428571428</v>
      </c>
      <c r="U58" s="7">
        <f t="shared" si="6"/>
        <v>100.06064281382656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97.72727272727273</v>
      </c>
      <c r="U60" s="13">
        <f t="shared" si="7"/>
        <v>100.06257822277847</v>
      </c>
      <c r="V60" s="13">
        <f t="shared" si="7"/>
        <v>100.00852151683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100</v>
      </c>
      <c r="M61" s="13">
        <f t="shared" si="7"/>
        <v>-956.1224489795918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588.265306122449</v>
      </c>
      <c r="U61" s="13">
        <f t="shared" si="7"/>
        <v>1426.0204081632653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100</v>
      </c>
      <c r="P62" s="13">
        <f t="shared" si="7"/>
        <v>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99.8936170212766</v>
      </c>
      <c r="U62" s="13">
        <f t="shared" si="7"/>
        <v>99.8936170212766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100</v>
      </c>
      <c r="U63" s="13">
        <f t="shared" si="7"/>
        <v>100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100</v>
      </c>
      <c r="U64" s="13">
        <f t="shared" si="7"/>
        <v>100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102</v>
      </c>
      <c r="M66" s="16">
        <f t="shared" si="7"/>
        <v>102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100</v>
      </c>
      <c r="V66" s="16">
        <f t="shared" si="7"/>
        <v>83.33333333333334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12371934</v>
      </c>
      <c r="C67" s="24"/>
      <c r="D67" s="25"/>
      <c r="E67" s="26"/>
      <c r="F67" s="26">
        <v>986</v>
      </c>
      <c r="G67" s="26">
        <v>1177</v>
      </c>
      <c r="H67" s="26">
        <v>987</v>
      </c>
      <c r="I67" s="26">
        <v>3150</v>
      </c>
      <c r="J67" s="26">
        <v>986</v>
      </c>
      <c r="K67" s="26">
        <v>1084</v>
      </c>
      <c r="L67" s="26">
        <v>499</v>
      </c>
      <c r="M67" s="26">
        <v>2569</v>
      </c>
      <c r="N67" s="26">
        <v>1914</v>
      </c>
      <c r="O67" s="26">
        <v>1459</v>
      </c>
      <c r="P67" s="26">
        <v>1000</v>
      </c>
      <c r="Q67" s="26">
        <v>4373</v>
      </c>
      <c r="R67" s="26">
        <v>804</v>
      </c>
      <c r="S67" s="26">
        <v>838</v>
      </c>
      <c r="T67" s="26">
        <v>7</v>
      </c>
      <c r="U67" s="26">
        <v>1649</v>
      </c>
      <c r="V67" s="26">
        <v>11741</v>
      </c>
      <c r="W67" s="26"/>
      <c r="X67" s="26"/>
      <c r="Y67" s="25"/>
      <c r="Z67" s="27"/>
    </row>
    <row r="68" spans="1:26" ht="13.5" hidden="1">
      <c r="A68" s="37" t="s">
        <v>31</v>
      </c>
      <c r="B68" s="19">
        <v>1445207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10708573</v>
      </c>
      <c r="C69" s="19"/>
      <c r="D69" s="20"/>
      <c r="E69" s="21"/>
      <c r="F69" s="21">
        <v>981</v>
      </c>
      <c r="G69" s="21">
        <v>1177</v>
      </c>
      <c r="H69" s="21">
        <v>987</v>
      </c>
      <c r="I69" s="21">
        <v>3145</v>
      </c>
      <c r="J69" s="21">
        <v>986</v>
      </c>
      <c r="K69" s="21">
        <v>1084</v>
      </c>
      <c r="L69" s="21">
        <v>549</v>
      </c>
      <c r="M69" s="21">
        <v>2619</v>
      </c>
      <c r="N69" s="21">
        <v>1914</v>
      </c>
      <c r="O69" s="21">
        <v>1459</v>
      </c>
      <c r="P69" s="21">
        <v>1000</v>
      </c>
      <c r="Q69" s="21">
        <v>4373</v>
      </c>
      <c r="R69" s="21">
        <v>804</v>
      </c>
      <c r="S69" s="21">
        <v>838</v>
      </c>
      <c r="T69" s="21">
        <v>-44</v>
      </c>
      <c r="U69" s="21">
        <v>1598</v>
      </c>
      <c r="V69" s="21">
        <v>11735</v>
      </c>
      <c r="W69" s="21"/>
      <c r="X69" s="21"/>
      <c r="Y69" s="20"/>
      <c r="Z69" s="23"/>
    </row>
    <row r="70" spans="1:26" ht="13.5" hidden="1">
      <c r="A70" s="39" t="s">
        <v>103</v>
      </c>
      <c r="B70" s="19">
        <v>8298139</v>
      </c>
      <c r="C70" s="19"/>
      <c r="D70" s="20"/>
      <c r="E70" s="21"/>
      <c r="F70" s="21"/>
      <c r="G70" s="21"/>
      <c r="H70" s="21"/>
      <c r="I70" s="21"/>
      <c r="J70" s="21"/>
      <c r="K70" s="21"/>
      <c r="L70" s="21">
        <v>-196</v>
      </c>
      <c r="M70" s="21">
        <v>-196</v>
      </c>
      <c r="N70" s="21"/>
      <c r="O70" s="21"/>
      <c r="P70" s="21"/>
      <c r="Q70" s="21"/>
      <c r="R70" s="21"/>
      <c r="S70" s="21"/>
      <c r="T70" s="21">
        <v>196</v>
      </c>
      <c r="U70" s="21">
        <v>196</v>
      </c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1620961</v>
      </c>
      <c r="C71" s="19"/>
      <c r="D71" s="20"/>
      <c r="E71" s="21"/>
      <c r="F71" s="21">
        <v>-102</v>
      </c>
      <c r="G71" s="21"/>
      <c r="H71" s="21"/>
      <c r="I71" s="21">
        <v>-102</v>
      </c>
      <c r="J71" s="21"/>
      <c r="K71" s="21"/>
      <c r="L71" s="21">
        <v>488</v>
      </c>
      <c r="M71" s="21">
        <v>488</v>
      </c>
      <c r="N71" s="21"/>
      <c r="O71" s="21">
        <v>554</v>
      </c>
      <c r="P71" s="21"/>
      <c r="Q71" s="21">
        <v>554</v>
      </c>
      <c r="R71" s="21"/>
      <c r="S71" s="21"/>
      <c r="T71" s="21">
        <v>-940</v>
      </c>
      <c r="U71" s="21">
        <v>-940</v>
      </c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682711</v>
      </c>
      <c r="C72" s="19"/>
      <c r="D72" s="20"/>
      <c r="E72" s="21"/>
      <c r="F72" s="21"/>
      <c r="G72" s="21"/>
      <c r="H72" s="21"/>
      <c r="I72" s="21"/>
      <c r="J72" s="21"/>
      <c r="K72" s="21"/>
      <c r="L72" s="21">
        <v>115</v>
      </c>
      <c r="M72" s="21">
        <v>115</v>
      </c>
      <c r="N72" s="21"/>
      <c r="O72" s="21"/>
      <c r="P72" s="21"/>
      <c r="Q72" s="21"/>
      <c r="R72" s="21"/>
      <c r="S72" s="21"/>
      <c r="T72" s="21">
        <v>-115</v>
      </c>
      <c r="U72" s="21">
        <v>-115</v>
      </c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418719</v>
      </c>
      <c r="C73" s="19"/>
      <c r="D73" s="20"/>
      <c r="E73" s="21"/>
      <c r="F73" s="21"/>
      <c r="G73" s="21"/>
      <c r="H73" s="21"/>
      <c r="I73" s="21"/>
      <c r="J73" s="21"/>
      <c r="K73" s="21"/>
      <c r="L73" s="21">
        <v>142</v>
      </c>
      <c r="M73" s="21">
        <v>142</v>
      </c>
      <c r="N73" s="21"/>
      <c r="O73" s="21"/>
      <c r="P73" s="21"/>
      <c r="Q73" s="21"/>
      <c r="R73" s="21"/>
      <c r="S73" s="21"/>
      <c r="T73" s="21">
        <v>-142</v>
      </c>
      <c r="U73" s="21">
        <v>-142</v>
      </c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-311957</v>
      </c>
      <c r="C74" s="19"/>
      <c r="D74" s="20"/>
      <c r="E74" s="21"/>
      <c r="F74" s="21">
        <v>1083</v>
      </c>
      <c r="G74" s="21">
        <v>1177</v>
      </c>
      <c r="H74" s="21">
        <v>987</v>
      </c>
      <c r="I74" s="21">
        <v>3247</v>
      </c>
      <c r="J74" s="21">
        <v>986</v>
      </c>
      <c r="K74" s="21">
        <v>1084</v>
      </c>
      <c r="L74" s="21"/>
      <c r="M74" s="21">
        <v>2070</v>
      </c>
      <c r="N74" s="21">
        <v>1914</v>
      </c>
      <c r="O74" s="21">
        <v>905</v>
      </c>
      <c r="P74" s="21">
        <v>1000</v>
      </c>
      <c r="Q74" s="21">
        <v>3819</v>
      </c>
      <c r="R74" s="21">
        <v>804</v>
      </c>
      <c r="S74" s="21">
        <v>838</v>
      </c>
      <c r="T74" s="21">
        <v>957</v>
      </c>
      <c r="U74" s="21">
        <v>2599</v>
      </c>
      <c r="V74" s="21">
        <v>11735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218154</v>
      </c>
      <c r="C75" s="28"/>
      <c r="D75" s="29"/>
      <c r="E75" s="30"/>
      <c r="F75" s="30">
        <v>5</v>
      </c>
      <c r="G75" s="30"/>
      <c r="H75" s="30"/>
      <c r="I75" s="30">
        <v>5</v>
      </c>
      <c r="J75" s="30"/>
      <c r="K75" s="30"/>
      <c r="L75" s="30">
        <v>-50</v>
      </c>
      <c r="M75" s="30">
        <v>-50</v>
      </c>
      <c r="N75" s="30"/>
      <c r="O75" s="30"/>
      <c r="P75" s="30"/>
      <c r="Q75" s="30"/>
      <c r="R75" s="30"/>
      <c r="S75" s="30"/>
      <c r="T75" s="30">
        <v>51</v>
      </c>
      <c r="U75" s="30">
        <v>51</v>
      </c>
      <c r="V75" s="30">
        <v>6</v>
      </c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11741</v>
      </c>
      <c r="D76" s="33"/>
      <c r="E76" s="34"/>
      <c r="F76" s="34">
        <v>986</v>
      </c>
      <c r="G76" s="34">
        <v>1177</v>
      </c>
      <c r="H76" s="34">
        <v>987</v>
      </c>
      <c r="I76" s="34">
        <v>3150</v>
      </c>
      <c r="J76" s="34">
        <v>986</v>
      </c>
      <c r="K76" s="34">
        <v>1084</v>
      </c>
      <c r="L76" s="34">
        <v>498</v>
      </c>
      <c r="M76" s="34">
        <v>2568</v>
      </c>
      <c r="N76" s="34">
        <v>1914</v>
      </c>
      <c r="O76" s="34">
        <v>1459</v>
      </c>
      <c r="P76" s="34">
        <v>1000</v>
      </c>
      <c r="Q76" s="34">
        <v>4373</v>
      </c>
      <c r="R76" s="34">
        <v>804</v>
      </c>
      <c r="S76" s="34">
        <v>838</v>
      </c>
      <c r="T76" s="34">
        <v>8</v>
      </c>
      <c r="U76" s="34">
        <v>1650</v>
      </c>
      <c r="V76" s="34">
        <v>11741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>
        <v>11736</v>
      </c>
      <c r="D78" s="20"/>
      <c r="E78" s="21"/>
      <c r="F78" s="21">
        <v>981</v>
      </c>
      <c r="G78" s="21">
        <v>1177</v>
      </c>
      <c r="H78" s="21">
        <v>987</v>
      </c>
      <c r="I78" s="21">
        <v>3145</v>
      </c>
      <c r="J78" s="21">
        <v>986</v>
      </c>
      <c r="K78" s="21">
        <v>1084</v>
      </c>
      <c r="L78" s="21">
        <v>549</v>
      </c>
      <c r="M78" s="21">
        <v>2619</v>
      </c>
      <c r="N78" s="21">
        <v>1914</v>
      </c>
      <c r="O78" s="21">
        <v>1459</v>
      </c>
      <c r="P78" s="21">
        <v>1000</v>
      </c>
      <c r="Q78" s="21">
        <v>4373</v>
      </c>
      <c r="R78" s="21">
        <v>804</v>
      </c>
      <c r="S78" s="21">
        <v>838</v>
      </c>
      <c r="T78" s="21">
        <v>-43</v>
      </c>
      <c r="U78" s="21">
        <v>1599</v>
      </c>
      <c r="V78" s="21">
        <v>11736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>
        <v>11735</v>
      </c>
      <c r="D79" s="20"/>
      <c r="E79" s="21"/>
      <c r="F79" s="21">
        <v>1083</v>
      </c>
      <c r="G79" s="21">
        <v>1177</v>
      </c>
      <c r="H79" s="21">
        <v>987</v>
      </c>
      <c r="I79" s="21">
        <v>3247</v>
      </c>
      <c r="J79" s="21">
        <v>986</v>
      </c>
      <c r="K79" s="21">
        <v>1084</v>
      </c>
      <c r="L79" s="21">
        <v>-196</v>
      </c>
      <c r="M79" s="21">
        <v>1874</v>
      </c>
      <c r="N79" s="21">
        <v>1914</v>
      </c>
      <c r="O79" s="21">
        <v>905</v>
      </c>
      <c r="P79" s="21">
        <v>1000</v>
      </c>
      <c r="Q79" s="21">
        <v>3819</v>
      </c>
      <c r="R79" s="21">
        <v>804</v>
      </c>
      <c r="S79" s="21">
        <v>838</v>
      </c>
      <c r="T79" s="21">
        <v>1153</v>
      </c>
      <c r="U79" s="21">
        <v>2795</v>
      </c>
      <c r="V79" s="21">
        <v>11735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1</v>
      </c>
      <c r="D80" s="20"/>
      <c r="E80" s="21"/>
      <c r="F80" s="21">
        <v>-102</v>
      </c>
      <c r="G80" s="21"/>
      <c r="H80" s="21"/>
      <c r="I80" s="21">
        <v>-102</v>
      </c>
      <c r="J80" s="21"/>
      <c r="K80" s="21"/>
      <c r="L80" s="21">
        <v>488</v>
      </c>
      <c r="M80" s="21">
        <v>488</v>
      </c>
      <c r="N80" s="21"/>
      <c r="O80" s="21">
        <v>554</v>
      </c>
      <c r="P80" s="21"/>
      <c r="Q80" s="21">
        <v>554</v>
      </c>
      <c r="R80" s="21"/>
      <c r="S80" s="21"/>
      <c r="T80" s="21">
        <v>-939</v>
      </c>
      <c r="U80" s="21">
        <v>-939</v>
      </c>
      <c r="V80" s="21">
        <v>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>
        <v>115</v>
      </c>
      <c r="M81" s="21">
        <v>115</v>
      </c>
      <c r="N81" s="21"/>
      <c r="O81" s="21"/>
      <c r="P81" s="21"/>
      <c r="Q81" s="21"/>
      <c r="R81" s="21"/>
      <c r="S81" s="21"/>
      <c r="T81" s="21">
        <v>-115</v>
      </c>
      <c r="U81" s="21">
        <v>-115</v>
      </c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>
        <v>142</v>
      </c>
      <c r="M82" s="21">
        <v>142</v>
      </c>
      <c r="N82" s="21"/>
      <c r="O82" s="21"/>
      <c r="P82" s="21"/>
      <c r="Q82" s="21"/>
      <c r="R82" s="21"/>
      <c r="S82" s="21"/>
      <c r="T82" s="21">
        <v>-142</v>
      </c>
      <c r="U82" s="21">
        <v>-142</v>
      </c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5</v>
      </c>
      <c r="D84" s="29"/>
      <c r="E84" s="30"/>
      <c r="F84" s="30">
        <v>5</v>
      </c>
      <c r="G84" s="30"/>
      <c r="H84" s="30"/>
      <c r="I84" s="30">
        <v>5</v>
      </c>
      <c r="J84" s="30"/>
      <c r="K84" s="30"/>
      <c r="L84" s="30">
        <v>-51</v>
      </c>
      <c r="M84" s="30">
        <v>-51</v>
      </c>
      <c r="N84" s="30"/>
      <c r="O84" s="30"/>
      <c r="P84" s="30"/>
      <c r="Q84" s="30"/>
      <c r="R84" s="30"/>
      <c r="S84" s="30"/>
      <c r="T84" s="30">
        <v>51</v>
      </c>
      <c r="U84" s="30">
        <v>51</v>
      </c>
      <c r="V84" s="30">
        <v>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180777171</v>
      </c>
      <c r="D5" s="158">
        <f>SUM(D6:D8)</f>
        <v>0</v>
      </c>
      <c r="E5" s="159">
        <f t="shared" si="0"/>
        <v>172506210</v>
      </c>
      <c r="F5" s="105">
        <f t="shared" si="0"/>
        <v>173618209</v>
      </c>
      <c r="G5" s="105">
        <f t="shared" si="0"/>
        <v>53647612</v>
      </c>
      <c r="H5" s="105">
        <f t="shared" si="0"/>
        <v>561653</v>
      </c>
      <c r="I5" s="105">
        <f t="shared" si="0"/>
        <v>3168896</v>
      </c>
      <c r="J5" s="105">
        <f t="shared" si="0"/>
        <v>57378161</v>
      </c>
      <c r="K5" s="105">
        <f t="shared" si="0"/>
        <v>2656237</v>
      </c>
      <c r="L5" s="105">
        <f t="shared" si="0"/>
        <v>1485106</v>
      </c>
      <c r="M5" s="105">
        <f t="shared" si="0"/>
        <v>39009662</v>
      </c>
      <c r="N5" s="105">
        <f t="shared" si="0"/>
        <v>43151005</v>
      </c>
      <c r="O5" s="105">
        <f t="shared" si="0"/>
        <v>426966</v>
      </c>
      <c r="P5" s="105">
        <f t="shared" si="0"/>
        <v>3028852</v>
      </c>
      <c r="Q5" s="105">
        <f t="shared" si="0"/>
        <v>34618926</v>
      </c>
      <c r="R5" s="105">
        <f t="shared" si="0"/>
        <v>38074744</v>
      </c>
      <c r="S5" s="105">
        <f t="shared" si="0"/>
        <v>1479840</v>
      </c>
      <c r="T5" s="105">
        <f t="shared" si="0"/>
        <v>2278428</v>
      </c>
      <c r="U5" s="105">
        <f t="shared" si="0"/>
        <v>734167</v>
      </c>
      <c r="V5" s="105">
        <f t="shared" si="0"/>
        <v>4492435</v>
      </c>
      <c r="W5" s="105">
        <f t="shared" si="0"/>
        <v>143096345</v>
      </c>
      <c r="X5" s="105">
        <f t="shared" si="0"/>
        <v>173618209</v>
      </c>
      <c r="Y5" s="105">
        <f t="shared" si="0"/>
        <v>-30521864</v>
      </c>
      <c r="Z5" s="142">
        <f>+IF(X5&lt;&gt;0,+(Y5/X5)*100,0)</f>
        <v>-17.579874931206092</v>
      </c>
      <c r="AA5" s="158">
        <f>SUM(AA6:AA8)</f>
        <v>173618209</v>
      </c>
    </row>
    <row r="6" spans="1:27" ht="13.5">
      <c r="A6" s="143" t="s">
        <v>75</v>
      </c>
      <c r="B6" s="141"/>
      <c r="C6" s="160">
        <v>166801446</v>
      </c>
      <c r="D6" s="160"/>
      <c r="E6" s="161">
        <v>172078535</v>
      </c>
      <c r="F6" s="65">
        <v>173110745</v>
      </c>
      <c r="G6" s="65">
        <v>53534838</v>
      </c>
      <c r="H6" s="65">
        <v>560549</v>
      </c>
      <c r="I6" s="65">
        <v>3167786</v>
      </c>
      <c r="J6" s="65">
        <v>57263173</v>
      </c>
      <c r="K6" s="65">
        <v>2655168</v>
      </c>
      <c r="L6" s="65">
        <v>1484015</v>
      </c>
      <c r="M6" s="65">
        <v>39010541</v>
      </c>
      <c r="N6" s="65">
        <v>43149724</v>
      </c>
      <c r="O6" s="65">
        <v>425846</v>
      </c>
      <c r="P6" s="65">
        <v>3027690</v>
      </c>
      <c r="Q6" s="65">
        <v>34617659</v>
      </c>
      <c r="R6" s="65">
        <v>38071195</v>
      </c>
      <c r="S6" s="65">
        <v>1478515</v>
      </c>
      <c r="T6" s="65">
        <v>2276095</v>
      </c>
      <c r="U6" s="65">
        <v>744750</v>
      </c>
      <c r="V6" s="65">
        <v>4499360</v>
      </c>
      <c r="W6" s="65">
        <v>142983452</v>
      </c>
      <c r="X6" s="65">
        <v>173110745</v>
      </c>
      <c r="Y6" s="65">
        <v>-30127293</v>
      </c>
      <c r="Z6" s="145">
        <v>-17.4</v>
      </c>
      <c r="AA6" s="160">
        <v>173110745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>
        <v>0</v>
      </c>
      <c r="AA7" s="162"/>
    </row>
    <row r="8" spans="1:27" ht="13.5">
      <c r="A8" s="143" t="s">
        <v>77</v>
      </c>
      <c r="B8" s="141"/>
      <c r="C8" s="160">
        <v>13975725</v>
      </c>
      <c r="D8" s="160"/>
      <c r="E8" s="161">
        <v>427675</v>
      </c>
      <c r="F8" s="65">
        <v>507464</v>
      </c>
      <c r="G8" s="65">
        <v>112774</v>
      </c>
      <c r="H8" s="65">
        <v>1104</v>
      </c>
      <c r="I8" s="65">
        <v>1110</v>
      </c>
      <c r="J8" s="65">
        <v>114988</v>
      </c>
      <c r="K8" s="65">
        <v>1069</v>
      </c>
      <c r="L8" s="65">
        <v>1091</v>
      </c>
      <c r="M8" s="65">
        <v>-879</v>
      </c>
      <c r="N8" s="65">
        <v>1281</v>
      </c>
      <c r="O8" s="65">
        <v>1120</v>
      </c>
      <c r="P8" s="65">
        <v>1162</v>
      </c>
      <c r="Q8" s="65">
        <v>1267</v>
      </c>
      <c r="R8" s="65">
        <v>3549</v>
      </c>
      <c r="S8" s="65">
        <v>1325</v>
      </c>
      <c r="T8" s="65">
        <v>2333</v>
      </c>
      <c r="U8" s="65">
        <v>-10583</v>
      </c>
      <c r="V8" s="65">
        <v>-6925</v>
      </c>
      <c r="W8" s="65">
        <v>112893</v>
      </c>
      <c r="X8" s="65">
        <v>507464</v>
      </c>
      <c r="Y8" s="65">
        <v>-394571</v>
      </c>
      <c r="Z8" s="145">
        <v>-77.75</v>
      </c>
      <c r="AA8" s="160">
        <v>507464</v>
      </c>
    </row>
    <row r="9" spans="1:27" ht="13.5">
      <c r="A9" s="140" t="s">
        <v>78</v>
      </c>
      <c r="B9" s="141"/>
      <c r="C9" s="158">
        <f aca="true" t="shared" si="1" ref="C9:Y9">SUM(C10:C14)</f>
        <v>5405543</v>
      </c>
      <c r="D9" s="158">
        <f>SUM(D10:D14)</f>
        <v>0</v>
      </c>
      <c r="E9" s="159">
        <f t="shared" si="1"/>
        <v>4307118</v>
      </c>
      <c r="F9" s="105">
        <f t="shared" si="1"/>
        <v>5193158</v>
      </c>
      <c r="G9" s="105">
        <f t="shared" si="1"/>
        <v>449082</v>
      </c>
      <c r="H9" s="105">
        <f t="shared" si="1"/>
        <v>466992</v>
      </c>
      <c r="I9" s="105">
        <f t="shared" si="1"/>
        <v>575983</v>
      </c>
      <c r="J9" s="105">
        <f t="shared" si="1"/>
        <v>1492057</v>
      </c>
      <c r="K9" s="105">
        <f t="shared" si="1"/>
        <v>475294</v>
      </c>
      <c r="L9" s="105">
        <f t="shared" si="1"/>
        <v>368030</v>
      </c>
      <c r="M9" s="105">
        <f t="shared" si="1"/>
        <v>641145</v>
      </c>
      <c r="N9" s="105">
        <f t="shared" si="1"/>
        <v>1484469</v>
      </c>
      <c r="O9" s="105">
        <f t="shared" si="1"/>
        <v>382905</v>
      </c>
      <c r="P9" s="105">
        <f t="shared" si="1"/>
        <v>213062</v>
      </c>
      <c r="Q9" s="105">
        <f t="shared" si="1"/>
        <v>305675</v>
      </c>
      <c r="R9" s="105">
        <f t="shared" si="1"/>
        <v>901642</v>
      </c>
      <c r="S9" s="105">
        <f t="shared" si="1"/>
        <v>381529</v>
      </c>
      <c r="T9" s="105">
        <f t="shared" si="1"/>
        <v>233203</v>
      </c>
      <c r="U9" s="105">
        <f t="shared" si="1"/>
        <v>158622</v>
      </c>
      <c r="V9" s="105">
        <f t="shared" si="1"/>
        <v>773354</v>
      </c>
      <c r="W9" s="105">
        <f t="shared" si="1"/>
        <v>4651522</v>
      </c>
      <c r="X9" s="105">
        <f t="shared" si="1"/>
        <v>5193158</v>
      </c>
      <c r="Y9" s="105">
        <f t="shared" si="1"/>
        <v>-541636</v>
      </c>
      <c r="Z9" s="142">
        <f>+IF(X9&lt;&gt;0,+(Y9/X9)*100,0)</f>
        <v>-10.429800133175227</v>
      </c>
      <c r="AA9" s="158">
        <f>SUM(AA10:AA14)</f>
        <v>5193158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>
        <v>4991922</v>
      </c>
      <c r="D11" s="160"/>
      <c r="E11" s="161">
        <v>4199118</v>
      </c>
      <c r="F11" s="65">
        <v>5093158</v>
      </c>
      <c r="G11" s="65">
        <v>443576</v>
      </c>
      <c r="H11" s="65">
        <v>458680</v>
      </c>
      <c r="I11" s="65">
        <v>564666</v>
      </c>
      <c r="J11" s="65">
        <v>1466922</v>
      </c>
      <c r="K11" s="65">
        <v>463952</v>
      </c>
      <c r="L11" s="65">
        <v>297784</v>
      </c>
      <c r="M11" s="65">
        <v>630754</v>
      </c>
      <c r="N11" s="65">
        <v>1392490</v>
      </c>
      <c r="O11" s="65">
        <v>373563</v>
      </c>
      <c r="P11" s="65">
        <v>202797</v>
      </c>
      <c r="Q11" s="65">
        <v>292913</v>
      </c>
      <c r="R11" s="65">
        <v>869273</v>
      </c>
      <c r="S11" s="65">
        <v>370069</v>
      </c>
      <c r="T11" s="65">
        <v>222036</v>
      </c>
      <c r="U11" s="65">
        <v>199910</v>
      </c>
      <c r="V11" s="65">
        <v>792015</v>
      </c>
      <c r="W11" s="65">
        <v>4520700</v>
      </c>
      <c r="X11" s="65">
        <v>5093158</v>
      </c>
      <c r="Y11" s="65">
        <v>-572458</v>
      </c>
      <c r="Z11" s="145">
        <v>-11.24</v>
      </c>
      <c r="AA11" s="160">
        <v>5093158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>
        <v>377713</v>
      </c>
      <c r="D13" s="160"/>
      <c r="E13" s="161"/>
      <c r="F13" s="65"/>
      <c r="G13" s="65"/>
      <c r="H13" s="65"/>
      <c r="I13" s="65"/>
      <c r="J13" s="65"/>
      <c r="K13" s="65"/>
      <c r="L13" s="65">
        <v>56498</v>
      </c>
      <c r="M13" s="65"/>
      <c r="N13" s="65">
        <v>56498</v>
      </c>
      <c r="O13" s="65"/>
      <c r="P13" s="65"/>
      <c r="Q13" s="65"/>
      <c r="R13" s="65"/>
      <c r="S13" s="65"/>
      <c r="T13" s="65"/>
      <c r="U13" s="65">
        <v>-56498</v>
      </c>
      <c r="V13" s="65">
        <v>-56498</v>
      </c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35908</v>
      </c>
      <c r="D14" s="162"/>
      <c r="E14" s="163">
        <v>108000</v>
      </c>
      <c r="F14" s="164">
        <v>100000</v>
      </c>
      <c r="G14" s="164">
        <v>5506</v>
      </c>
      <c r="H14" s="164">
        <v>8312</v>
      </c>
      <c r="I14" s="164">
        <v>11317</v>
      </c>
      <c r="J14" s="164">
        <v>25135</v>
      </c>
      <c r="K14" s="164">
        <v>11342</v>
      </c>
      <c r="L14" s="164">
        <v>13748</v>
      </c>
      <c r="M14" s="164">
        <v>10391</v>
      </c>
      <c r="N14" s="164">
        <v>35481</v>
      </c>
      <c r="O14" s="164">
        <v>9342</v>
      </c>
      <c r="P14" s="164">
        <v>10265</v>
      </c>
      <c r="Q14" s="164">
        <v>12762</v>
      </c>
      <c r="R14" s="164">
        <v>32369</v>
      </c>
      <c r="S14" s="164">
        <v>11460</v>
      </c>
      <c r="T14" s="164">
        <v>11167</v>
      </c>
      <c r="U14" s="164">
        <v>15210</v>
      </c>
      <c r="V14" s="164">
        <v>37837</v>
      </c>
      <c r="W14" s="164">
        <v>130822</v>
      </c>
      <c r="X14" s="164">
        <v>100000</v>
      </c>
      <c r="Y14" s="164">
        <v>30822</v>
      </c>
      <c r="Z14" s="146">
        <v>30.82</v>
      </c>
      <c r="AA14" s="162">
        <v>100000</v>
      </c>
    </row>
    <row r="15" spans="1:27" ht="13.5">
      <c r="A15" s="140" t="s">
        <v>84</v>
      </c>
      <c r="B15" s="147"/>
      <c r="C15" s="158">
        <f aca="true" t="shared" si="2" ref="C15:Y15">SUM(C16:C18)</f>
        <v>1242556</v>
      </c>
      <c r="D15" s="158">
        <f>SUM(D16:D18)</f>
        <v>0</v>
      </c>
      <c r="E15" s="159">
        <f t="shared" si="2"/>
        <v>106300</v>
      </c>
      <c r="F15" s="105">
        <f t="shared" si="2"/>
        <v>206300</v>
      </c>
      <c r="G15" s="105">
        <f t="shared" si="2"/>
        <v>50000</v>
      </c>
      <c r="H15" s="105">
        <f t="shared" si="2"/>
        <v>18240</v>
      </c>
      <c r="I15" s="105">
        <f t="shared" si="2"/>
        <v>0</v>
      </c>
      <c r="J15" s="105">
        <f t="shared" si="2"/>
        <v>68240</v>
      </c>
      <c r="K15" s="105">
        <f t="shared" si="2"/>
        <v>36480</v>
      </c>
      <c r="L15" s="105">
        <f t="shared" si="2"/>
        <v>22700</v>
      </c>
      <c r="M15" s="105">
        <f t="shared" si="2"/>
        <v>3700</v>
      </c>
      <c r="N15" s="105">
        <f t="shared" si="2"/>
        <v>62880</v>
      </c>
      <c r="O15" s="105">
        <f t="shared" si="2"/>
        <v>2700</v>
      </c>
      <c r="P15" s="105">
        <f t="shared" si="2"/>
        <v>117700</v>
      </c>
      <c r="Q15" s="105">
        <f t="shared" si="2"/>
        <v>18240</v>
      </c>
      <c r="R15" s="105">
        <f t="shared" si="2"/>
        <v>138640</v>
      </c>
      <c r="S15" s="105">
        <f t="shared" si="2"/>
        <v>0</v>
      </c>
      <c r="T15" s="105">
        <f t="shared" si="2"/>
        <v>0</v>
      </c>
      <c r="U15" s="105">
        <f t="shared" si="2"/>
        <v>18240</v>
      </c>
      <c r="V15" s="105">
        <f t="shared" si="2"/>
        <v>18240</v>
      </c>
      <c r="W15" s="105">
        <f t="shared" si="2"/>
        <v>288000</v>
      </c>
      <c r="X15" s="105">
        <f t="shared" si="2"/>
        <v>206300</v>
      </c>
      <c r="Y15" s="105">
        <f t="shared" si="2"/>
        <v>81700</v>
      </c>
      <c r="Z15" s="142">
        <f>+IF(X15&lt;&gt;0,+(Y15/X15)*100,0)</f>
        <v>39.60252060106641</v>
      </c>
      <c r="AA15" s="158">
        <f>SUM(AA16:AA18)</f>
        <v>206300</v>
      </c>
    </row>
    <row r="16" spans="1:27" ht="13.5">
      <c r="A16" s="143" t="s">
        <v>85</v>
      </c>
      <c r="B16" s="141"/>
      <c r="C16" s="160">
        <v>19614</v>
      </c>
      <c r="D16" s="160"/>
      <c r="E16" s="161"/>
      <c r="F16" s="65"/>
      <c r="G16" s="65">
        <v>50000</v>
      </c>
      <c r="H16" s="65"/>
      <c r="I16" s="65"/>
      <c r="J16" s="65">
        <v>50000</v>
      </c>
      <c r="K16" s="65"/>
      <c r="L16" s="65">
        <v>22700</v>
      </c>
      <c r="M16" s="65">
        <v>3700</v>
      </c>
      <c r="N16" s="65">
        <v>26400</v>
      </c>
      <c r="O16" s="65">
        <v>2700</v>
      </c>
      <c r="P16" s="65">
        <v>3700</v>
      </c>
      <c r="Q16" s="65"/>
      <c r="R16" s="65">
        <v>6400</v>
      </c>
      <c r="S16" s="65"/>
      <c r="T16" s="65"/>
      <c r="U16" s="65"/>
      <c r="V16" s="65"/>
      <c r="W16" s="65">
        <v>82800</v>
      </c>
      <c r="X16" s="65"/>
      <c r="Y16" s="65">
        <v>82800</v>
      </c>
      <c r="Z16" s="145">
        <v>0</v>
      </c>
      <c r="AA16" s="160"/>
    </row>
    <row r="17" spans="1:27" ht="13.5">
      <c r="A17" s="143" t="s">
        <v>86</v>
      </c>
      <c r="B17" s="141"/>
      <c r="C17" s="160">
        <v>1205942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>
        <v>17000</v>
      </c>
      <c r="D18" s="160"/>
      <c r="E18" s="161">
        <v>106300</v>
      </c>
      <c r="F18" s="65">
        <v>206300</v>
      </c>
      <c r="G18" s="65"/>
      <c r="H18" s="65">
        <v>18240</v>
      </c>
      <c r="I18" s="65"/>
      <c r="J18" s="65">
        <v>18240</v>
      </c>
      <c r="K18" s="65">
        <v>36480</v>
      </c>
      <c r="L18" s="65"/>
      <c r="M18" s="65"/>
      <c r="N18" s="65">
        <v>36480</v>
      </c>
      <c r="O18" s="65"/>
      <c r="P18" s="65">
        <v>114000</v>
      </c>
      <c r="Q18" s="65">
        <v>18240</v>
      </c>
      <c r="R18" s="65">
        <v>132240</v>
      </c>
      <c r="S18" s="65"/>
      <c r="T18" s="65"/>
      <c r="U18" s="65">
        <v>18240</v>
      </c>
      <c r="V18" s="65">
        <v>18240</v>
      </c>
      <c r="W18" s="65">
        <v>205200</v>
      </c>
      <c r="X18" s="65">
        <v>206300</v>
      </c>
      <c r="Y18" s="65">
        <v>-1100</v>
      </c>
      <c r="Z18" s="145">
        <v>-0.53</v>
      </c>
      <c r="AA18" s="160">
        <v>206300</v>
      </c>
    </row>
    <row r="19" spans="1:27" ht="13.5">
      <c r="A19" s="140" t="s">
        <v>88</v>
      </c>
      <c r="B19" s="147"/>
      <c r="C19" s="158">
        <f aca="true" t="shared" si="3" ref="C19:Y19">SUM(C20:C23)</f>
        <v>11238665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-102</v>
      </c>
      <c r="H19" s="105">
        <f t="shared" si="3"/>
        <v>0</v>
      </c>
      <c r="I19" s="105">
        <f t="shared" si="3"/>
        <v>0</v>
      </c>
      <c r="J19" s="105">
        <f t="shared" si="3"/>
        <v>-102</v>
      </c>
      <c r="K19" s="105">
        <f t="shared" si="3"/>
        <v>0</v>
      </c>
      <c r="L19" s="105">
        <f t="shared" si="3"/>
        <v>0</v>
      </c>
      <c r="M19" s="105">
        <f t="shared" si="3"/>
        <v>499</v>
      </c>
      <c r="N19" s="105">
        <f t="shared" si="3"/>
        <v>499</v>
      </c>
      <c r="O19" s="105">
        <f t="shared" si="3"/>
        <v>0</v>
      </c>
      <c r="P19" s="105">
        <f t="shared" si="3"/>
        <v>554</v>
      </c>
      <c r="Q19" s="105">
        <f t="shared" si="3"/>
        <v>0</v>
      </c>
      <c r="R19" s="105">
        <f t="shared" si="3"/>
        <v>554</v>
      </c>
      <c r="S19" s="105">
        <f t="shared" si="3"/>
        <v>0</v>
      </c>
      <c r="T19" s="105">
        <f t="shared" si="3"/>
        <v>0</v>
      </c>
      <c r="U19" s="105">
        <f t="shared" si="3"/>
        <v>-950</v>
      </c>
      <c r="V19" s="105">
        <f t="shared" si="3"/>
        <v>-950</v>
      </c>
      <c r="W19" s="105">
        <f t="shared" si="3"/>
        <v>1</v>
      </c>
      <c r="X19" s="105">
        <f t="shared" si="3"/>
        <v>0</v>
      </c>
      <c r="Y19" s="105">
        <f t="shared" si="3"/>
        <v>1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>
        <v>8338128</v>
      </c>
      <c r="D20" s="160"/>
      <c r="E20" s="161"/>
      <c r="F20" s="65"/>
      <c r="G20" s="65"/>
      <c r="H20" s="65"/>
      <c r="I20" s="65"/>
      <c r="J20" s="65"/>
      <c r="K20" s="65"/>
      <c r="L20" s="65"/>
      <c r="M20" s="65">
        <v>-224</v>
      </c>
      <c r="N20" s="65">
        <v>-224</v>
      </c>
      <c r="O20" s="65"/>
      <c r="P20" s="65"/>
      <c r="Q20" s="65"/>
      <c r="R20" s="65"/>
      <c r="S20" s="65"/>
      <c r="T20" s="65"/>
      <c r="U20" s="65">
        <v>224</v>
      </c>
      <c r="V20" s="65">
        <v>224</v>
      </c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1718114</v>
      </c>
      <c r="D21" s="160"/>
      <c r="E21" s="161"/>
      <c r="F21" s="65"/>
      <c r="G21" s="65">
        <v>-102</v>
      </c>
      <c r="H21" s="65"/>
      <c r="I21" s="65"/>
      <c r="J21" s="65">
        <v>-102</v>
      </c>
      <c r="K21" s="65"/>
      <c r="L21" s="65"/>
      <c r="M21" s="65">
        <v>460</v>
      </c>
      <c r="N21" s="65">
        <v>460</v>
      </c>
      <c r="O21" s="65"/>
      <c r="P21" s="65">
        <v>554</v>
      </c>
      <c r="Q21" s="65"/>
      <c r="R21" s="65">
        <v>554</v>
      </c>
      <c r="S21" s="65"/>
      <c r="T21" s="65"/>
      <c r="U21" s="65">
        <v>-911</v>
      </c>
      <c r="V21" s="65">
        <v>-911</v>
      </c>
      <c r="W21" s="65">
        <v>1</v>
      </c>
      <c r="X21" s="65"/>
      <c r="Y21" s="65">
        <v>1</v>
      </c>
      <c r="Z21" s="145">
        <v>0</v>
      </c>
      <c r="AA21" s="160"/>
    </row>
    <row r="22" spans="1:27" ht="13.5">
      <c r="A22" s="143" t="s">
        <v>91</v>
      </c>
      <c r="B22" s="141"/>
      <c r="C22" s="162">
        <v>730951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>
        <v>119</v>
      </c>
      <c r="N22" s="164">
        <v>119</v>
      </c>
      <c r="O22" s="164"/>
      <c r="P22" s="164"/>
      <c r="Q22" s="164"/>
      <c r="R22" s="164"/>
      <c r="S22" s="164"/>
      <c r="T22" s="164"/>
      <c r="U22" s="164">
        <v>-119</v>
      </c>
      <c r="V22" s="164">
        <v>-119</v>
      </c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451472</v>
      </c>
      <c r="D23" s="160"/>
      <c r="E23" s="161"/>
      <c r="F23" s="65"/>
      <c r="G23" s="65"/>
      <c r="H23" s="65"/>
      <c r="I23" s="65"/>
      <c r="J23" s="65"/>
      <c r="K23" s="65"/>
      <c r="L23" s="65"/>
      <c r="M23" s="65">
        <v>144</v>
      </c>
      <c r="N23" s="65">
        <v>144</v>
      </c>
      <c r="O23" s="65"/>
      <c r="P23" s="65"/>
      <c r="Q23" s="65"/>
      <c r="R23" s="65"/>
      <c r="S23" s="65"/>
      <c r="T23" s="65"/>
      <c r="U23" s="65">
        <v>-144</v>
      </c>
      <c r="V23" s="65">
        <v>-144</v>
      </c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198663935</v>
      </c>
      <c r="D25" s="177">
        <f>+D5+D9+D15+D19+D24</f>
        <v>0</v>
      </c>
      <c r="E25" s="178">
        <f t="shared" si="4"/>
        <v>176919628</v>
      </c>
      <c r="F25" s="78">
        <f t="shared" si="4"/>
        <v>179017667</v>
      </c>
      <c r="G25" s="78">
        <f t="shared" si="4"/>
        <v>54146592</v>
      </c>
      <c r="H25" s="78">
        <f t="shared" si="4"/>
        <v>1046885</v>
      </c>
      <c r="I25" s="78">
        <f t="shared" si="4"/>
        <v>3744879</v>
      </c>
      <c r="J25" s="78">
        <f t="shared" si="4"/>
        <v>58938356</v>
      </c>
      <c r="K25" s="78">
        <f t="shared" si="4"/>
        <v>3168011</v>
      </c>
      <c r="L25" s="78">
        <f t="shared" si="4"/>
        <v>1875836</v>
      </c>
      <c r="M25" s="78">
        <f t="shared" si="4"/>
        <v>39655006</v>
      </c>
      <c r="N25" s="78">
        <f t="shared" si="4"/>
        <v>44698853</v>
      </c>
      <c r="O25" s="78">
        <f t="shared" si="4"/>
        <v>812571</v>
      </c>
      <c r="P25" s="78">
        <f t="shared" si="4"/>
        <v>3360168</v>
      </c>
      <c r="Q25" s="78">
        <f t="shared" si="4"/>
        <v>34942841</v>
      </c>
      <c r="R25" s="78">
        <f t="shared" si="4"/>
        <v>39115580</v>
      </c>
      <c r="S25" s="78">
        <f t="shared" si="4"/>
        <v>1861369</v>
      </c>
      <c r="T25" s="78">
        <f t="shared" si="4"/>
        <v>2511631</v>
      </c>
      <c r="U25" s="78">
        <f t="shared" si="4"/>
        <v>910079</v>
      </c>
      <c r="V25" s="78">
        <f t="shared" si="4"/>
        <v>5283079</v>
      </c>
      <c r="W25" s="78">
        <f t="shared" si="4"/>
        <v>148035868</v>
      </c>
      <c r="X25" s="78">
        <f t="shared" si="4"/>
        <v>179017667</v>
      </c>
      <c r="Y25" s="78">
        <f t="shared" si="4"/>
        <v>-30981799</v>
      </c>
      <c r="Z25" s="179">
        <f>+IF(X25&lt;&gt;0,+(Y25/X25)*100,0)</f>
        <v>-17.306559469351146</v>
      </c>
      <c r="AA25" s="177">
        <f>+AA5+AA9+AA15+AA19+AA24</f>
        <v>179017667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100999240</v>
      </c>
      <c r="D28" s="158">
        <f>SUM(D29:D31)</f>
        <v>0</v>
      </c>
      <c r="E28" s="159">
        <f t="shared" si="5"/>
        <v>95311819</v>
      </c>
      <c r="F28" s="105">
        <f t="shared" si="5"/>
        <v>87537301</v>
      </c>
      <c r="G28" s="105">
        <f t="shared" si="5"/>
        <v>4428592</v>
      </c>
      <c r="H28" s="105">
        <f t="shared" si="5"/>
        <v>4340374</v>
      </c>
      <c r="I28" s="105">
        <f t="shared" si="5"/>
        <v>6109223</v>
      </c>
      <c r="J28" s="105">
        <f t="shared" si="5"/>
        <v>14878189</v>
      </c>
      <c r="K28" s="105">
        <f t="shared" si="5"/>
        <v>5038733</v>
      </c>
      <c r="L28" s="105">
        <f t="shared" si="5"/>
        <v>6732891</v>
      </c>
      <c r="M28" s="105">
        <f t="shared" si="5"/>
        <v>4641072</v>
      </c>
      <c r="N28" s="105">
        <f t="shared" si="5"/>
        <v>16412696</v>
      </c>
      <c r="O28" s="105">
        <f t="shared" si="5"/>
        <v>3694034</v>
      </c>
      <c r="P28" s="105">
        <f t="shared" si="5"/>
        <v>5129876</v>
      </c>
      <c r="Q28" s="105">
        <f t="shared" si="5"/>
        <v>4958771</v>
      </c>
      <c r="R28" s="105">
        <f t="shared" si="5"/>
        <v>13782681</v>
      </c>
      <c r="S28" s="105">
        <f t="shared" si="5"/>
        <v>4410934</v>
      </c>
      <c r="T28" s="105">
        <f t="shared" si="5"/>
        <v>4535342</v>
      </c>
      <c r="U28" s="105">
        <f t="shared" si="5"/>
        <v>5146826</v>
      </c>
      <c r="V28" s="105">
        <f t="shared" si="5"/>
        <v>14093102</v>
      </c>
      <c r="W28" s="105">
        <f t="shared" si="5"/>
        <v>59166668</v>
      </c>
      <c r="X28" s="105">
        <f t="shared" si="5"/>
        <v>87537301</v>
      </c>
      <c r="Y28" s="105">
        <f t="shared" si="5"/>
        <v>-28370633</v>
      </c>
      <c r="Z28" s="142">
        <f>+IF(X28&lt;&gt;0,+(Y28/X28)*100,0)</f>
        <v>-32.40976438147208</v>
      </c>
      <c r="AA28" s="158">
        <f>SUM(AA29:AA31)</f>
        <v>87537301</v>
      </c>
    </row>
    <row r="29" spans="1:27" ht="13.5">
      <c r="A29" s="143" t="s">
        <v>75</v>
      </c>
      <c r="B29" s="141"/>
      <c r="C29" s="160">
        <v>46758099</v>
      </c>
      <c r="D29" s="160"/>
      <c r="E29" s="161">
        <v>46642346</v>
      </c>
      <c r="F29" s="65">
        <v>38519845</v>
      </c>
      <c r="G29" s="65">
        <v>1807848</v>
      </c>
      <c r="H29" s="65">
        <v>828515</v>
      </c>
      <c r="I29" s="65">
        <v>2327711</v>
      </c>
      <c r="J29" s="65">
        <v>4964074</v>
      </c>
      <c r="K29" s="65">
        <v>1446731</v>
      </c>
      <c r="L29" s="65">
        <v>2442198</v>
      </c>
      <c r="M29" s="65">
        <v>1410443</v>
      </c>
      <c r="N29" s="65">
        <v>5299372</v>
      </c>
      <c r="O29" s="65">
        <v>1217810</v>
      </c>
      <c r="P29" s="65">
        <v>1820127</v>
      </c>
      <c r="Q29" s="65">
        <v>2206516</v>
      </c>
      <c r="R29" s="65">
        <v>5244453</v>
      </c>
      <c r="S29" s="65">
        <v>1393110</v>
      </c>
      <c r="T29" s="65">
        <v>2068815</v>
      </c>
      <c r="U29" s="65">
        <v>1354985</v>
      </c>
      <c r="V29" s="65">
        <v>4816910</v>
      </c>
      <c r="W29" s="65">
        <v>20324809</v>
      </c>
      <c r="X29" s="65">
        <v>38519845</v>
      </c>
      <c r="Y29" s="65">
        <v>-18195036</v>
      </c>
      <c r="Z29" s="145">
        <v>-47.24</v>
      </c>
      <c r="AA29" s="160">
        <v>38519845</v>
      </c>
    </row>
    <row r="30" spans="1:27" ht="13.5">
      <c r="A30" s="143" t="s">
        <v>76</v>
      </c>
      <c r="B30" s="141"/>
      <c r="C30" s="162">
        <v>17425262</v>
      </c>
      <c r="D30" s="162"/>
      <c r="E30" s="163">
        <v>18645822</v>
      </c>
      <c r="F30" s="164">
        <v>19433304</v>
      </c>
      <c r="G30" s="164">
        <v>1018423</v>
      </c>
      <c r="H30" s="164">
        <v>1369732</v>
      </c>
      <c r="I30" s="164">
        <v>1413906</v>
      </c>
      <c r="J30" s="164">
        <v>3802061</v>
      </c>
      <c r="K30" s="164">
        <v>1582298</v>
      </c>
      <c r="L30" s="164">
        <v>1713362</v>
      </c>
      <c r="M30" s="164">
        <v>1186396</v>
      </c>
      <c r="N30" s="164">
        <v>4482056</v>
      </c>
      <c r="O30" s="164">
        <v>1019786</v>
      </c>
      <c r="P30" s="164">
        <v>1117421</v>
      </c>
      <c r="Q30" s="164">
        <v>1030537</v>
      </c>
      <c r="R30" s="164">
        <v>3167744</v>
      </c>
      <c r="S30" s="164">
        <v>1089664</v>
      </c>
      <c r="T30" s="164">
        <v>1116117</v>
      </c>
      <c r="U30" s="164">
        <v>1408725</v>
      </c>
      <c r="V30" s="164">
        <v>3614506</v>
      </c>
      <c r="W30" s="164">
        <v>15066367</v>
      </c>
      <c r="X30" s="164">
        <v>19433304</v>
      </c>
      <c r="Y30" s="164">
        <v>-4366937</v>
      </c>
      <c r="Z30" s="146">
        <v>-22.47</v>
      </c>
      <c r="AA30" s="162">
        <v>19433304</v>
      </c>
    </row>
    <row r="31" spans="1:27" ht="13.5">
      <c r="A31" s="143" t="s">
        <v>77</v>
      </c>
      <c r="B31" s="141"/>
      <c r="C31" s="160">
        <v>36815879</v>
      </c>
      <c r="D31" s="160"/>
      <c r="E31" s="161">
        <v>30023651</v>
      </c>
      <c r="F31" s="65">
        <v>29584152</v>
      </c>
      <c r="G31" s="65">
        <v>1602321</v>
      </c>
      <c r="H31" s="65">
        <v>2142127</v>
      </c>
      <c r="I31" s="65">
        <v>2367606</v>
      </c>
      <c r="J31" s="65">
        <v>6112054</v>
      </c>
      <c r="K31" s="65">
        <v>2009704</v>
      </c>
      <c r="L31" s="65">
        <v>2577331</v>
      </c>
      <c r="M31" s="65">
        <v>2044233</v>
      </c>
      <c r="N31" s="65">
        <v>6631268</v>
      </c>
      <c r="O31" s="65">
        <v>1456438</v>
      </c>
      <c r="P31" s="65">
        <v>2192328</v>
      </c>
      <c r="Q31" s="65">
        <v>1721718</v>
      </c>
      <c r="R31" s="65">
        <v>5370484</v>
      </c>
      <c r="S31" s="65">
        <v>1928160</v>
      </c>
      <c r="T31" s="65">
        <v>1350410</v>
      </c>
      <c r="U31" s="65">
        <v>2383116</v>
      </c>
      <c r="V31" s="65">
        <v>5661686</v>
      </c>
      <c r="W31" s="65">
        <v>23775492</v>
      </c>
      <c r="X31" s="65">
        <v>29584152</v>
      </c>
      <c r="Y31" s="65">
        <v>-5808660</v>
      </c>
      <c r="Z31" s="145">
        <v>-19.63</v>
      </c>
      <c r="AA31" s="160">
        <v>29584152</v>
      </c>
    </row>
    <row r="32" spans="1:27" ht="13.5">
      <c r="A32" s="140" t="s">
        <v>78</v>
      </c>
      <c r="B32" s="141"/>
      <c r="C32" s="158">
        <f aca="true" t="shared" si="6" ref="C32:Y32">SUM(C33:C37)</f>
        <v>62495319</v>
      </c>
      <c r="D32" s="158">
        <f>SUM(D33:D37)</f>
        <v>0</v>
      </c>
      <c r="E32" s="159">
        <f t="shared" si="6"/>
        <v>62153165</v>
      </c>
      <c r="F32" s="105">
        <f t="shared" si="6"/>
        <v>58413718</v>
      </c>
      <c r="G32" s="105">
        <f t="shared" si="6"/>
        <v>3910657</v>
      </c>
      <c r="H32" s="105">
        <f t="shared" si="6"/>
        <v>4812346</v>
      </c>
      <c r="I32" s="105">
        <f t="shared" si="6"/>
        <v>4574900</v>
      </c>
      <c r="J32" s="105">
        <f t="shared" si="6"/>
        <v>13297903</v>
      </c>
      <c r="K32" s="105">
        <f t="shared" si="6"/>
        <v>4872195</v>
      </c>
      <c r="L32" s="105">
        <f t="shared" si="6"/>
        <v>5605987</v>
      </c>
      <c r="M32" s="105">
        <f t="shared" si="6"/>
        <v>4656839</v>
      </c>
      <c r="N32" s="105">
        <f t="shared" si="6"/>
        <v>15135021</v>
      </c>
      <c r="O32" s="105">
        <f t="shared" si="6"/>
        <v>3969909</v>
      </c>
      <c r="P32" s="105">
        <f t="shared" si="6"/>
        <v>3428674</v>
      </c>
      <c r="Q32" s="105">
        <f t="shared" si="6"/>
        <v>4135459</v>
      </c>
      <c r="R32" s="105">
        <f t="shared" si="6"/>
        <v>11534042</v>
      </c>
      <c r="S32" s="105">
        <f t="shared" si="6"/>
        <v>4691291</v>
      </c>
      <c r="T32" s="105">
        <f t="shared" si="6"/>
        <v>4205141</v>
      </c>
      <c r="U32" s="105">
        <f t="shared" si="6"/>
        <v>4646173</v>
      </c>
      <c r="V32" s="105">
        <f t="shared" si="6"/>
        <v>13542605</v>
      </c>
      <c r="W32" s="105">
        <f t="shared" si="6"/>
        <v>53509571</v>
      </c>
      <c r="X32" s="105">
        <f t="shared" si="6"/>
        <v>58413718</v>
      </c>
      <c r="Y32" s="105">
        <f t="shared" si="6"/>
        <v>-4904147</v>
      </c>
      <c r="Z32" s="142">
        <f>+IF(X32&lt;&gt;0,+(Y32/X32)*100,0)</f>
        <v>-8.395539896981049</v>
      </c>
      <c r="AA32" s="158">
        <f>SUM(AA33:AA37)</f>
        <v>58413718</v>
      </c>
    </row>
    <row r="33" spans="1:27" ht="13.5">
      <c r="A33" s="143" t="s">
        <v>79</v>
      </c>
      <c r="B33" s="141"/>
      <c r="C33" s="160">
        <v>8583034</v>
      </c>
      <c r="D33" s="160"/>
      <c r="E33" s="161">
        <v>6100699</v>
      </c>
      <c r="F33" s="65">
        <v>4240042</v>
      </c>
      <c r="G33" s="65">
        <v>296256</v>
      </c>
      <c r="H33" s="65">
        <v>565284</v>
      </c>
      <c r="I33" s="65">
        <v>381285</v>
      </c>
      <c r="J33" s="65">
        <v>1242825</v>
      </c>
      <c r="K33" s="65">
        <v>267358</v>
      </c>
      <c r="L33" s="65">
        <v>428447</v>
      </c>
      <c r="M33" s="65">
        <v>278229</v>
      </c>
      <c r="N33" s="65">
        <v>974034</v>
      </c>
      <c r="O33" s="65">
        <v>234528</v>
      </c>
      <c r="P33" s="65">
        <v>311204</v>
      </c>
      <c r="Q33" s="65">
        <v>331420</v>
      </c>
      <c r="R33" s="65">
        <v>877152</v>
      </c>
      <c r="S33" s="65">
        <v>322722</v>
      </c>
      <c r="T33" s="65">
        <v>301429</v>
      </c>
      <c r="U33" s="65">
        <v>332737</v>
      </c>
      <c r="V33" s="65">
        <v>956888</v>
      </c>
      <c r="W33" s="65">
        <v>4050899</v>
      </c>
      <c r="X33" s="65">
        <v>4240042</v>
      </c>
      <c r="Y33" s="65">
        <v>-189143</v>
      </c>
      <c r="Z33" s="145">
        <v>-4.46</v>
      </c>
      <c r="AA33" s="160">
        <v>4240042</v>
      </c>
    </row>
    <row r="34" spans="1:27" ht="13.5">
      <c r="A34" s="143" t="s">
        <v>80</v>
      </c>
      <c r="B34" s="141"/>
      <c r="C34" s="160">
        <v>9367869</v>
      </c>
      <c r="D34" s="160"/>
      <c r="E34" s="161">
        <v>8087583</v>
      </c>
      <c r="F34" s="65">
        <v>8538903</v>
      </c>
      <c r="G34" s="65">
        <v>457365</v>
      </c>
      <c r="H34" s="65">
        <v>564446</v>
      </c>
      <c r="I34" s="65">
        <v>617280</v>
      </c>
      <c r="J34" s="65">
        <v>1639091</v>
      </c>
      <c r="K34" s="65">
        <v>677561</v>
      </c>
      <c r="L34" s="65">
        <v>758708</v>
      </c>
      <c r="M34" s="65">
        <v>1228426</v>
      </c>
      <c r="N34" s="65">
        <v>2664695</v>
      </c>
      <c r="O34" s="65">
        <v>655679</v>
      </c>
      <c r="P34" s="65">
        <v>359090</v>
      </c>
      <c r="Q34" s="65">
        <v>529680</v>
      </c>
      <c r="R34" s="65">
        <v>1544449</v>
      </c>
      <c r="S34" s="65">
        <v>647736</v>
      </c>
      <c r="T34" s="65">
        <v>561629</v>
      </c>
      <c r="U34" s="65">
        <v>599853</v>
      </c>
      <c r="V34" s="65">
        <v>1809218</v>
      </c>
      <c r="W34" s="65">
        <v>7657453</v>
      </c>
      <c r="X34" s="65">
        <v>8538903</v>
      </c>
      <c r="Y34" s="65">
        <v>-881450</v>
      </c>
      <c r="Z34" s="145">
        <v>-10.32</v>
      </c>
      <c r="AA34" s="160">
        <v>8538903</v>
      </c>
    </row>
    <row r="35" spans="1:27" ht="13.5">
      <c r="A35" s="143" t="s">
        <v>81</v>
      </c>
      <c r="B35" s="141"/>
      <c r="C35" s="160">
        <v>20456433</v>
      </c>
      <c r="D35" s="160"/>
      <c r="E35" s="161">
        <v>25365746</v>
      </c>
      <c r="F35" s="65">
        <v>24666237</v>
      </c>
      <c r="G35" s="65">
        <v>1367653</v>
      </c>
      <c r="H35" s="65">
        <v>1991819</v>
      </c>
      <c r="I35" s="65">
        <v>1661060</v>
      </c>
      <c r="J35" s="65">
        <v>5020532</v>
      </c>
      <c r="K35" s="65">
        <v>2106241</v>
      </c>
      <c r="L35" s="65">
        <v>1966798</v>
      </c>
      <c r="M35" s="65">
        <v>1335899</v>
      </c>
      <c r="N35" s="65">
        <v>5408938</v>
      </c>
      <c r="O35" s="65">
        <v>1432624</v>
      </c>
      <c r="P35" s="65">
        <v>1466238</v>
      </c>
      <c r="Q35" s="65">
        <v>1616500</v>
      </c>
      <c r="R35" s="65">
        <v>4515362</v>
      </c>
      <c r="S35" s="65">
        <v>1836757</v>
      </c>
      <c r="T35" s="65">
        <v>1700702</v>
      </c>
      <c r="U35" s="65">
        <v>1952604</v>
      </c>
      <c r="V35" s="65">
        <v>5490063</v>
      </c>
      <c r="W35" s="65">
        <v>20434895</v>
      </c>
      <c r="X35" s="65">
        <v>24666237</v>
      </c>
      <c r="Y35" s="65">
        <v>-4231342</v>
      </c>
      <c r="Z35" s="145">
        <v>-17.15</v>
      </c>
      <c r="AA35" s="160">
        <v>24666237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24087983</v>
      </c>
      <c r="D37" s="162"/>
      <c r="E37" s="163">
        <v>22599137</v>
      </c>
      <c r="F37" s="164">
        <v>20968536</v>
      </c>
      <c r="G37" s="164">
        <v>1789383</v>
      </c>
      <c r="H37" s="164">
        <v>1690797</v>
      </c>
      <c r="I37" s="164">
        <v>1915275</v>
      </c>
      <c r="J37" s="164">
        <v>5395455</v>
      </c>
      <c r="K37" s="164">
        <v>1821035</v>
      </c>
      <c r="L37" s="164">
        <v>2452034</v>
      </c>
      <c r="M37" s="164">
        <v>1814285</v>
      </c>
      <c r="N37" s="164">
        <v>6087354</v>
      </c>
      <c r="O37" s="164">
        <v>1647078</v>
      </c>
      <c r="P37" s="164">
        <v>1292142</v>
      </c>
      <c r="Q37" s="164">
        <v>1657859</v>
      </c>
      <c r="R37" s="164">
        <v>4597079</v>
      </c>
      <c r="S37" s="164">
        <v>1884076</v>
      </c>
      <c r="T37" s="164">
        <v>1641381</v>
      </c>
      <c r="U37" s="164">
        <v>1760979</v>
      </c>
      <c r="V37" s="164">
        <v>5286436</v>
      </c>
      <c r="W37" s="164">
        <v>21366324</v>
      </c>
      <c r="X37" s="164">
        <v>20968536</v>
      </c>
      <c r="Y37" s="164">
        <v>397788</v>
      </c>
      <c r="Z37" s="146">
        <v>1.9</v>
      </c>
      <c r="AA37" s="162">
        <v>20968536</v>
      </c>
    </row>
    <row r="38" spans="1:27" ht="13.5">
      <c r="A38" s="140" t="s">
        <v>84</v>
      </c>
      <c r="B38" s="147"/>
      <c r="C38" s="158">
        <f aca="true" t="shared" si="7" ref="C38:Y38">SUM(C39:C41)</f>
        <v>26256748</v>
      </c>
      <c r="D38" s="158">
        <f>SUM(D39:D41)</f>
        <v>0</v>
      </c>
      <c r="E38" s="159">
        <f t="shared" si="7"/>
        <v>24752489</v>
      </c>
      <c r="F38" s="105">
        <f t="shared" si="7"/>
        <v>28130579</v>
      </c>
      <c r="G38" s="105">
        <f t="shared" si="7"/>
        <v>1059156</v>
      </c>
      <c r="H38" s="105">
        <f t="shared" si="7"/>
        <v>1188745</v>
      </c>
      <c r="I38" s="105">
        <f t="shared" si="7"/>
        <v>1179073</v>
      </c>
      <c r="J38" s="105">
        <f t="shared" si="7"/>
        <v>3426974</v>
      </c>
      <c r="K38" s="105">
        <f t="shared" si="7"/>
        <v>978226</v>
      </c>
      <c r="L38" s="105">
        <f t="shared" si="7"/>
        <v>1328276</v>
      </c>
      <c r="M38" s="105">
        <f t="shared" si="7"/>
        <v>968196</v>
      </c>
      <c r="N38" s="105">
        <f t="shared" si="7"/>
        <v>3274698</v>
      </c>
      <c r="O38" s="105">
        <f t="shared" si="7"/>
        <v>970944</v>
      </c>
      <c r="P38" s="105">
        <f t="shared" si="7"/>
        <v>1866119</v>
      </c>
      <c r="Q38" s="105">
        <f t="shared" si="7"/>
        <v>1550221</v>
      </c>
      <c r="R38" s="105">
        <f t="shared" si="7"/>
        <v>4387284</v>
      </c>
      <c r="S38" s="105">
        <f t="shared" si="7"/>
        <v>1616994</v>
      </c>
      <c r="T38" s="105">
        <f t="shared" si="7"/>
        <v>2340788</v>
      </c>
      <c r="U38" s="105">
        <f t="shared" si="7"/>
        <v>3193964</v>
      </c>
      <c r="V38" s="105">
        <f t="shared" si="7"/>
        <v>7151746</v>
      </c>
      <c r="W38" s="105">
        <f t="shared" si="7"/>
        <v>18240702</v>
      </c>
      <c r="X38" s="105">
        <f t="shared" si="7"/>
        <v>28130579</v>
      </c>
      <c r="Y38" s="105">
        <f t="shared" si="7"/>
        <v>-9889877</v>
      </c>
      <c r="Z38" s="142">
        <f>+IF(X38&lt;&gt;0,+(Y38/X38)*100,0)</f>
        <v>-35.157033205750935</v>
      </c>
      <c r="AA38" s="158">
        <f>SUM(AA39:AA41)</f>
        <v>28130579</v>
      </c>
    </row>
    <row r="39" spans="1:27" ht="13.5">
      <c r="A39" s="143" t="s">
        <v>85</v>
      </c>
      <c r="B39" s="141"/>
      <c r="C39" s="160">
        <v>17321134</v>
      </c>
      <c r="D39" s="160"/>
      <c r="E39" s="161">
        <v>15351726</v>
      </c>
      <c r="F39" s="65">
        <v>12085788</v>
      </c>
      <c r="G39" s="65">
        <v>771724</v>
      </c>
      <c r="H39" s="65">
        <v>821705</v>
      </c>
      <c r="I39" s="65">
        <v>757197</v>
      </c>
      <c r="J39" s="65">
        <v>2350626</v>
      </c>
      <c r="K39" s="65">
        <v>681394</v>
      </c>
      <c r="L39" s="65">
        <v>1042889</v>
      </c>
      <c r="M39" s="65">
        <v>700923</v>
      </c>
      <c r="N39" s="65">
        <v>2425206</v>
      </c>
      <c r="O39" s="65">
        <v>617106</v>
      </c>
      <c r="P39" s="65">
        <v>701979</v>
      </c>
      <c r="Q39" s="65">
        <v>845942</v>
      </c>
      <c r="R39" s="65">
        <v>2165027</v>
      </c>
      <c r="S39" s="65">
        <v>1097901</v>
      </c>
      <c r="T39" s="65">
        <v>1743887</v>
      </c>
      <c r="U39" s="65">
        <v>1485594</v>
      </c>
      <c r="V39" s="65">
        <v>4327382</v>
      </c>
      <c r="W39" s="65">
        <v>11268241</v>
      </c>
      <c r="X39" s="65">
        <v>12085788</v>
      </c>
      <c r="Y39" s="65">
        <v>-817547</v>
      </c>
      <c r="Z39" s="145">
        <v>-6.76</v>
      </c>
      <c r="AA39" s="160">
        <v>12085788</v>
      </c>
    </row>
    <row r="40" spans="1:27" ht="13.5">
      <c r="A40" s="143" t="s">
        <v>86</v>
      </c>
      <c r="B40" s="141"/>
      <c r="C40" s="160">
        <v>6987354</v>
      </c>
      <c r="D40" s="160"/>
      <c r="E40" s="161">
        <v>1200678</v>
      </c>
      <c r="F40" s="65">
        <v>1395532</v>
      </c>
      <c r="G40" s="65">
        <v>67759</v>
      </c>
      <c r="H40" s="65">
        <v>65057</v>
      </c>
      <c r="I40" s="65">
        <v>120565</v>
      </c>
      <c r="J40" s="65">
        <v>253381</v>
      </c>
      <c r="K40" s="65">
        <v>65066</v>
      </c>
      <c r="L40" s="65">
        <v>70560</v>
      </c>
      <c r="M40" s="65">
        <v>63548</v>
      </c>
      <c r="N40" s="65">
        <v>199174</v>
      </c>
      <c r="O40" s="65">
        <v>66244</v>
      </c>
      <c r="P40" s="65">
        <v>67466</v>
      </c>
      <c r="Q40" s="65">
        <v>50556</v>
      </c>
      <c r="R40" s="65">
        <v>184266</v>
      </c>
      <c r="S40" s="65">
        <v>48134</v>
      </c>
      <c r="T40" s="65">
        <v>70</v>
      </c>
      <c r="U40" s="65">
        <v>-10456</v>
      </c>
      <c r="V40" s="65">
        <v>37748</v>
      </c>
      <c r="W40" s="65">
        <v>674569</v>
      </c>
      <c r="X40" s="65">
        <v>1395532</v>
      </c>
      <c r="Y40" s="65">
        <v>-720963</v>
      </c>
      <c r="Z40" s="145">
        <v>-51.66</v>
      </c>
      <c r="AA40" s="160">
        <v>1395532</v>
      </c>
    </row>
    <row r="41" spans="1:27" ht="13.5">
      <c r="A41" s="143" t="s">
        <v>87</v>
      </c>
      <c r="B41" s="141"/>
      <c r="C41" s="160">
        <v>1948260</v>
      </c>
      <c r="D41" s="160"/>
      <c r="E41" s="161">
        <v>8200085</v>
      </c>
      <c r="F41" s="65">
        <v>14649259</v>
      </c>
      <c r="G41" s="65">
        <v>219673</v>
      </c>
      <c r="H41" s="65">
        <v>301983</v>
      </c>
      <c r="I41" s="65">
        <v>301311</v>
      </c>
      <c r="J41" s="65">
        <v>822967</v>
      </c>
      <c r="K41" s="65">
        <v>231766</v>
      </c>
      <c r="L41" s="65">
        <v>214827</v>
      </c>
      <c r="M41" s="65">
        <v>203725</v>
      </c>
      <c r="N41" s="65">
        <v>650318</v>
      </c>
      <c r="O41" s="65">
        <v>287594</v>
      </c>
      <c r="P41" s="65">
        <v>1096674</v>
      </c>
      <c r="Q41" s="65">
        <v>653723</v>
      </c>
      <c r="R41" s="65">
        <v>2037991</v>
      </c>
      <c r="S41" s="65">
        <v>470959</v>
      </c>
      <c r="T41" s="65">
        <v>596831</v>
      </c>
      <c r="U41" s="65">
        <v>1718826</v>
      </c>
      <c r="V41" s="65">
        <v>2786616</v>
      </c>
      <c r="W41" s="65">
        <v>6297892</v>
      </c>
      <c r="X41" s="65">
        <v>14649259</v>
      </c>
      <c r="Y41" s="65">
        <v>-8351367</v>
      </c>
      <c r="Z41" s="145">
        <v>-57.01</v>
      </c>
      <c r="AA41" s="160">
        <v>14649259</v>
      </c>
    </row>
    <row r="42" spans="1:27" ht="13.5">
      <c r="A42" s="140" t="s">
        <v>88</v>
      </c>
      <c r="B42" s="147"/>
      <c r="C42" s="158">
        <f aca="true" t="shared" si="8" ref="C42:Y42">SUM(C43:C46)</f>
        <v>13003415</v>
      </c>
      <c r="D42" s="158">
        <f>SUM(D43:D46)</f>
        <v>0</v>
      </c>
      <c r="E42" s="159">
        <f t="shared" si="8"/>
        <v>4381689</v>
      </c>
      <c r="F42" s="105">
        <f t="shared" si="8"/>
        <v>3323345</v>
      </c>
      <c r="G42" s="105">
        <f t="shared" si="8"/>
        <v>122631</v>
      </c>
      <c r="H42" s="105">
        <f t="shared" si="8"/>
        <v>122413</v>
      </c>
      <c r="I42" s="105">
        <f t="shared" si="8"/>
        <v>136792</v>
      </c>
      <c r="J42" s="105">
        <f t="shared" si="8"/>
        <v>381836</v>
      </c>
      <c r="K42" s="105">
        <f t="shared" si="8"/>
        <v>127906</v>
      </c>
      <c r="L42" s="105">
        <f t="shared" si="8"/>
        <v>161041</v>
      </c>
      <c r="M42" s="105">
        <f t="shared" si="8"/>
        <v>111886</v>
      </c>
      <c r="N42" s="105">
        <f t="shared" si="8"/>
        <v>400833</v>
      </c>
      <c r="O42" s="105">
        <f t="shared" si="8"/>
        <v>106115</v>
      </c>
      <c r="P42" s="105">
        <f t="shared" si="8"/>
        <v>103148</v>
      </c>
      <c r="Q42" s="105">
        <f t="shared" si="8"/>
        <v>150503</v>
      </c>
      <c r="R42" s="105">
        <f t="shared" si="8"/>
        <v>359766</v>
      </c>
      <c r="S42" s="105">
        <f t="shared" si="8"/>
        <v>436762</v>
      </c>
      <c r="T42" s="105">
        <f t="shared" si="8"/>
        <v>108025</v>
      </c>
      <c r="U42" s="105">
        <f t="shared" si="8"/>
        <v>162323</v>
      </c>
      <c r="V42" s="105">
        <f t="shared" si="8"/>
        <v>707110</v>
      </c>
      <c r="W42" s="105">
        <f t="shared" si="8"/>
        <v>1849545</v>
      </c>
      <c r="X42" s="105">
        <f t="shared" si="8"/>
        <v>3323345</v>
      </c>
      <c r="Y42" s="105">
        <f t="shared" si="8"/>
        <v>-1473800</v>
      </c>
      <c r="Z42" s="142">
        <f>+IF(X42&lt;&gt;0,+(Y42/X42)*100,0)</f>
        <v>-44.34688544222764</v>
      </c>
      <c r="AA42" s="158">
        <f>SUM(AA43:AA46)</f>
        <v>3323345</v>
      </c>
    </row>
    <row r="43" spans="1:27" ht="13.5">
      <c r="A43" s="143" t="s">
        <v>89</v>
      </c>
      <c r="B43" s="141"/>
      <c r="C43" s="160">
        <v>4781287</v>
      </c>
      <c r="D43" s="160"/>
      <c r="E43" s="161">
        <v>37125</v>
      </c>
      <c r="F43" s="65">
        <v>3450</v>
      </c>
      <c r="G43" s="65">
        <v>11716</v>
      </c>
      <c r="H43" s="65">
        <v>2003</v>
      </c>
      <c r="I43" s="65"/>
      <c r="J43" s="65">
        <v>13719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>
        <v>-10717</v>
      </c>
      <c r="V43" s="65">
        <v>-10717</v>
      </c>
      <c r="W43" s="65">
        <v>3002</v>
      </c>
      <c r="X43" s="65">
        <v>3450</v>
      </c>
      <c r="Y43" s="65">
        <v>-448</v>
      </c>
      <c r="Z43" s="145">
        <v>-12.99</v>
      </c>
      <c r="AA43" s="160">
        <v>3450</v>
      </c>
    </row>
    <row r="44" spans="1:27" ht="13.5">
      <c r="A44" s="143" t="s">
        <v>90</v>
      </c>
      <c r="B44" s="141"/>
      <c r="C44" s="160">
        <v>2270572</v>
      </c>
      <c r="D44" s="160"/>
      <c r="E44" s="161">
        <v>912210</v>
      </c>
      <c r="F44" s="65">
        <v>458225</v>
      </c>
      <c r="G44" s="65">
        <v>6562</v>
      </c>
      <c r="H44" s="65"/>
      <c r="I44" s="65"/>
      <c r="J44" s="65">
        <v>6562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>
        <v>-6322</v>
      </c>
      <c r="V44" s="65">
        <v>-6322</v>
      </c>
      <c r="W44" s="65">
        <v>240</v>
      </c>
      <c r="X44" s="65">
        <v>458225</v>
      </c>
      <c r="Y44" s="65">
        <v>-457985</v>
      </c>
      <c r="Z44" s="145">
        <v>-99.95</v>
      </c>
      <c r="AA44" s="160">
        <v>458225</v>
      </c>
    </row>
    <row r="45" spans="1:27" ht="13.5">
      <c r="A45" s="143" t="s">
        <v>91</v>
      </c>
      <c r="B45" s="141"/>
      <c r="C45" s="162">
        <v>1453045</v>
      </c>
      <c r="D45" s="162"/>
      <c r="E45" s="163">
        <v>21885</v>
      </c>
      <c r="F45" s="164">
        <v>72910</v>
      </c>
      <c r="G45" s="164">
        <v>1308</v>
      </c>
      <c r="H45" s="164"/>
      <c r="I45" s="164"/>
      <c r="J45" s="164">
        <v>1308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>
        <v>-636</v>
      </c>
      <c r="V45" s="164">
        <v>-636</v>
      </c>
      <c r="W45" s="164">
        <v>672</v>
      </c>
      <c r="X45" s="164">
        <v>72910</v>
      </c>
      <c r="Y45" s="164">
        <v>-72238</v>
      </c>
      <c r="Z45" s="146">
        <v>-99.08</v>
      </c>
      <c r="AA45" s="162">
        <v>72910</v>
      </c>
    </row>
    <row r="46" spans="1:27" ht="13.5">
      <c r="A46" s="143" t="s">
        <v>92</v>
      </c>
      <c r="B46" s="141"/>
      <c r="C46" s="160">
        <v>4498511</v>
      </c>
      <c r="D46" s="160"/>
      <c r="E46" s="161">
        <v>3410469</v>
      </c>
      <c r="F46" s="65">
        <v>2788760</v>
      </c>
      <c r="G46" s="65">
        <v>103045</v>
      </c>
      <c r="H46" s="65">
        <v>120410</v>
      </c>
      <c r="I46" s="65">
        <v>136792</v>
      </c>
      <c r="J46" s="65">
        <v>360247</v>
      </c>
      <c r="K46" s="65">
        <v>127906</v>
      </c>
      <c r="L46" s="65">
        <v>161041</v>
      </c>
      <c r="M46" s="65">
        <v>111886</v>
      </c>
      <c r="N46" s="65">
        <v>400833</v>
      </c>
      <c r="O46" s="65">
        <v>106115</v>
      </c>
      <c r="P46" s="65">
        <v>103148</v>
      </c>
      <c r="Q46" s="65">
        <v>150503</v>
      </c>
      <c r="R46" s="65">
        <v>359766</v>
      </c>
      <c r="S46" s="65">
        <v>436762</v>
      </c>
      <c r="T46" s="65">
        <v>108025</v>
      </c>
      <c r="U46" s="65">
        <v>179998</v>
      </c>
      <c r="V46" s="65">
        <v>724785</v>
      </c>
      <c r="W46" s="65">
        <v>1845631</v>
      </c>
      <c r="X46" s="65">
        <v>2788760</v>
      </c>
      <c r="Y46" s="65">
        <v>-943129</v>
      </c>
      <c r="Z46" s="145">
        <v>-33.82</v>
      </c>
      <c r="AA46" s="160">
        <v>2788760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202754722</v>
      </c>
      <c r="D48" s="177">
        <f>+D28+D32+D38+D42+D47</f>
        <v>0</v>
      </c>
      <c r="E48" s="178">
        <f t="shared" si="9"/>
        <v>186599162</v>
      </c>
      <c r="F48" s="78">
        <f t="shared" si="9"/>
        <v>177404943</v>
      </c>
      <c r="G48" s="78">
        <f t="shared" si="9"/>
        <v>9521036</v>
      </c>
      <c r="H48" s="78">
        <f t="shared" si="9"/>
        <v>10463878</v>
      </c>
      <c r="I48" s="78">
        <f t="shared" si="9"/>
        <v>11999988</v>
      </c>
      <c r="J48" s="78">
        <f t="shared" si="9"/>
        <v>31984902</v>
      </c>
      <c r="K48" s="78">
        <f t="shared" si="9"/>
        <v>11017060</v>
      </c>
      <c r="L48" s="78">
        <f t="shared" si="9"/>
        <v>13828195</v>
      </c>
      <c r="M48" s="78">
        <f t="shared" si="9"/>
        <v>10377993</v>
      </c>
      <c r="N48" s="78">
        <f t="shared" si="9"/>
        <v>35223248</v>
      </c>
      <c r="O48" s="78">
        <f t="shared" si="9"/>
        <v>8741002</v>
      </c>
      <c r="P48" s="78">
        <f t="shared" si="9"/>
        <v>10527817</v>
      </c>
      <c r="Q48" s="78">
        <f t="shared" si="9"/>
        <v>10794954</v>
      </c>
      <c r="R48" s="78">
        <f t="shared" si="9"/>
        <v>30063773</v>
      </c>
      <c r="S48" s="78">
        <f t="shared" si="9"/>
        <v>11155981</v>
      </c>
      <c r="T48" s="78">
        <f t="shared" si="9"/>
        <v>11189296</v>
      </c>
      <c r="U48" s="78">
        <f t="shared" si="9"/>
        <v>13149286</v>
      </c>
      <c r="V48" s="78">
        <f t="shared" si="9"/>
        <v>35494563</v>
      </c>
      <c r="W48" s="78">
        <f t="shared" si="9"/>
        <v>132766486</v>
      </c>
      <c r="X48" s="78">
        <f t="shared" si="9"/>
        <v>177404943</v>
      </c>
      <c r="Y48" s="78">
        <f t="shared" si="9"/>
        <v>-44638457</v>
      </c>
      <c r="Z48" s="179">
        <f>+IF(X48&lt;&gt;0,+(Y48/X48)*100,0)</f>
        <v>-25.16190149222618</v>
      </c>
      <c r="AA48" s="177">
        <f>+AA28+AA32+AA38+AA42+AA47</f>
        <v>177404943</v>
      </c>
    </row>
    <row r="49" spans="1:27" ht="13.5">
      <c r="A49" s="153" t="s">
        <v>49</v>
      </c>
      <c r="B49" s="154"/>
      <c r="C49" s="180">
        <f aca="true" t="shared" si="10" ref="C49:Y49">+C25-C48</f>
        <v>-4090787</v>
      </c>
      <c r="D49" s="180">
        <f>+D25-D48</f>
        <v>0</v>
      </c>
      <c r="E49" s="181">
        <f t="shared" si="10"/>
        <v>-9679534</v>
      </c>
      <c r="F49" s="182">
        <f t="shared" si="10"/>
        <v>1612724</v>
      </c>
      <c r="G49" s="182">
        <f t="shared" si="10"/>
        <v>44625556</v>
      </c>
      <c r="H49" s="182">
        <f t="shared" si="10"/>
        <v>-9416993</v>
      </c>
      <c r="I49" s="182">
        <f t="shared" si="10"/>
        <v>-8255109</v>
      </c>
      <c r="J49" s="182">
        <f t="shared" si="10"/>
        <v>26953454</v>
      </c>
      <c r="K49" s="182">
        <f t="shared" si="10"/>
        <v>-7849049</v>
      </c>
      <c r="L49" s="182">
        <f t="shared" si="10"/>
        <v>-11952359</v>
      </c>
      <c r="M49" s="182">
        <f t="shared" si="10"/>
        <v>29277013</v>
      </c>
      <c r="N49" s="182">
        <f t="shared" si="10"/>
        <v>9475605</v>
      </c>
      <c r="O49" s="182">
        <f t="shared" si="10"/>
        <v>-7928431</v>
      </c>
      <c r="P49" s="182">
        <f t="shared" si="10"/>
        <v>-7167649</v>
      </c>
      <c r="Q49" s="182">
        <f t="shared" si="10"/>
        <v>24147887</v>
      </c>
      <c r="R49" s="182">
        <f t="shared" si="10"/>
        <v>9051807</v>
      </c>
      <c r="S49" s="182">
        <f t="shared" si="10"/>
        <v>-9294612</v>
      </c>
      <c r="T49" s="182">
        <f t="shared" si="10"/>
        <v>-8677665</v>
      </c>
      <c r="U49" s="182">
        <f t="shared" si="10"/>
        <v>-12239207</v>
      </c>
      <c r="V49" s="182">
        <f t="shared" si="10"/>
        <v>-30211484</v>
      </c>
      <c r="W49" s="182">
        <f t="shared" si="10"/>
        <v>15269382</v>
      </c>
      <c r="X49" s="182">
        <f>IF(F25=F48,0,X25-X48)</f>
        <v>1612724</v>
      </c>
      <c r="Y49" s="182">
        <f t="shared" si="10"/>
        <v>13656658</v>
      </c>
      <c r="Z49" s="183">
        <f>+IF(X49&lt;&gt;0,+(Y49/X49)*100,0)</f>
        <v>846.8068931819705</v>
      </c>
      <c r="AA49" s="180">
        <f>+AA25-AA48</f>
        <v>1612724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1445207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117245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8298139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-196</v>
      </c>
      <c r="N7" s="65">
        <v>-196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196</v>
      </c>
      <c r="V7" s="65">
        <v>196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1620961</v>
      </c>
      <c r="D8" s="160"/>
      <c r="E8" s="161">
        <v>0</v>
      </c>
      <c r="F8" s="65">
        <v>0</v>
      </c>
      <c r="G8" s="65">
        <v>-102</v>
      </c>
      <c r="H8" s="65">
        <v>0</v>
      </c>
      <c r="I8" s="65">
        <v>0</v>
      </c>
      <c r="J8" s="65">
        <v>-102</v>
      </c>
      <c r="K8" s="65">
        <v>0</v>
      </c>
      <c r="L8" s="65">
        <v>0</v>
      </c>
      <c r="M8" s="65">
        <v>488</v>
      </c>
      <c r="N8" s="65">
        <v>488</v>
      </c>
      <c r="O8" s="65">
        <v>0</v>
      </c>
      <c r="P8" s="65">
        <v>554</v>
      </c>
      <c r="Q8" s="65">
        <v>0</v>
      </c>
      <c r="R8" s="65">
        <v>554</v>
      </c>
      <c r="S8" s="65">
        <v>0</v>
      </c>
      <c r="T8" s="65">
        <v>0</v>
      </c>
      <c r="U8" s="65">
        <v>-940</v>
      </c>
      <c r="V8" s="65">
        <v>-940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682711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115</v>
      </c>
      <c r="N9" s="65">
        <v>115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-115</v>
      </c>
      <c r="V9" s="65">
        <v>-115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418719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142</v>
      </c>
      <c r="N10" s="59">
        <v>142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-142</v>
      </c>
      <c r="V10" s="59">
        <v>-142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-311957</v>
      </c>
      <c r="D11" s="160"/>
      <c r="E11" s="161">
        <v>0</v>
      </c>
      <c r="F11" s="65">
        <v>0</v>
      </c>
      <c r="G11" s="65">
        <v>1083</v>
      </c>
      <c r="H11" s="65">
        <v>1177</v>
      </c>
      <c r="I11" s="65">
        <v>987</v>
      </c>
      <c r="J11" s="65">
        <v>3247</v>
      </c>
      <c r="K11" s="65">
        <v>986</v>
      </c>
      <c r="L11" s="65">
        <v>1084</v>
      </c>
      <c r="M11" s="65">
        <v>0</v>
      </c>
      <c r="N11" s="65">
        <v>2070</v>
      </c>
      <c r="O11" s="65">
        <v>1914</v>
      </c>
      <c r="P11" s="65">
        <v>905</v>
      </c>
      <c r="Q11" s="65">
        <v>1000</v>
      </c>
      <c r="R11" s="65">
        <v>3819</v>
      </c>
      <c r="S11" s="65">
        <v>804</v>
      </c>
      <c r="T11" s="65">
        <v>838</v>
      </c>
      <c r="U11" s="65">
        <v>957</v>
      </c>
      <c r="V11" s="65">
        <v>2599</v>
      </c>
      <c r="W11" s="65">
        <v>11735</v>
      </c>
      <c r="X11" s="65">
        <v>0</v>
      </c>
      <c r="Y11" s="65">
        <v>11735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1951537</v>
      </c>
      <c r="D12" s="160"/>
      <c r="E12" s="161">
        <v>1226712</v>
      </c>
      <c r="F12" s="65">
        <v>1520000</v>
      </c>
      <c r="G12" s="65">
        <v>149852</v>
      </c>
      <c r="H12" s="65">
        <v>42294</v>
      </c>
      <c r="I12" s="65">
        <v>139863</v>
      </c>
      <c r="J12" s="65">
        <v>332009</v>
      </c>
      <c r="K12" s="65">
        <v>105608</v>
      </c>
      <c r="L12" s="65">
        <v>124828</v>
      </c>
      <c r="M12" s="65">
        <v>70064</v>
      </c>
      <c r="N12" s="65">
        <v>300500</v>
      </c>
      <c r="O12" s="65">
        <v>104685</v>
      </c>
      <c r="P12" s="65">
        <v>133001</v>
      </c>
      <c r="Q12" s="65">
        <v>67829</v>
      </c>
      <c r="R12" s="65">
        <v>305515</v>
      </c>
      <c r="S12" s="65">
        <v>104685</v>
      </c>
      <c r="T12" s="65">
        <v>68894</v>
      </c>
      <c r="U12" s="65">
        <v>106069</v>
      </c>
      <c r="V12" s="65">
        <v>279648</v>
      </c>
      <c r="W12" s="65">
        <v>1217672</v>
      </c>
      <c r="X12" s="65">
        <v>1520000</v>
      </c>
      <c r="Y12" s="65">
        <v>-302328</v>
      </c>
      <c r="Z12" s="145">
        <v>-19.89</v>
      </c>
      <c r="AA12" s="160">
        <v>1520000</v>
      </c>
    </row>
    <row r="13" spans="1:27" ht="13.5">
      <c r="A13" s="196" t="s">
        <v>109</v>
      </c>
      <c r="B13" s="200"/>
      <c r="C13" s="160">
        <v>2802731</v>
      </c>
      <c r="D13" s="160"/>
      <c r="E13" s="161">
        <v>2500000</v>
      </c>
      <c r="F13" s="65">
        <v>2500000</v>
      </c>
      <c r="G13" s="65">
        <v>78891</v>
      </c>
      <c r="H13" s="65">
        <v>79549</v>
      </c>
      <c r="I13" s="65">
        <v>347467</v>
      </c>
      <c r="J13" s="65">
        <v>505907</v>
      </c>
      <c r="K13" s="65">
        <v>86648</v>
      </c>
      <c r="L13" s="65">
        <v>204612</v>
      </c>
      <c r="M13" s="65">
        <v>36711</v>
      </c>
      <c r="N13" s="65">
        <v>327971</v>
      </c>
      <c r="O13" s="65">
        <v>80084</v>
      </c>
      <c r="P13" s="65">
        <v>129569</v>
      </c>
      <c r="Q13" s="65">
        <v>102210</v>
      </c>
      <c r="R13" s="65">
        <v>311863</v>
      </c>
      <c r="S13" s="65">
        <v>91217</v>
      </c>
      <c r="T13" s="65">
        <v>832934</v>
      </c>
      <c r="U13" s="65">
        <v>19999</v>
      </c>
      <c r="V13" s="65">
        <v>944150</v>
      </c>
      <c r="W13" s="65">
        <v>2089891</v>
      </c>
      <c r="X13" s="65">
        <v>2500000</v>
      </c>
      <c r="Y13" s="65">
        <v>-410109</v>
      </c>
      <c r="Z13" s="145">
        <v>-16.4</v>
      </c>
      <c r="AA13" s="160">
        <v>2500000</v>
      </c>
    </row>
    <row r="14" spans="1:27" ht="13.5">
      <c r="A14" s="196" t="s">
        <v>110</v>
      </c>
      <c r="B14" s="200"/>
      <c r="C14" s="160">
        <v>218154</v>
      </c>
      <c r="D14" s="160"/>
      <c r="E14" s="161">
        <v>0</v>
      </c>
      <c r="F14" s="65">
        <v>0</v>
      </c>
      <c r="G14" s="65">
        <v>5</v>
      </c>
      <c r="H14" s="65">
        <v>0</v>
      </c>
      <c r="I14" s="65">
        <v>0</v>
      </c>
      <c r="J14" s="65">
        <v>5</v>
      </c>
      <c r="K14" s="65">
        <v>0</v>
      </c>
      <c r="L14" s="65">
        <v>0</v>
      </c>
      <c r="M14" s="65">
        <v>-50</v>
      </c>
      <c r="N14" s="65">
        <v>-50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51</v>
      </c>
      <c r="V14" s="65">
        <v>51</v>
      </c>
      <c r="W14" s="65">
        <v>6</v>
      </c>
      <c r="X14" s="65">
        <v>0</v>
      </c>
      <c r="Y14" s="65">
        <v>6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40930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1205942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10491877</v>
      </c>
      <c r="D18" s="160"/>
      <c r="E18" s="161">
        <v>10000000</v>
      </c>
      <c r="F18" s="65">
        <v>10000000</v>
      </c>
      <c r="G18" s="65">
        <v>835000</v>
      </c>
      <c r="H18" s="65">
        <v>0</v>
      </c>
      <c r="I18" s="65">
        <v>1670000</v>
      </c>
      <c r="J18" s="65">
        <v>2505000</v>
      </c>
      <c r="K18" s="65">
        <v>835000</v>
      </c>
      <c r="L18" s="65">
        <v>835000</v>
      </c>
      <c r="M18" s="65">
        <v>830000</v>
      </c>
      <c r="N18" s="65">
        <v>2500000</v>
      </c>
      <c r="O18" s="65">
        <v>0</v>
      </c>
      <c r="P18" s="65">
        <v>2460000</v>
      </c>
      <c r="Q18" s="65">
        <v>1030000</v>
      </c>
      <c r="R18" s="65">
        <v>3490000</v>
      </c>
      <c r="S18" s="65">
        <v>860000</v>
      </c>
      <c r="T18" s="65">
        <v>860000</v>
      </c>
      <c r="U18" s="65">
        <v>0</v>
      </c>
      <c r="V18" s="65">
        <v>1720000</v>
      </c>
      <c r="W18" s="65">
        <v>10215000</v>
      </c>
      <c r="X18" s="65">
        <v>10000000</v>
      </c>
      <c r="Y18" s="65">
        <v>215000</v>
      </c>
      <c r="Z18" s="145">
        <v>2.15</v>
      </c>
      <c r="AA18" s="160">
        <v>10000000</v>
      </c>
    </row>
    <row r="19" spans="1:27" ht="13.5">
      <c r="A19" s="196" t="s">
        <v>34</v>
      </c>
      <c r="B19" s="200"/>
      <c r="C19" s="160">
        <v>138155550</v>
      </c>
      <c r="D19" s="160"/>
      <c r="E19" s="161">
        <v>124952000</v>
      </c>
      <c r="F19" s="65">
        <v>124952000</v>
      </c>
      <c r="G19" s="65">
        <v>52463000</v>
      </c>
      <c r="H19" s="65">
        <v>65223</v>
      </c>
      <c r="I19" s="65">
        <v>0</v>
      </c>
      <c r="J19" s="65">
        <v>52528223</v>
      </c>
      <c r="K19" s="65">
        <v>275140</v>
      </c>
      <c r="L19" s="65">
        <v>0</v>
      </c>
      <c r="M19" s="65">
        <v>37572000</v>
      </c>
      <c r="N19" s="65">
        <v>37847140</v>
      </c>
      <c r="O19" s="65">
        <v>0</v>
      </c>
      <c r="P19" s="65">
        <v>0</v>
      </c>
      <c r="Q19" s="65">
        <v>33156000</v>
      </c>
      <c r="R19" s="65">
        <v>33156000</v>
      </c>
      <c r="S19" s="65">
        <v>0</v>
      </c>
      <c r="T19" s="65">
        <v>0</v>
      </c>
      <c r="U19" s="65">
        <v>77830</v>
      </c>
      <c r="V19" s="65">
        <v>77830</v>
      </c>
      <c r="W19" s="65">
        <v>123609193</v>
      </c>
      <c r="X19" s="65">
        <v>124952000</v>
      </c>
      <c r="Y19" s="65">
        <v>-1342807</v>
      </c>
      <c r="Z19" s="145">
        <v>-1.07</v>
      </c>
      <c r="AA19" s="160">
        <v>124952000</v>
      </c>
    </row>
    <row r="20" spans="1:27" ht="13.5">
      <c r="A20" s="196" t="s">
        <v>35</v>
      </c>
      <c r="B20" s="200" t="s">
        <v>96</v>
      </c>
      <c r="C20" s="160">
        <v>12810514</v>
      </c>
      <c r="D20" s="160"/>
      <c r="E20" s="161">
        <v>34240916</v>
      </c>
      <c r="F20" s="59">
        <v>36045667</v>
      </c>
      <c r="G20" s="59">
        <v>618863</v>
      </c>
      <c r="H20" s="59">
        <v>858642</v>
      </c>
      <c r="I20" s="59">
        <v>1586562</v>
      </c>
      <c r="J20" s="59">
        <v>3064067</v>
      </c>
      <c r="K20" s="59">
        <v>1864629</v>
      </c>
      <c r="L20" s="59">
        <v>710312</v>
      </c>
      <c r="M20" s="59">
        <v>1145732</v>
      </c>
      <c r="N20" s="59">
        <v>3720673</v>
      </c>
      <c r="O20" s="59">
        <v>625888</v>
      </c>
      <c r="P20" s="59">
        <v>636139</v>
      </c>
      <c r="Q20" s="59">
        <v>585802</v>
      </c>
      <c r="R20" s="59">
        <v>1847829</v>
      </c>
      <c r="S20" s="59">
        <v>804663</v>
      </c>
      <c r="T20" s="59">
        <v>748965</v>
      </c>
      <c r="U20" s="59">
        <v>706174</v>
      </c>
      <c r="V20" s="59">
        <v>2259802</v>
      </c>
      <c r="W20" s="59">
        <v>10892371</v>
      </c>
      <c r="X20" s="59">
        <v>36045667</v>
      </c>
      <c r="Y20" s="59">
        <v>-25153296</v>
      </c>
      <c r="Z20" s="199">
        <v>-69.78</v>
      </c>
      <c r="AA20" s="135">
        <v>36045667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179948260</v>
      </c>
      <c r="D22" s="203">
        <f>SUM(D5:D21)</f>
        <v>0</v>
      </c>
      <c r="E22" s="204">
        <f t="shared" si="0"/>
        <v>172919628</v>
      </c>
      <c r="F22" s="205">
        <f t="shared" si="0"/>
        <v>175017667</v>
      </c>
      <c r="G22" s="205">
        <f t="shared" si="0"/>
        <v>54146592</v>
      </c>
      <c r="H22" s="205">
        <f t="shared" si="0"/>
        <v>1046885</v>
      </c>
      <c r="I22" s="205">
        <f t="shared" si="0"/>
        <v>3744879</v>
      </c>
      <c r="J22" s="205">
        <f t="shared" si="0"/>
        <v>58938356</v>
      </c>
      <c r="K22" s="205">
        <f t="shared" si="0"/>
        <v>3168011</v>
      </c>
      <c r="L22" s="205">
        <f t="shared" si="0"/>
        <v>1875836</v>
      </c>
      <c r="M22" s="205">
        <f t="shared" si="0"/>
        <v>39655006</v>
      </c>
      <c r="N22" s="205">
        <f t="shared" si="0"/>
        <v>44698853</v>
      </c>
      <c r="O22" s="205">
        <f t="shared" si="0"/>
        <v>812571</v>
      </c>
      <c r="P22" s="205">
        <f t="shared" si="0"/>
        <v>3360168</v>
      </c>
      <c r="Q22" s="205">
        <f t="shared" si="0"/>
        <v>34942841</v>
      </c>
      <c r="R22" s="205">
        <f t="shared" si="0"/>
        <v>39115580</v>
      </c>
      <c r="S22" s="205">
        <f t="shared" si="0"/>
        <v>1861369</v>
      </c>
      <c r="T22" s="205">
        <f t="shared" si="0"/>
        <v>2511631</v>
      </c>
      <c r="U22" s="205">
        <f t="shared" si="0"/>
        <v>910079</v>
      </c>
      <c r="V22" s="205">
        <f t="shared" si="0"/>
        <v>5283079</v>
      </c>
      <c r="W22" s="205">
        <f t="shared" si="0"/>
        <v>148035868</v>
      </c>
      <c r="X22" s="205">
        <f t="shared" si="0"/>
        <v>175017667</v>
      </c>
      <c r="Y22" s="205">
        <f t="shared" si="0"/>
        <v>-26981799</v>
      </c>
      <c r="Z22" s="206">
        <f>+IF(X22&lt;&gt;0,+(Y22/X22)*100,0)</f>
        <v>-15.416614483839508</v>
      </c>
      <c r="AA22" s="203">
        <f>SUM(AA5:AA21)</f>
        <v>175017667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97731653</v>
      </c>
      <c r="D25" s="160"/>
      <c r="E25" s="161">
        <v>96105751</v>
      </c>
      <c r="F25" s="65">
        <v>92082384</v>
      </c>
      <c r="G25" s="65">
        <v>7767629</v>
      </c>
      <c r="H25" s="65">
        <v>5743435</v>
      </c>
      <c r="I25" s="65">
        <v>7986609</v>
      </c>
      <c r="J25" s="65">
        <v>21497673</v>
      </c>
      <c r="K25" s="65">
        <v>6980564</v>
      </c>
      <c r="L25" s="65">
        <v>10445951</v>
      </c>
      <c r="M25" s="65">
        <v>7219566</v>
      </c>
      <c r="N25" s="65">
        <v>24646081</v>
      </c>
      <c r="O25" s="65">
        <v>6945891</v>
      </c>
      <c r="P25" s="65">
        <v>6636027</v>
      </c>
      <c r="Q25" s="65">
        <v>6999655</v>
      </c>
      <c r="R25" s="65">
        <v>20581573</v>
      </c>
      <c r="S25" s="65">
        <v>6832592</v>
      </c>
      <c r="T25" s="65">
        <v>7484787</v>
      </c>
      <c r="U25" s="65">
        <v>6566052</v>
      </c>
      <c r="V25" s="65">
        <v>20883431</v>
      </c>
      <c r="W25" s="65">
        <v>87608758</v>
      </c>
      <c r="X25" s="65">
        <v>92082384</v>
      </c>
      <c r="Y25" s="65">
        <v>-4473626</v>
      </c>
      <c r="Z25" s="145">
        <v>-4.86</v>
      </c>
      <c r="AA25" s="160">
        <v>92082384</v>
      </c>
    </row>
    <row r="26" spans="1:27" ht="13.5">
      <c r="A26" s="198" t="s">
        <v>38</v>
      </c>
      <c r="B26" s="197"/>
      <c r="C26" s="160">
        <v>5507839</v>
      </c>
      <c r="D26" s="160"/>
      <c r="E26" s="161">
        <v>6074198</v>
      </c>
      <c r="F26" s="65">
        <v>7256668</v>
      </c>
      <c r="G26" s="65">
        <v>344001</v>
      </c>
      <c r="H26" s="65">
        <v>633138</v>
      </c>
      <c r="I26" s="65">
        <v>546367</v>
      </c>
      <c r="J26" s="65">
        <v>1523506</v>
      </c>
      <c r="K26" s="65">
        <v>529864</v>
      </c>
      <c r="L26" s="65">
        <v>536602</v>
      </c>
      <c r="M26" s="65">
        <v>520708</v>
      </c>
      <c r="N26" s="65">
        <v>1587174</v>
      </c>
      <c r="O26" s="65">
        <v>510542</v>
      </c>
      <c r="P26" s="65">
        <v>544208</v>
      </c>
      <c r="Q26" s="65">
        <v>534102</v>
      </c>
      <c r="R26" s="65">
        <v>1588852</v>
      </c>
      <c r="S26" s="65">
        <v>536623</v>
      </c>
      <c r="T26" s="65">
        <v>562041</v>
      </c>
      <c r="U26" s="65">
        <v>529711</v>
      </c>
      <c r="V26" s="65">
        <v>1628375</v>
      </c>
      <c r="W26" s="65">
        <v>6327907</v>
      </c>
      <c r="X26" s="65">
        <v>7256668</v>
      </c>
      <c r="Y26" s="65">
        <v>-928761</v>
      </c>
      <c r="Z26" s="145">
        <v>-12.8</v>
      </c>
      <c r="AA26" s="160">
        <v>7256668</v>
      </c>
    </row>
    <row r="27" spans="1:27" ht="13.5">
      <c r="A27" s="198" t="s">
        <v>118</v>
      </c>
      <c r="B27" s="197" t="s">
        <v>99</v>
      </c>
      <c r="C27" s="160">
        <v>3898370</v>
      </c>
      <c r="D27" s="160"/>
      <c r="E27" s="161">
        <v>1000000</v>
      </c>
      <c r="F27" s="65">
        <v>1000000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1000000</v>
      </c>
      <c r="Y27" s="65">
        <v>-1000000</v>
      </c>
      <c r="Z27" s="145">
        <v>-100</v>
      </c>
      <c r="AA27" s="160">
        <v>1000000</v>
      </c>
    </row>
    <row r="28" spans="1:27" ht="13.5">
      <c r="A28" s="198" t="s">
        <v>39</v>
      </c>
      <c r="B28" s="197" t="s">
        <v>96</v>
      </c>
      <c r="C28" s="160">
        <v>12364744</v>
      </c>
      <c r="D28" s="160"/>
      <c r="E28" s="161">
        <v>11309617</v>
      </c>
      <c r="F28" s="65">
        <v>11309616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11309616</v>
      </c>
      <c r="Y28" s="65">
        <v>-11309616</v>
      </c>
      <c r="Z28" s="145">
        <v>-100</v>
      </c>
      <c r="AA28" s="160">
        <v>11309616</v>
      </c>
    </row>
    <row r="29" spans="1:27" ht="13.5">
      <c r="A29" s="198" t="s">
        <v>40</v>
      </c>
      <c r="B29" s="197"/>
      <c r="C29" s="160">
        <v>721953</v>
      </c>
      <c r="D29" s="160"/>
      <c r="E29" s="161">
        <v>1415791</v>
      </c>
      <c r="F29" s="65">
        <v>730400</v>
      </c>
      <c r="G29" s="65">
        <v>0</v>
      </c>
      <c r="H29" s="65">
        <v>0</v>
      </c>
      <c r="I29" s="65">
        <v>199655</v>
      </c>
      <c r="J29" s="65">
        <v>199655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178550</v>
      </c>
      <c r="R29" s="65">
        <v>178550</v>
      </c>
      <c r="S29" s="65">
        <v>0</v>
      </c>
      <c r="T29" s="65">
        <v>0</v>
      </c>
      <c r="U29" s="65">
        <v>23456</v>
      </c>
      <c r="V29" s="65">
        <v>23456</v>
      </c>
      <c r="W29" s="65">
        <v>401661</v>
      </c>
      <c r="X29" s="65">
        <v>730400</v>
      </c>
      <c r="Y29" s="65">
        <v>-328739</v>
      </c>
      <c r="Z29" s="145">
        <v>-45.01</v>
      </c>
      <c r="AA29" s="160">
        <v>730400</v>
      </c>
    </row>
    <row r="30" spans="1:27" ht="13.5">
      <c r="A30" s="198" t="s">
        <v>119</v>
      </c>
      <c r="B30" s="197" t="s">
        <v>96</v>
      </c>
      <c r="C30" s="160">
        <v>3430578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3380954</v>
      </c>
      <c r="D31" s="160"/>
      <c r="E31" s="161">
        <v>2223848</v>
      </c>
      <c r="F31" s="65">
        <v>2774825</v>
      </c>
      <c r="G31" s="65">
        <v>165758</v>
      </c>
      <c r="H31" s="65">
        <v>54285</v>
      </c>
      <c r="I31" s="65">
        <v>230891</v>
      </c>
      <c r="J31" s="65">
        <v>450934</v>
      </c>
      <c r="K31" s="65">
        <v>189071</v>
      </c>
      <c r="L31" s="65">
        <v>164685</v>
      </c>
      <c r="M31" s="65">
        <v>546551</v>
      </c>
      <c r="N31" s="65">
        <v>900307</v>
      </c>
      <c r="O31" s="65">
        <v>309399</v>
      </c>
      <c r="P31" s="65">
        <v>-121290</v>
      </c>
      <c r="Q31" s="65">
        <v>121018</v>
      </c>
      <c r="R31" s="65">
        <v>309127</v>
      </c>
      <c r="S31" s="65">
        <v>188934</v>
      </c>
      <c r="T31" s="65">
        <v>110755</v>
      </c>
      <c r="U31" s="65">
        <v>465678</v>
      </c>
      <c r="V31" s="65">
        <v>765367</v>
      </c>
      <c r="W31" s="65">
        <v>2425735</v>
      </c>
      <c r="X31" s="65">
        <v>2774825</v>
      </c>
      <c r="Y31" s="65">
        <v>-349090</v>
      </c>
      <c r="Z31" s="145">
        <v>-12.58</v>
      </c>
      <c r="AA31" s="160">
        <v>2774825</v>
      </c>
    </row>
    <row r="32" spans="1:27" ht="13.5">
      <c r="A32" s="198" t="s">
        <v>122</v>
      </c>
      <c r="B32" s="197"/>
      <c r="C32" s="160">
        <v>7161070</v>
      </c>
      <c r="D32" s="160"/>
      <c r="E32" s="161">
        <v>6908087</v>
      </c>
      <c r="F32" s="65">
        <v>11172765</v>
      </c>
      <c r="G32" s="65">
        <v>224402</v>
      </c>
      <c r="H32" s="65">
        <v>575934</v>
      </c>
      <c r="I32" s="65">
        <v>601017</v>
      </c>
      <c r="J32" s="65">
        <v>1401353</v>
      </c>
      <c r="K32" s="65">
        <v>842602</v>
      </c>
      <c r="L32" s="65">
        <v>371956</v>
      </c>
      <c r="M32" s="65">
        <v>621141</v>
      </c>
      <c r="N32" s="65">
        <v>1835699</v>
      </c>
      <c r="O32" s="65">
        <v>340193</v>
      </c>
      <c r="P32" s="65">
        <v>483116</v>
      </c>
      <c r="Q32" s="65">
        <v>374830</v>
      </c>
      <c r="R32" s="65">
        <v>1198139</v>
      </c>
      <c r="S32" s="65">
        <v>527246</v>
      </c>
      <c r="T32" s="65">
        <v>503855</v>
      </c>
      <c r="U32" s="65">
        <v>1154876</v>
      </c>
      <c r="V32" s="65">
        <v>2185977</v>
      </c>
      <c r="W32" s="65">
        <v>6621168</v>
      </c>
      <c r="X32" s="65">
        <v>11172765</v>
      </c>
      <c r="Y32" s="65">
        <v>-4551597</v>
      </c>
      <c r="Z32" s="145">
        <v>-40.74</v>
      </c>
      <c r="AA32" s="160">
        <v>11172765</v>
      </c>
    </row>
    <row r="33" spans="1:27" ht="13.5">
      <c r="A33" s="198" t="s">
        <v>42</v>
      </c>
      <c r="B33" s="197"/>
      <c r="C33" s="160">
        <v>12044190</v>
      </c>
      <c r="D33" s="160"/>
      <c r="E33" s="161">
        <v>2040000</v>
      </c>
      <c r="F33" s="65">
        <v>3741929</v>
      </c>
      <c r="G33" s="65">
        <v>57191</v>
      </c>
      <c r="H33" s="65">
        <v>116568</v>
      </c>
      <c r="I33" s="65">
        <v>140935</v>
      </c>
      <c r="J33" s="65">
        <v>314694</v>
      </c>
      <c r="K33" s="65">
        <v>53565</v>
      </c>
      <c r="L33" s="65">
        <v>106336</v>
      </c>
      <c r="M33" s="65">
        <v>66392</v>
      </c>
      <c r="N33" s="65">
        <v>226293</v>
      </c>
      <c r="O33" s="65">
        <v>95713</v>
      </c>
      <c r="P33" s="65">
        <v>198643</v>
      </c>
      <c r="Q33" s="65">
        <v>81564</v>
      </c>
      <c r="R33" s="65">
        <v>375920</v>
      </c>
      <c r="S33" s="65">
        <v>376268</v>
      </c>
      <c r="T33" s="65">
        <v>166787</v>
      </c>
      <c r="U33" s="65">
        <v>356245</v>
      </c>
      <c r="V33" s="65">
        <v>899300</v>
      </c>
      <c r="W33" s="65">
        <v>1816207</v>
      </c>
      <c r="X33" s="65">
        <v>3741929</v>
      </c>
      <c r="Y33" s="65">
        <v>-1925722</v>
      </c>
      <c r="Z33" s="145">
        <v>-51.46</v>
      </c>
      <c r="AA33" s="160">
        <v>3741929</v>
      </c>
    </row>
    <row r="34" spans="1:27" ht="13.5">
      <c r="A34" s="198" t="s">
        <v>43</v>
      </c>
      <c r="B34" s="197" t="s">
        <v>123</v>
      </c>
      <c r="C34" s="160">
        <v>56513371</v>
      </c>
      <c r="D34" s="160"/>
      <c r="E34" s="161">
        <v>59521870</v>
      </c>
      <c r="F34" s="65">
        <v>47336356</v>
      </c>
      <c r="G34" s="65">
        <v>962055</v>
      </c>
      <c r="H34" s="65">
        <v>3340518</v>
      </c>
      <c r="I34" s="65">
        <v>2294514</v>
      </c>
      <c r="J34" s="65">
        <v>6597087</v>
      </c>
      <c r="K34" s="65">
        <v>2421394</v>
      </c>
      <c r="L34" s="65">
        <v>2202665</v>
      </c>
      <c r="M34" s="65">
        <v>1403635</v>
      </c>
      <c r="N34" s="65">
        <v>6027694</v>
      </c>
      <c r="O34" s="65">
        <v>539264</v>
      </c>
      <c r="P34" s="65">
        <v>2787113</v>
      </c>
      <c r="Q34" s="65">
        <v>2505235</v>
      </c>
      <c r="R34" s="65">
        <v>5831612</v>
      </c>
      <c r="S34" s="65">
        <v>2694318</v>
      </c>
      <c r="T34" s="65">
        <v>2361071</v>
      </c>
      <c r="U34" s="65">
        <v>4053268</v>
      </c>
      <c r="V34" s="65">
        <v>9108657</v>
      </c>
      <c r="W34" s="65">
        <v>27565050</v>
      </c>
      <c r="X34" s="65">
        <v>47336356</v>
      </c>
      <c r="Y34" s="65">
        <v>-19771306</v>
      </c>
      <c r="Z34" s="145">
        <v>-41.77</v>
      </c>
      <c r="AA34" s="160">
        <v>47336356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202754722</v>
      </c>
      <c r="D36" s="203">
        <f>SUM(D25:D35)</f>
        <v>0</v>
      </c>
      <c r="E36" s="204">
        <f t="shared" si="1"/>
        <v>186599162</v>
      </c>
      <c r="F36" s="205">
        <f t="shared" si="1"/>
        <v>177404943</v>
      </c>
      <c r="G36" s="205">
        <f t="shared" si="1"/>
        <v>9521036</v>
      </c>
      <c r="H36" s="205">
        <f t="shared" si="1"/>
        <v>10463878</v>
      </c>
      <c r="I36" s="205">
        <f t="shared" si="1"/>
        <v>11999988</v>
      </c>
      <c r="J36" s="205">
        <f t="shared" si="1"/>
        <v>31984902</v>
      </c>
      <c r="K36" s="205">
        <f t="shared" si="1"/>
        <v>11017060</v>
      </c>
      <c r="L36" s="205">
        <f t="shared" si="1"/>
        <v>13828195</v>
      </c>
      <c r="M36" s="205">
        <f t="shared" si="1"/>
        <v>10377993</v>
      </c>
      <c r="N36" s="205">
        <f t="shared" si="1"/>
        <v>35223248</v>
      </c>
      <c r="O36" s="205">
        <f t="shared" si="1"/>
        <v>8741002</v>
      </c>
      <c r="P36" s="205">
        <f t="shared" si="1"/>
        <v>10527817</v>
      </c>
      <c r="Q36" s="205">
        <f t="shared" si="1"/>
        <v>10794954</v>
      </c>
      <c r="R36" s="205">
        <f t="shared" si="1"/>
        <v>30063773</v>
      </c>
      <c r="S36" s="205">
        <f t="shared" si="1"/>
        <v>11155981</v>
      </c>
      <c r="T36" s="205">
        <f t="shared" si="1"/>
        <v>11189296</v>
      </c>
      <c r="U36" s="205">
        <f t="shared" si="1"/>
        <v>13149286</v>
      </c>
      <c r="V36" s="205">
        <f t="shared" si="1"/>
        <v>35494563</v>
      </c>
      <c r="W36" s="205">
        <f t="shared" si="1"/>
        <v>132766486</v>
      </c>
      <c r="X36" s="205">
        <f t="shared" si="1"/>
        <v>177404943</v>
      </c>
      <c r="Y36" s="205">
        <f t="shared" si="1"/>
        <v>-44638457</v>
      </c>
      <c r="Z36" s="206">
        <f>+IF(X36&lt;&gt;0,+(Y36/X36)*100,0)</f>
        <v>-25.16190149222618</v>
      </c>
      <c r="AA36" s="203">
        <f>SUM(AA25:AA35)</f>
        <v>177404943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-22806462</v>
      </c>
      <c r="D38" s="214">
        <f>+D22-D36</f>
        <v>0</v>
      </c>
      <c r="E38" s="215">
        <f t="shared" si="2"/>
        <v>-13679534</v>
      </c>
      <c r="F38" s="111">
        <f t="shared" si="2"/>
        <v>-2387276</v>
      </c>
      <c r="G38" s="111">
        <f t="shared" si="2"/>
        <v>44625556</v>
      </c>
      <c r="H38" s="111">
        <f t="shared" si="2"/>
        <v>-9416993</v>
      </c>
      <c r="I38" s="111">
        <f t="shared" si="2"/>
        <v>-8255109</v>
      </c>
      <c r="J38" s="111">
        <f t="shared" si="2"/>
        <v>26953454</v>
      </c>
      <c r="K38" s="111">
        <f t="shared" si="2"/>
        <v>-7849049</v>
      </c>
      <c r="L38" s="111">
        <f t="shared" si="2"/>
        <v>-11952359</v>
      </c>
      <c r="M38" s="111">
        <f t="shared" si="2"/>
        <v>29277013</v>
      </c>
      <c r="N38" s="111">
        <f t="shared" si="2"/>
        <v>9475605</v>
      </c>
      <c r="O38" s="111">
        <f t="shared" si="2"/>
        <v>-7928431</v>
      </c>
      <c r="P38" s="111">
        <f t="shared" si="2"/>
        <v>-7167649</v>
      </c>
      <c r="Q38" s="111">
        <f t="shared" si="2"/>
        <v>24147887</v>
      </c>
      <c r="R38" s="111">
        <f t="shared" si="2"/>
        <v>9051807</v>
      </c>
      <c r="S38" s="111">
        <f t="shared" si="2"/>
        <v>-9294612</v>
      </c>
      <c r="T38" s="111">
        <f t="shared" si="2"/>
        <v>-8677665</v>
      </c>
      <c r="U38" s="111">
        <f t="shared" si="2"/>
        <v>-12239207</v>
      </c>
      <c r="V38" s="111">
        <f t="shared" si="2"/>
        <v>-30211484</v>
      </c>
      <c r="W38" s="111">
        <f t="shared" si="2"/>
        <v>15269382</v>
      </c>
      <c r="X38" s="111">
        <f>IF(F22=F36,0,X22-X36)</f>
        <v>-2387276</v>
      </c>
      <c r="Y38" s="111">
        <f t="shared" si="2"/>
        <v>17656658</v>
      </c>
      <c r="Z38" s="216">
        <f>+IF(X38&lt;&gt;0,+(Y38/X38)*100,0)</f>
        <v>-739.6152769935273</v>
      </c>
      <c r="AA38" s="214">
        <f>+AA22-AA36</f>
        <v>-2387276</v>
      </c>
    </row>
    <row r="39" spans="1:27" ht="13.5">
      <c r="A39" s="196" t="s">
        <v>46</v>
      </c>
      <c r="B39" s="200"/>
      <c r="C39" s="160">
        <v>18715675</v>
      </c>
      <c r="D39" s="160"/>
      <c r="E39" s="161">
        <v>4000000</v>
      </c>
      <c r="F39" s="65">
        <v>4000000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4000000</v>
      </c>
      <c r="Y39" s="65">
        <v>-4000000</v>
      </c>
      <c r="Z39" s="145">
        <v>-100</v>
      </c>
      <c r="AA39" s="160">
        <v>4000000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-4090787</v>
      </c>
      <c r="D42" s="221">
        <f>SUM(D38:D41)</f>
        <v>0</v>
      </c>
      <c r="E42" s="222">
        <f t="shared" si="3"/>
        <v>-9679534</v>
      </c>
      <c r="F42" s="93">
        <f t="shared" si="3"/>
        <v>1612724</v>
      </c>
      <c r="G42" s="93">
        <f t="shared" si="3"/>
        <v>44625556</v>
      </c>
      <c r="H42" s="93">
        <f t="shared" si="3"/>
        <v>-9416993</v>
      </c>
      <c r="I42" s="93">
        <f t="shared" si="3"/>
        <v>-8255109</v>
      </c>
      <c r="J42" s="93">
        <f t="shared" si="3"/>
        <v>26953454</v>
      </c>
      <c r="K42" s="93">
        <f t="shared" si="3"/>
        <v>-7849049</v>
      </c>
      <c r="L42" s="93">
        <f t="shared" si="3"/>
        <v>-11952359</v>
      </c>
      <c r="M42" s="93">
        <f t="shared" si="3"/>
        <v>29277013</v>
      </c>
      <c r="N42" s="93">
        <f t="shared" si="3"/>
        <v>9475605</v>
      </c>
      <c r="O42" s="93">
        <f t="shared" si="3"/>
        <v>-7928431</v>
      </c>
      <c r="P42" s="93">
        <f t="shared" si="3"/>
        <v>-7167649</v>
      </c>
      <c r="Q42" s="93">
        <f t="shared" si="3"/>
        <v>24147887</v>
      </c>
      <c r="R42" s="93">
        <f t="shared" si="3"/>
        <v>9051807</v>
      </c>
      <c r="S42" s="93">
        <f t="shared" si="3"/>
        <v>-9294612</v>
      </c>
      <c r="T42" s="93">
        <f t="shared" si="3"/>
        <v>-8677665</v>
      </c>
      <c r="U42" s="93">
        <f t="shared" si="3"/>
        <v>-12239207</v>
      </c>
      <c r="V42" s="93">
        <f t="shared" si="3"/>
        <v>-30211484</v>
      </c>
      <c r="W42" s="93">
        <f t="shared" si="3"/>
        <v>15269382</v>
      </c>
      <c r="X42" s="93">
        <f t="shared" si="3"/>
        <v>1612724</v>
      </c>
      <c r="Y42" s="93">
        <f t="shared" si="3"/>
        <v>13656658</v>
      </c>
      <c r="Z42" s="223">
        <f>+IF(X42&lt;&gt;0,+(Y42/X42)*100,0)</f>
        <v>846.8068931819705</v>
      </c>
      <c r="AA42" s="221">
        <f>SUM(AA38:AA41)</f>
        <v>1612724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-4090787</v>
      </c>
      <c r="D44" s="225">
        <f>+D42-D43</f>
        <v>0</v>
      </c>
      <c r="E44" s="226">
        <f t="shared" si="4"/>
        <v>-9679534</v>
      </c>
      <c r="F44" s="82">
        <f t="shared" si="4"/>
        <v>1612724</v>
      </c>
      <c r="G44" s="82">
        <f t="shared" si="4"/>
        <v>44625556</v>
      </c>
      <c r="H44" s="82">
        <f t="shared" si="4"/>
        <v>-9416993</v>
      </c>
      <c r="I44" s="82">
        <f t="shared" si="4"/>
        <v>-8255109</v>
      </c>
      <c r="J44" s="82">
        <f t="shared" si="4"/>
        <v>26953454</v>
      </c>
      <c r="K44" s="82">
        <f t="shared" si="4"/>
        <v>-7849049</v>
      </c>
      <c r="L44" s="82">
        <f t="shared" si="4"/>
        <v>-11952359</v>
      </c>
      <c r="M44" s="82">
        <f t="shared" si="4"/>
        <v>29277013</v>
      </c>
      <c r="N44" s="82">
        <f t="shared" si="4"/>
        <v>9475605</v>
      </c>
      <c r="O44" s="82">
        <f t="shared" si="4"/>
        <v>-7928431</v>
      </c>
      <c r="P44" s="82">
        <f t="shared" si="4"/>
        <v>-7167649</v>
      </c>
      <c r="Q44" s="82">
        <f t="shared" si="4"/>
        <v>24147887</v>
      </c>
      <c r="R44" s="82">
        <f t="shared" si="4"/>
        <v>9051807</v>
      </c>
      <c r="S44" s="82">
        <f t="shared" si="4"/>
        <v>-9294612</v>
      </c>
      <c r="T44" s="82">
        <f t="shared" si="4"/>
        <v>-8677665</v>
      </c>
      <c r="U44" s="82">
        <f t="shared" si="4"/>
        <v>-12239207</v>
      </c>
      <c r="V44" s="82">
        <f t="shared" si="4"/>
        <v>-30211484</v>
      </c>
      <c r="W44" s="82">
        <f t="shared" si="4"/>
        <v>15269382</v>
      </c>
      <c r="X44" s="82">
        <f t="shared" si="4"/>
        <v>1612724</v>
      </c>
      <c r="Y44" s="82">
        <f t="shared" si="4"/>
        <v>13656658</v>
      </c>
      <c r="Z44" s="227">
        <f>+IF(X44&lt;&gt;0,+(Y44/X44)*100,0)</f>
        <v>846.8068931819705</v>
      </c>
      <c r="AA44" s="225">
        <f>+AA42-AA43</f>
        <v>1612724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-4090787</v>
      </c>
      <c r="D46" s="221">
        <f>SUM(D44:D45)</f>
        <v>0</v>
      </c>
      <c r="E46" s="222">
        <f t="shared" si="5"/>
        <v>-9679534</v>
      </c>
      <c r="F46" s="93">
        <f t="shared" si="5"/>
        <v>1612724</v>
      </c>
      <c r="G46" s="93">
        <f t="shared" si="5"/>
        <v>44625556</v>
      </c>
      <c r="H46" s="93">
        <f t="shared" si="5"/>
        <v>-9416993</v>
      </c>
      <c r="I46" s="93">
        <f t="shared" si="5"/>
        <v>-8255109</v>
      </c>
      <c r="J46" s="93">
        <f t="shared" si="5"/>
        <v>26953454</v>
      </c>
      <c r="K46" s="93">
        <f t="shared" si="5"/>
        <v>-7849049</v>
      </c>
      <c r="L46" s="93">
        <f t="shared" si="5"/>
        <v>-11952359</v>
      </c>
      <c r="M46" s="93">
        <f t="shared" si="5"/>
        <v>29277013</v>
      </c>
      <c r="N46" s="93">
        <f t="shared" si="5"/>
        <v>9475605</v>
      </c>
      <c r="O46" s="93">
        <f t="shared" si="5"/>
        <v>-7928431</v>
      </c>
      <c r="P46" s="93">
        <f t="shared" si="5"/>
        <v>-7167649</v>
      </c>
      <c r="Q46" s="93">
        <f t="shared" si="5"/>
        <v>24147887</v>
      </c>
      <c r="R46" s="93">
        <f t="shared" si="5"/>
        <v>9051807</v>
      </c>
      <c r="S46" s="93">
        <f t="shared" si="5"/>
        <v>-9294612</v>
      </c>
      <c r="T46" s="93">
        <f t="shared" si="5"/>
        <v>-8677665</v>
      </c>
      <c r="U46" s="93">
        <f t="shared" si="5"/>
        <v>-12239207</v>
      </c>
      <c r="V46" s="93">
        <f t="shared" si="5"/>
        <v>-30211484</v>
      </c>
      <c r="W46" s="93">
        <f t="shared" si="5"/>
        <v>15269382</v>
      </c>
      <c r="X46" s="93">
        <f t="shared" si="5"/>
        <v>1612724</v>
      </c>
      <c r="Y46" s="93">
        <f t="shared" si="5"/>
        <v>13656658</v>
      </c>
      <c r="Z46" s="223">
        <f>+IF(X46&lt;&gt;0,+(Y46/X46)*100,0)</f>
        <v>846.8068931819705</v>
      </c>
      <c r="AA46" s="221">
        <f>SUM(AA44:AA45)</f>
        <v>1612724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-4090787</v>
      </c>
      <c r="D48" s="232">
        <f>SUM(D46:D47)</f>
        <v>0</v>
      </c>
      <c r="E48" s="233">
        <f t="shared" si="6"/>
        <v>-9679534</v>
      </c>
      <c r="F48" s="234">
        <f t="shared" si="6"/>
        <v>1612724</v>
      </c>
      <c r="G48" s="234">
        <f t="shared" si="6"/>
        <v>44625556</v>
      </c>
      <c r="H48" s="235">
        <f t="shared" si="6"/>
        <v>-9416993</v>
      </c>
      <c r="I48" s="235">
        <f t="shared" si="6"/>
        <v>-8255109</v>
      </c>
      <c r="J48" s="235">
        <f t="shared" si="6"/>
        <v>26953454</v>
      </c>
      <c r="K48" s="235">
        <f t="shared" si="6"/>
        <v>-7849049</v>
      </c>
      <c r="L48" s="235">
        <f t="shared" si="6"/>
        <v>-11952359</v>
      </c>
      <c r="M48" s="234">
        <f t="shared" si="6"/>
        <v>29277013</v>
      </c>
      <c r="N48" s="234">
        <f t="shared" si="6"/>
        <v>9475605</v>
      </c>
      <c r="O48" s="235">
        <f t="shared" si="6"/>
        <v>-7928431</v>
      </c>
      <c r="P48" s="235">
        <f t="shared" si="6"/>
        <v>-7167649</v>
      </c>
      <c r="Q48" s="235">
        <f t="shared" si="6"/>
        <v>24147887</v>
      </c>
      <c r="R48" s="235">
        <f t="shared" si="6"/>
        <v>9051807</v>
      </c>
      <c r="S48" s="235">
        <f t="shared" si="6"/>
        <v>-9294612</v>
      </c>
      <c r="T48" s="234">
        <f t="shared" si="6"/>
        <v>-8677665</v>
      </c>
      <c r="U48" s="234">
        <f t="shared" si="6"/>
        <v>-12239207</v>
      </c>
      <c r="V48" s="235">
        <f t="shared" si="6"/>
        <v>-30211484</v>
      </c>
      <c r="W48" s="235">
        <f t="shared" si="6"/>
        <v>15269382</v>
      </c>
      <c r="X48" s="235">
        <f t="shared" si="6"/>
        <v>1612724</v>
      </c>
      <c r="Y48" s="235">
        <f t="shared" si="6"/>
        <v>13656658</v>
      </c>
      <c r="Z48" s="236">
        <f>+IF(X48&lt;&gt;0,+(Y48/X48)*100,0)</f>
        <v>846.8068931819705</v>
      </c>
      <c r="AA48" s="237">
        <f>SUM(AA46:AA47)</f>
        <v>1612724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3647484</v>
      </c>
      <c r="D5" s="158">
        <f>SUM(D6:D8)</f>
        <v>0</v>
      </c>
      <c r="E5" s="159">
        <f t="shared" si="0"/>
        <v>4750000</v>
      </c>
      <c r="F5" s="105">
        <f t="shared" si="0"/>
        <v>1130000</v>
      </c>
      <c r="G5" s="105">
        <f t="shared" si="0"/>
        <v>6800</v>
      </c>
      <c r="H5" s="105">
        <f t="shared" si="0"/>
        <v>3400</v>
      </c>
      <c r="I5" s="105">
        <f t="shared" si="0"/>
        <v>0</v>
      </c>
      <c r="J5" s="105">
        <f t="shared" si="0"/>
        <v>10200</v>
      </c>
      <c r="K5" s="105">
        <f t="shared" si="0"/>
        <v>12719</v>
      </c>
      <c r="L5" s="105">
        <f t="shared" si="0"/>
        <v>0</v>
      </c>
      <c r="M5" s="105">
        <f t="shared" si="0"/>
        <v>15824</v>
      </c>
      <c r="N5" s="105">
        <f t="shared" si="0"/>
        <v>28543</v>
      </c>
      <c r="O5" s="105">
        <f t="shared" si="0"/>
        <v>11568</v>
      </c>
      <c r="P5" s="105">
        <f t="shared" si="0"/>
        <v>18247</v>
      </c>
      <c r="Q5" s="105">
        <f t="shared" si="0"/>
        <v>595</v>
      </c>
      <c r="R5" s="105">
        <f t="shared" si="0"/>
        <v>30410</v>
      </c>
      <c r="S5" s="105">
        <f t="shared" si="0"/>
        <v>0</v>
      </c>
      <c r="T5" s="105">
        <f t="shared" si="0"/>
        <v>17689</v>
      </c>
      <c r="U5" s="105">
        <f t="shared" si="0"/>
        <v>151996</v>
      </c>
      <c r="V5" s="105">
        <f t="shared" si="0"/>
        <v>169685</v>
      </c>
      <c r="W5" s="105">
        <f t="shared" si="0"/>
        <v>238838</v>
      </c>
      <c r="X5" s="105">
        <f t="shared" si="0"/>
        <v>1130000</v>
      </c>
      <c r="Y5" s="105">
        <f t="shared" si="0"/>
        <v>-891162</v>
      </c>
      <c r="Z5" s="142">
        <f>+IF(X5&lt;&gt;0,+(Y5/X5)*100,0)</f>
        <v>-78.86389380530974</v>
      </c>
      <c r="AA5" s="158">
        <f>SUM(AA6:AA8)</f>
        <v>1130000</v>
      </c>
    </row>
    <row r="6" spans="1:27" ht="13.5">
      <c r="A6" s="143" t="s">
        <v>75</v>
      </c>
      <c r="B6" s="141"/>
      <c r="C6" s="160">
        <v>2644788</v>
      </c>
      <c r="D6" s="160"/>
      <c r="E6" s="161">
        <v>300000</v>
      </c>
      <c r="F6" s="65"/>
      <c r="G6" s="65"/>
      <c r="H6" s="65"/>
      <c r="I6" s="65"/>
      <c r="J6" s="65"/>
      <c r="K6" s="65"/>
      <c r="L6" s="65"/>
      <c r="M6" s="65"/>
      <c r="N6" s="65"/>
      <c r="O6" s="65">
        <v>11568</v>
      </c>
      <c r="P6" s="65"/>
      <c r="Q6" s="65"/>
      <c r="R6" s="65">
        <v>11568</v>
      </c>
      <c r="S6" s="65"/>
      <c r="T6" s="65"/>
      <c r="U6" s="65"/>
      <c r="V6" s="65"/>
      <c r="W6" s="65">
        <v>11568</v>
      </c>
      <c r="X6" s="65"/>
      <c r="Y6" s="65">
        <v>11568</v>
      </c>
      <c r="Z6" s="145"/>
      <c r="AA6" s="67"/>
    </row>
    <row r="7" spans="1:27" ht="13.5">
      <c r="A7" s="143" t="s">
        <v>76</v>
      </c>
      <c r="B7" s="141"/>
      <c r="C7" s="162"/>
      <c r="D7" s="162"/>
      <c r="E7" s="163">
        <v>3700000</v>
      </c>
      <c r="F7" s="164">
        <v>700000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700000</v>
      </c>
      <c r="Y7" s="164">
        <v>-700000</v>
      </c>
      <c r="Z7" s="146">
        <v>-100</v>
      </c>
      <c r="AA7" s="239">
        <v>700000</v>
      </c>
    </row>
    <row r="8" spans="1:27" ht="13.5">
      <c r="A8" s="143" t="s">
        <v>77</v>
      </c>
      <c r="B8" s="141"/>
      <c r="C8" s="160">
        <v>1002696</v>
      </c>
      <c r="D8" s="160"/>
      <c r="E8" s="161">
        <v>750000</v>
      </c>
      <c r="F8" s="65">
        <v>430000</v>
      </c>
      <c r="G8" s="65">
        <v>6800</v>
      </c>
      <c r="H8" s="65">
        <v>3400</v>
      </c>
      <c r="I8" s="65"/>
      <c r="J8" s="65">
        <v>10200</v>
      </c>
      <c r="K8" s="65">
        <v>12719</v>
      </c>
      <c r="L8" s="65"/>
      <c r="M8" s="65">
        <v>15824</v>
      </c>
      <c r="N8" s="65">
        <v>28543</v>
      </c>
      <c r="O8" s="65"/>
      <c r="P8" s="65">
        <v>18247</v>
      </c>
      <c r="Q8" s="65">
        <v>595</v>
      </c>
      <c r="R8" s="65">
        <v>18842</v>
      </c>
      <c r="S8" s="65"/>
      <c r="T8" s="65">
        <v>17689</v>
      </c>
      <c r="U8" s="65">
        <v>151996</v>
      </c>
      <c r="V8" s="65">
        <v>169685</v>
      </c>
      <c r="W8" s="65">
        <v>227270</v>
      </c>
      <c r="X8" s="65">
        <v>430000</v>
      </c>
      <c r="Y8" s="65">
        <v>-202730</v>
      </c>
      <c r="Z8" s="145">
        <v>-47.15</v>
      </c>
      <c r="AA8" s="67">
        <v>430000</v>
      </c>
    </row>
    <row r="9" spans="1:27" ht="13.5">
      <c r="A9" s="140" t="s">
        <v>78</v>
      </c>
      <c r="B9" s="141"/>
      <c r="C9" s="158">
        <f aca="true" t="shared" si="1" ref="C9:Y9">SUM(C10:C14)</f>
        <v>222787</v>
      </c>
      <c r="D9" s="158">
        <f>SUM(D10:D14)</f>
        <v>0</v>
      </c>
      <c r="E9" s="159">
        <f t="shared" si="1"/>
        <v>700000</v>
      </c>
      <c r="F9" s="105">
        <f t="shared" si="1"/>
        <v>350000</v>
      </c>
      <c r="G9" s="105">
        <f t="shared" si="1"/>
        <v>0</v>
      </c>
      <c r="H9" s="105">
        <f t="shared" si="1"/>
        <v>0</v>
      </c>
      <c r="I9" s="105">
        <f t="shared" si="1"/>
        <v>15263</v>
      </c>
      <c r="J9" s="105">
        <f t="shared" si="1"/>
        <v>15263</v>
      </c>
      <c r="K9" s="105">
        <f t="shared" si="1"/>
        <v>0</v>
      </c>
      <c r="L9" s="105">
        <f t="shared" si="1"/>
        <v>0</v>
      </c>
      <c r="M9" s="105">
        <f t="shared" si="1"/>
        <v>9985</v>
      </c>
      <c r="N9" s="105">
        <f t="shared" si="1"/>
        <v>9985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144902</v>
      </c>
      <c r="V9" s="105">
        <f t="shared" si="1"/>
        <v>144902</v>
      </c>
      <c r="W9" s="105">
        <f t="shared" si="1"/>
        <v>170150</v>
      </c>
      <c r="X9" s="105">
        <f t="shared" si="1"/>
        <v>350000</v>
      </c>
      <c r="Y9" s="105">
        <f t="shared" si="1"/>
        <v>-179850</v>
      </c>
      <c r="Z9" s="142">
        <f>+IF(X9&lt;&gt;0,+(Y9/X9)*100,0)</f>
        <v>-51.38571428571429</v>
      </c>
      <c r="AA9" s="107">
        <f>SUM(AA10:AA14)</f>
        <v>350000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>
        <v>157887</v>
      </c>
      <c r="D11" s="160"/>
      <c r="E11" s="161">
        <v>700000</v>
      </c>
      <c r="F11" s="65">
        <v>350000</v>
      </c>
      <c r="G11" s="65"/>
      <c r="H11" s="65"/>
      <c r="I11" s="65">
        <v>15263</v>
      </c>
      <c r="J11" s="65">
        <v>15263</v>
      </c>
      <c r="K11" s="65"/>
      <c r="L11" s="65"/>
      <c r="M11" s="65">
        <v>9985</v>
      </c>
      <c r="N11" s="65">
        <v>9985</v>
      </c>
      <c r="O11" s="65"/>
      <c r="P11" s="65"/>
      <c r="Q11" s="65"/>
      <c r="R11" s="65"/>
      <c r="S11" s="65"/>
      <c r="T11" s="65"/>
      <c r="U11" s="65">
        <v>144902</v>
      </c>
      <c r="V11" s="65">
        <v>144902</v>
      </c>
      <c r="W11" s="65">
        <v>170150</v>
      </c>
      <c r="X11" s="65">
        <v>350000</v>
      </c>
      <c r="Y11" s="65">
        <v>-179850</v>
      </c>
      <c r="Z11" s="145">
        <v>-51.39</v>
      </c>
      <c r="AA11" s="67">
        <v>350000</v>
      </c>
    </row>
    <row r="12" spans="1:27" ht="13.5">
      <c r="A12" s="143" t="s">
        <v>81</v>
      </c>
      <c r="B12" s="141"/>
      <c r="C12" s="160">
        <v>64900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97855</v>
      </c>
      <c r="D15" s="158">
        <f>SUM(D16:D18)</f>
        <v>0</v>
      </c>
      <c r="E15" s="159">
        <f t="shared" si="2"/>
        <v>9550000</v>
      </c>
      <c r="F15" s="105">
        <f t="shared" si="2"/>
        <v>900000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5238</v>
      </c>
      <c r="N15" s="105">
        <f t="shared" si="2"/>
        <v>5238</v>
      </c>
      <c r="O15" s="105">
        <f t="shared" si="2"/>
        <v>191045</v>
      </c>
      <c r="P15" s="105">
        <f t="shared" si="2"/>
        <v>0</v>
      </c>
      <c r="Q15" s="105">
        <f t="shared" si="2"/>
        <v>0</v>
      </c>
      <c r="R15" s="105">
        <f t="shared" si="2"/>
        <v>191045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196283</v>
      </c>
      <c r="X15" s="105">
        <f t="shared" si="2"/>
        <v>900000</v>
      </c>
      <c r="Y15" s="105">
        <f t="shared" si="2"/>
        <v>-703717</v>
      </c>
      <c r="Z15" s="142">
        <f>+IF(X15&lt;&gt;0,+(Y15/X15)*100,0)</f>
        <v>-78.19077777777778</v>
      </c>
      <c r="AA15" s="107">
        <f>SUM(AA16:AA18)</f>
        <v>900000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97855</v>
      </c>
      <c r="D17" s="160"/>
      <c r="E17" s="161">
        <v>1300000</v>
      </c>
      <c r="F17" s="65">
        <v>650000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650000</v>
      </c>
      <c r="Y17" s="65">
        <v>-650000</v>
      </c>
      <c r="Z17" s="145">
        <v>-100</v>
      </c>
      <c r="AA17" s="67">
        <v>650000</v>
      </c>
    </row>
    <row r="18" spans="1:27" ht="13.5">
      <c r="A18" s="143" t="s">
        <v>87</v>
      </c>
      <c r="B18" s="141"/>
      <c r="C18" s="160"/>
      <c r="D18" s="160"/>
      <c r="E18" s="161">
        <v>8250000</v>
      </c>
      <c r="F18" s="65">
        <v>250000</v>
      </c>
      <c r="G18" s="65"/>
      <c r="H18" s="65"/>
      <c r="I18" s="65"/>
      <c r="J18" s="65"/>
      <c r="K18" s="65"/>
      <c r="L18" s="65"/>
      <c r="M18" s="65">
        <v>5238</v>
      </c>
      <c r="N18" s="65">
        <v>5238</v>
      </c>
      <c r="O18" s="65">
        <v>191045</v>
      </c>
      <c r="P18" s="65"/>
      <c r="Q18" s="65"/>
      <c r="R18" s="65">
        <v>191045</v>
      </c>
      <c r="S18" s="65"/>
      <c r="T18" s="65"/>
      <c r="U18" s="65"/>
      <c r="V18" s="65"/>
      <c r="W18" s="65">
        <v>196283</v>
      </c>
      <c r="X18" s="65">
        <v>250000</v>
      </c>
      <c r="Y18" s="65">
        <v>-53717</v>
      </c>
      <c r="Z18" s="145">
        <v>-21.49</v>
      </c>
      <c r="AA18" s="67">
        <v>250000</v>
      </c>
    </row>
    <row r="19" spans="1:27" ht="13.5">
      <c r="A19" s="140" t="s">
        <v>88</v>
      </c>
      <c r="B19" s="147"/>
      <c r="C19" s="158">
        <f aca="true" t="shared" si="3" ref="C19:Y19">SUM(C20:C23)</f>
        <v>11307341</v>
      </c>
      <c r="D19" s="158">
        <f>SUM(D20:D23)</f>
        <v>0</v>
      </c>
      <c r="E19" s="159">
        <f t="shared" si="3"/>
        <v>4000000</v>
      </c>
      <c r="F19" s="105">
        <f t="shared" si="3"/>
        <v>11490210</v>
      </c>
      <c r="G19" s="105">
        <f t="shared" si="3"/>
        <v>195000</v>
      </c>
      <c r="H19" s="105">
        <f t="shared" si="3"/>
        <v>-2502</v>
      </c>
      <c r="I19" s="105">
        <f t="shared" si="3"/>
        <v>0</v>
      </c>
      <c r="J19" s="105">
        <f t="shared" si="3"/>
        <v>192498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157580</v>
      </c>
      <c r="R19" s="105">
        <f t="shared" si="3"/>
        <v>157580</v>
      </c>
      <c r="S19" s="105">
        <f t="shared" si="3"/>
        <v>140351</v>
      </c>
      <c r="T19" s="105">
        <f t="shared" si="3"/>
        <v>19649</v>
      </c>
      <c r="U19" s="105">
        <f t="shared" si="3"/>
        <v>3144</v>
      </c>
      <c r="V19" s="105">
        <f t="shared" si="3"/>
        <v>163144</v>
      </c>
      <c r="W19" s="105">
        <f t="shared" si="3"/>
        <v>513222</v>
      </c>
      <c r="X19" s="105">
        <f t="shared" si="3"/>
        <v>11490210</v>
      </c>
      <c r="Y19" s="105">
        <f t="shared" si="3"/>
        <v>-10976988</v>
      </c>
      <c r="Z19" s="142">
        <f>+IF(X19&lt;&gt;0,+(Y19/X19)*100,0)</f>
        <v>-95.53339756192446</v>
      </c>
      <c r="AA19" s="107">
        <f>SUM(AA20:AA23)</f>
        <v>11490210</v>
      </c>
    </row>
    <row r="20" spans="1:27" ht="13.5">
      <c r="A20" s="143" t="s">
        <v>89</v>
      </c>
      <c r="B20" s="141"/>
      <c r="C20" s="160">
        <v>1173009</v>
      </c>
      <c r="D20" s="160"/>
      <c r="E20" s="161">
        <v>4000000</v>
      </c>
      <c r="F20" s="65">
        <v>11490210</v>
      </c>
      <c r="G20" s="65">
        <v>195000</v>
      </c>
      <c r="H20" s="65">
        <v>-2502</v>
      </c>
      <c r="I20" s="65"/>
      <c r="J20" s="65">
        <v>192498</v>
      </c>
      <c r="K20" s="65"/>
      <c r="L20" s="65"/>
      <c r="M20" s="65"/>
      <c r="N20" s="65"/>
      <c r="O20" s="65"/>
      <c r="P20" s="65"/>
      <c r="Q20" s="65">
        <v>157580</v>
      </c>
      <c r="R20" s="65">
        <v>157580</v>
      </c>
      <c r="S20" s="65">
        <v>140351</v>
      </c>
      <c r="T20" s="65">
        <v>19649</v>
      </c>
      <c r="U20" s="65">
        <v>3144</v>
      </c>
      <c r="V20" s="65">
        <v>163144</v>
      </c>
      <c r="W20" s="65">
        <v>513222</v>
      </c>
      <c r="X20" s="65">
        <v>11490210</v>
      </c>
      <c r="Y20" s="65">
        <v>-10976988</v>
      </c>
      <c r="Z20" s="145">
        <v>-95.53</v>
      </c>
      <c r="AA20" s="67">
        <v>11490210</v>
      </c>
    </row>
    <row r="21" spans="1:27" ht="13.5">
      <c r="A21" s="143" t="s">
        <v>90</v>
      </c>
      <c r="B21" s="141"/>
      <c r="C21" s="160">
        <v>10094236</v>
      </c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>
        <v>29421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10675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15275467</v>
      </c>
      <c r="D25" s="232">
        <f>+D5+D9+D15+D19+D24</f>
        <v>0</v>
      </c>
      <c r="E25" s="245">
        <f t="shared" si="4"/>
        <v>19000000</v>
      </c>
      <c r="F25" s="234">
        <f t="shared" si="4"/>
        <v>13870210</v>
      </c>
      <c r="G25" s="234">
        <f t="shared" si="4"/>
        <v>201800</v>
      </c>
      <c r="H25" s="234">
        <f t="shared" si="4"/>
        <v>898</v>
      </c>
      <c r="I25" s="234">
        <f t="shared" si="4"/>
        <v>15263</v>
      </c>
      <c r="J25" s="234">
        <f t="shared" si="4"/>
        <v>217961</v>
      </c>
      <c r="K25" s="234">
        <f t="shared" si="4"/>
        <v>12719</v>
      </c>
      <c r="L25" s="234">
        <f t="shared" si="4"/>
        <v>0</v>
      </c>
      <c r="M25" s="234">
        <f t="shared" si="4"/>
        <v>31047</v>
      </c>
      <c r="N25" s="234">
        <f t="shared" si="4"/>
        <v>43766</v>
      </c>
      <c r="O25" s="234">
        <f t="shared" si="4"/>
        <v>202613</v>
      </c>
      <c r="P25" s="234">
        <f t="shared" si="4"/>
        <v>18247</v>
      </c>
      <c r="Q25" s="234">
        <f t="shared" si="4"/>
        <v>158175</v>
      </c>
      <c r="R25" s="234">
        <f t="shared" si="4"/>
        <v>379035</v>
      </c>
      <c r="S25" s="234">
        <f t="shared" si="4"/>
        <v>140351</v>
      </c>
      <c r="T25" s="234">
        <f t="shared" si="4"/>
        <v>37338</v>
      </c>
      <c r="U25" s="234">
        <f t="shared" si="4"/>
        <v>300042</v>
      </c>
      <c r="V25" s="234">
        <f t="shared" si="4"/>
        <v>477731</v>
      </c>
      <c r="W25" s="234">
        <f t="shared" si="4"/>
        <v>1118493</v>
      </c>
      <c r="X25" s="234">
        <f t="shared" si="4"/>
        <v>13870210</v>
      </c>
      <c r="Y25" s="234">
        <f t="shared" si="4"/>
        <v>-12751717</v>
      </c>
      <c r="Z25" s="246">
        <f>+IF(X25&lt;&gt;0,+(Y25/X25)*100,0)</f>
        <v>-91.93600529480086</v>
      </c>
      <c r="AA25" s="247">
        <f>+AA5+AA9+AA15+AA19+AA24</f>
        <v>13870210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8759452</v>
      </c>
      <c r="D28" s="160"/>
      <c r="E28" s="161">
        <v>4000000</v>
      </c>
      <c r="F28" s="65">
        <v>11490210</v>
      </c>
      <c r="G28" s="65">
        <v>195000</v>
      </c>
      <c r="H28" s="65">
        <v>-2502</v>
      </c>
      <c r="I28" s="65"/>
      <c r="J28" s="65">
        <v>192498</v>
      </c>
      <c r="K28" s="65"/>
      <c r="L28" s="65"/>
      <c r="M28" s="65"/>
      <c r="N28" s="65"/>
      <c r="O28" s="65"/>
      <c r="P28" s="65"/>
      <c r="Q28" s="65">
        <v>157580</v>
      </c>
      <c r="R28" s="65">
        <v>157580</v>
      </c>
      <c r="S28" s="65">
        <v>140351</v>
      </c>
      <c r="T28" s="65">
        <v>19649</v>
      </c>
      <c r="U28" s="65">
        <v>3144</v>
      </c>
      <c r="V28" s="65">
        <v>163144</v>
      </c>
      <c r="W28" s="65">
        <v>513222</v>
      </c>
      <c r="X28" s="65">
        <v>11490210</v>
      </c>
      <c r="Y28" s="65">
        <v>-10976988</v>
      </c>
      <c r="Z28" s="145">
        <v>-95.53</v>
      </c>
      <c r="AA28" s="160">
        <v>11490210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8759452</v>
      </c>
      <c r="D32" s="225">
        <f>SUM(D28:D31)</f>
        <v>0</v>
      </c>
      <c r="E32" s="226">
        <f t="shared" si="5"/>
        <v>4000000</v>
      </c>
      <c r="F32" s="82">
        <f t="shared" si="5"/>
        <v>11490210</v>
      </c>
      <c r="G32" s="82">
        <f t="shared" si="5"/>
        <v>195000</v>
      </c>
      <c r="H32" s="82">
        <f t="shared" si="5"/>
        <v>-2502</v>
      </c>
      <c r="I32" s="82">
        <f t="shared" si="5"/>
        <v>0</v>
      </c>
      <c r="J32" s="82">
        <f t="shared" si="5"/>
        <v>192498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157580</v>
      </c>
      <c r="R32" s="82">
        <f t="shared" si="5"/>
        <v>157580</v>
      </c>
      <c r="S32" s="82">
        <f t="shared" si="5"/>
        <v>140351</v>
      </c>
      <c r="T32" s="82">
        <f t="shared" si="5"/>
        <v>19649</v>
      </c>
      <c r="U32" s="82">
        <f t="shared" si="5"/>
        <v>3144</v>
      </c>
      <c r="V32" s="82">
        <f t="shared" si="5"/>
        <v>163144</v>
      </c>
      <c r="W32" s="82">
        <f t="shared" si="5"/>
        <v>513222</v>
      </c>
      <c r="X32" s="82">
        <f t="shared" si="5"/>
        <v>11490210</v>
      </c>
      <c r="Y32" s="82">
        <f t="shared" si="5"/>
        <v>-10976988</v>
      </c>
      <c r="Z32" s="227">
        <f>+IF(X32&lt;&gt;0,+(Y32/X32)*100,0)</f>
        <v>-95.53339756192446</v>
      </c>
      <c r="AA32" s="84">
        <f>SUM(AA28:AA31)</f>
        <v>11490210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>
        <v>8000000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6516015</v>
      </c>
      <c r="D35" s="160"/>
      <c r="E35" s="161">
        <v>7000000</v>
      </c>
      <c r="F35" s="65">
        <v>2380000</v>
      </c>
      <c r="G35" s="65">
        <v>6800</v>
      </c>
      <c r="H35" s="65">
        <v>3400</v>
      </c>
      <c r="I35" s="65">
        <v>15263</v>
      </c>
      <c r="J35" s="65">
        <v>25463</v>
      </c>
      <c r="K35" s="65"/>
      <c r="L35" s="65"/>
      <c r="M35" s="65">
        <v>31047</v>
      </c>
      <c r="N35" s="65">
        <v>31047</v>
      </c>
      <c r="O35" s="65">
        <v>202613</v>
      </c>
      <c r="P35" s="65">
        <v>18247</v>
      </c>
      <c r="Q35" s="65">
        <v>595</v>
      </c>
      <c r="R35" s="65">
        <v>221455</v>
      </c>
      <c r="S35" s="65"/>
      <c r="T35" s="65">
        <v>17689</v>
      </c>
      <c r="U35" s="65">
        <v>296898</v>
      </c>
      <c r="V35" s="65">
        <v>314587</v>
      </c>
      <c r="W35" s="65">
        <v>592552</v>
      </c>
      <c r="X35" s="65">
        <v>2380000</v>
      </c>
      <c r="Y35" s="65">
        <v>-1787448</v>
      </c>
      <c r="Z35" s="145">
        <v>-75.1</v>
      </c>
      <c r="AA35" s="67">
        <v>2380000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15275467</v>
      </c>
      <c r="D36" s="237">
        <f>SUM(D32:D35)</f>
        <v>0</v>
      </c>
      <c r="E36" s="233">
        <f t="shared" si="6"/>
        <v>19000000</v>
      </c>
      <c r="F36" s="235">
        <f t="shared" si="6"/>
        <v>13870210</v>
      </c>
      <c r="G36" s="235">
        <f t="shared" si="6"/>
        <v>201800</v>
      </c>
      <c r="H36" s="235">
        <f t="shared" si="6"/>
        <v>898</v>
      </c>
      <c r="I36" s="235">
        <f t="shared" si="6"/>
        <v>15263</v>
      </c>
      <c r="J36" s="235">
        <f t="shared" si="6"/>
        <v>217961</v>
      </c>
      <c r="K36" s="235">
        <f t="shared" si="6"/>
        <v>0</v>
      </c>
      <c r="L36" s="235">
        <f t="shared" si="6"/>
        <v>0</v>
      </c>
      <c r="M36" s="235">
        <f t="shared" si="6"/>
        <v>31047</v>
      </c>
      <c r="N36" s="235">
        <f t="shared" si="6"/>
        <v>31047</v>
      </c>
      <c r="O36" s="235">
        <f t="shared" si="6"/>
        <v>202613</v>
      </c>
      <c r="P36" s="235">
        <f t="shared" si="6"/>
        <v>18247</v>
      </c>
      <c r="Q36" s="235">
        <f t="shared" si="6"/>
        <v>158175</v>
      </c>
      <c r="R36" s="235">
        <f t="shared" si="6"/>
        <v>379035</v>
      </c>
      <c r="S36" s="235">
        <f t="shared" si="6"/>
        <v>140351</v>
      </c>
      <c r="T36" s="235">
        <f t="shared" si="6"/>
        <v>37338</v>
      </c>
      <c r="U36" s="235">
        <f t="shared" si="6"/>
        <v>300042</v>
      </c>
      <c r="V36" s="235">
        <f t="shared" si="6"/>
        <v>477731</v>
      </c>
      <c r="W36" s="235">
        <f t="shared" si="6"/>
        <v>1105774</v>
      </c>
      <c r="X36" s="235">
        <f t="shared" si="6"/>
        <v>13870210</v>
      </c>
      <c r="Y36" s="235">
        <f t="shared" si="6"/>
        <v>-12764436</v>
      </c>
      <c r="Z36" s="236">
        <f>+IF(X36&lt;&gt;0,+(Y36/X36)*100,0)</f>
        <v>-92.02770542046588</v>
      </c>
      <c r="AA36" s="254">
        <f>SUM(AA32:AA35)</f>
        <v>13870210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27145311</v>
      </c>
      <c r="D6" s="160"/>
      <c r="E6" s="64"/>
      <c r="F6" s="65">
        <v>44142983</v>
      </c>
      <c r="G6" s="65">
        <v>57563941</v>
      </c>
      <c r="H6" s="65">
        <v>57563941</v>
      </c>
      <c r="I6" s="65">
        <v>27145311</v>
      </c>
      <c r="J6" s="65">
        <v>142273193</v>
      </c>
      <c r="K6" s="65">
        <v>27145311</v>
      </c>
      <c r="L6" s="65">
        <v>27145311</v>
      </c>
      <c r="M6" s="65">
        <v>27145311</v>
      </c>
      <c r="N6" s="65">
        <v>81435933</v>
      </c>
      <c r="O6" s="65">
        <v>27145311</v>
      </c>
      <c r="P6" s="65">
        <v>27145311</v>
      </c>
      <c r="Q6" s="65">
        <v>27145311</v>
      </c>
      <c r="R6" s="65">
        <v>81435933</v>
      </c>
      <c r="S6" s="65">
        <v>27145311</v>
      </c>
      <c r="T6" s="65">
        <v>27145311</v>
      </c>
      <c r="U6" s="65">
        <v>27145311</v>
      </c>
      <c r="V6" s="65">
        <v>81435933</v>
      </c>
      <c r="W6" s="65">
        <v>386580992</v>
      </c>
      <c r="X6" s="65">
        <v>44142983</v>
      </c>
      <c r="Y6" s="65">
        <v>342438009</v>
      </c>
      <c r="Z6" s="145">
        <v>775.75</v>
      </c>
      <c r="AA6" s="67">
        <v>44142983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1674950</v>
      </c>
      <c r="D8" s="160"/>
      <c r="E8" s="64"/>
      <c r="F8" s="65">
        <v>21492039</v>
      </c>
      <c r="G8" s="65">
        <v>3695466</v>
      </c>
      <c r="H8" s="65">
        <v>3695466</v>
      </c>
      <c r="I8" s="65">
        <v>1674950</v>
      </c>
      <c r="J8" s="65">
        <v>9065882</v>
      </c>
      <c r="K8" s="65">
        <v>1674950</v>
      </c>
      <c r="L8" s="65">
        <v>1674950</v>
      </c>
      <c r="M8" s="65">
        <v>1674950</v>
      </c>
      <c r="N8" s="65">
        <v>5024850</v>
      </c>
      <c r="O8" s="65">
        <v>1674950</v>
      </c>
      <c r="P8" s="65">
        <v>1674950</v>
      </c>
      <c r="Q8" s="65">
        <v>1674950</v>
      </c>
      <c r="R8" s="65">
        <v>5024850</v>
      </c>
      <c r="S8" s="65">
        <v>1674950</v>
      </c>
      <c r="T8" s="65">
        <v>1674950</v>
      </c>
      <c r="U8" s="65">
        <v>1674950</v>
      </c>
      <c r="V8" s="65">
        <v>5024850</v>
      </c>
      <c r="W8" s="65">
        <v>24140432</v>
      </c>
      <c r="X8" s="65">
        <v>21492039</v>
      </c>
      <c r="Y8" s="65">
        <v>2648393</v>
      </c>
      <c r="Z8" s="145">
        <v>12.32</v>
      </c>
      <c r="AA8" s="67">
        <v>21492039</v>
      </c>
    </row>
    <row r="9" spans="1:27" ht="13.5">
      <c r="A9" s="264" t="s">
        <v>149</v>
      </c>
      <c r="B9" s="197"/>
      <c r="C9" s="160">
        <v>12351868</v>
      </c>
      <c r="D9" s="160"/>
      <c r="E9" s="64"/>
      <c r="F9" s="65">
        <v>1516561</v>
      </c>
      <c r="G9" s="65">
        <v>11313739</v>
      </c>
      <c r="H9" s="65">
        <v>11313739</v>
      </c>
      <c r="I9" s="65">
        <v>12351868</v>
      </c>
      <c r="J9" s="65">
        <v>34979346</v>
      </c>
      <c r="K9" s="65">
        <v>12351868</v>
      </c>
      <c r="L9" s="65">
        <v>12351868</v>
      </c>
      <c r="M9" s="65">
        <v>12351868</v>
      </c>
      <c r="N9" s="65">
        <v>37055604</v>
      </c>
      <c r="O9" s="65">
        <v>12351868</v>
      </c>
      <c r="P9" s="65">
        <v>12351868</v>
      </c>
      <c r="Q9" s="65">
        <v>12351868</v>
      </c>
      <c r="R9" s="65">
        <v>37055604</v>
      </c>
      <c r="S9" s="65">
        <v>12351868</v>
      </c>
      <c r="T9" s="65">
        <v>12351868</v>
      </c>
      <c r="U9" s="65">
        <v>12351868</v>
      </c>
      <c r="V9" s="65">
        <v>37055604</v>
      </c>
      <c r="W9" s="65">
        <v>146146158</v>
      </c>
      <c r="X9" s="65">
        <v>1516561</v>
      </c>
      <c r="Y9" s="65">
        <v>144629597</v>
      </c>
      <c r="Z9" s="145">
        <v>9536.68</v>
      </c>
      <c r="AA9" s="67">
        <v>1516561</v>
      </c>
    </row>
    <row r="10" spans="1:27" ht="13.5">
      <c r="A10" s="264" t="s">
        <v>150</v>
      </c>
      <c r="B10" s="197"/>
      <c r="C10" s="160">
        <v>2297645</v>
      </c>
      <c r="D10" s="160"/>
      <c r="E10" s="64"/>
      <c r="F10" s="65">
        <v>2201480</v>
      </c>
      <c r="G10" s="164">
        <v>111988</v>
      </c>
      <c r="H10" s="164">
        <v>111988</v>
      </c>
      <c r="I10" s="164">
        <v>37385210</v>
      </c>
      <c r="J10" s="65">
        <v>37609186</v>
      </c>
      <c r="K10" s="164">
        <v>37385210</v>
      </c>
      <c r="L10" s="164">
        <v>37385210</v>
      </c>
      <c r="M10" s="65">
        <v>37385210</v>
      </c>
      <c r="N10" s="164">
        <v>112155630</v>
      </c>
      <c r="O10" s="164">
        <v>37385210</v>
      </c>
      <c r="P10" s="164">
        <v>37385210</v>
      </c>
      <c r="Q10" s="65">
        <v>37385210</v>
      </c>
      <c r="R10" s="164">
        <v>112155630</v>
      </c>
      <c r="S10" s="164">
        <v>37385210</v>
      </c>
      <c r="T10" s="65">
        <v>37385210</v>
      </c>
      <c r="U10" s="164">
        <v>37385210</v>
      </c>
      <c r="V10" s="164">
        <v>112155630</v>
      </c>
      <c r="W10" s="164">
        <v>374076076</v>
      </c>
      <c r="X10" s="65">
        <v>2201480</v>
      </c>
      <c r="Y10" s="164">
        <v>371874596</v>
      </c>
      <c r="Z10" s="146">
        <v>16892.03</v>
      </c>
      <c r="AA10" s="239">
        <v>2201480</v>
      </c>
    </row>
    <row r="11" spans="1:27" ht="13.5">
      <c r="A11" s="264" t="s">
        <v>151</v>
      </c>
      <c r="B11" s="197" t="s">
        <v>96</v>
      </c>
      <c r="C11" s="160">
        <v>3405546</v>
      </c>
      <c r="D11" s="160"/>
      <c r="E11" s="64"/>
      <c r="F11" s="65">
        <v>2792802</v>
      </c>
      <c r="G11" s="65">
        <v>3600769</v>
      </c>
      <c r="H11" s="65">
        <v>3600769</v>
      </c>
      <c r="I11" s="65">
        <v>3405546</v>
      </c>
      <c r="J11" s="65">
        <v>10607084</v>
      </c>
      <c r="K11" s="65">
        <v>3405546</v>
      </c>
      <c r="L11" s="65">
        <v>3405546</v>
      </c>
      <c r="M11" s="65">
        <v>3405546</v>
      </c>
      <c r="N11" s="65">
        <v>10216638</v>
      </c>
      <c r="O11" s="65">
        <v>3405546</v>
      </c>
      <c r="P11" s="65">
        <v>3405546</v>
      </c>
      <c r="Q11" s="65">
        <v>3405546</v>
      </c>
      <c r="R11" s="65">
        <v>10216638</v>
      </c>
      <c r="S11" s="65">
        <v>3405546</v>
      </c>
      <c r="T11" s="65">
        <v>3405546</v>
      </c>
      <c r="U11" s="65">
        <v>3405546</v>
      </c>
      <c r="V11" s="65">
        <v>10216638</v>
      </c>
      <c r="W11" s="65">
        <v>41256998</v>
      </c>
      <c r="X11" s="65">
        <v>2792802</v>
      </c>
      <c r="Y11" s="65">
        <v>38464196</v>
      </c>
      <c r="Z11" s="145">
        <v>1377.26</v>
      </c>
      <c r="AA11" s="67">
        <v>2792802</v>
      </c>
    </row>
    <row r="12" spans="1:27" ht="13.5">
      <c r="A12" s="265" t="s">
        <v>56</v>
      </c>
      <c r="B12" s="266"/>
      <c r="C12" s="177">
        <f aca="true" t="shared" si="0" ref="C12:Y12">SUM(C6:C11)</f>
        <v>46875320</v>
      </c>
      <c r="D12" s="177">
        <f>SUM(D6:D11)</f>
        <v>0</v>
      </c>
      <c r="E12" s="77">
        <f t="shared" si="0"/>
        <v>0</v>
      </c>
      <c r="F12" s="78">
        <f t="shared" si="0"/>
        <v>72145865</v>
      </c>
      <c r="G12" s="78">
        <f t="shared" si="0"/>
        <v>76285903</v>
      </c>
      <c r="H12" s="78">
        <f t="shared" si="0"/>
        <v>76285903</v>
      </c>
      <c r="I12" s="78">
        <f t="shared" si="0"/>
        <v>81962885</v>
      </c>
      <c r="J12" s="78">
        <f t="shared" si="0"/>
        <v>234534691</v>
      </c>
      <c r="K12" s="78">
        <f t="shared" si="0"/>
        <v>81962885</v>
      </c>
      <c r="L12" s="78">
        <f t="shared" si="0"/>
        <v>81962885</v>
      </c>
      <c r="M12" s="78">
        <f t="shared" si="0"/>
        <v>81962885</v>
      </c>
      <c r="N12" s="78">
        <f t="shared" si="0"/>
        <v>245888655</v>
      </c>
      <c r="O12" s="78">
        <f t="shared" si="0"/>
        <v>81962885</v>
      </c>
      <c r="P12" s="78">
        <f t="shared" si="0"/>
        <v>81962885</v>
      </c>
      <c r="Q12" s="78">
        <f t="shared" si="0"/>
        <v>81962885</v>
      </c>
      <c r="R12" s="78">
        <f t="shared" si="0"/>
        <v>245888655</v>
      </c>
      <c r="S12" s="78">
        <f t="shared" si="0"/>
        <v>81962885</v>
      </c>
      <c r="T12" s="78">
        <f t="shared" si="0"/>
        <v>81962885</v>
      </c>
      <c r="U12" s="78">
        <f t="shared" si="0"/>
        <v>81962885</v>
      </c>
      <c r="V12" s="78">
        <f t="shared" si="0"/>
        <v>245888655</v>
      </c>
      <c r="W12" s="78">
        <f t="shared" si="0"/>
        <v>972200656</v>
      </c>
      <c r="X12" s="78">
        <f t="shared" si="0"/>
        <v>72145865</v>
      </c>
      <c r="Y12" s="78">
        <f t="shared" si="0"/>
        <v>900054791</v>
      </c>
      <c r="Z12" s="179">
        <f>+IF(X12&lt;&gt;0,+(Y12/X12)*100,0)</f>
        <v>1247.5486862621995</v>
      </c>
      <c r="AA12" s="79">
        <f>SUM(AA6:AA11)</f>
        <v>72145865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35111026</v>
      </c>
      <c r="D15" s="160"/>
      <c r="E15" s="64"/>
      <c r="F15" s="65">
        <v>32356680</v>
      </c>
      <c r="G15" s="65">
        <v>72061</v>
      </c>
      <c r="H15" s="65">
        <v>72061</v>
      </c>
      <c r="I15" s="65">
        <v>23461</v>
      </c>
      <c r="J15" s="65">
        <v>167583</v>
      </c>
      <c r="K15" s="65">
        <v>23461</v>
      </c>
      <c r="L15" s="65">
        <v>23461</v>
      </c>
      <c r="M15" s="65">
        <v>23461</v>
      </c>
      <c r="N15" s="65">
        <v>70383</v>
      </c>
      <c r="O15" s="65">
        <v>23461</v>
      </c>
      <c r="P15" s="65">
        <v>23461</v>
      </c>
      <c r="Q15" s="65">
        <v>23461</v>
      </c>
      <c r="R15" s="65">
        <v>70383</v>
      </c>
      <c r="S15" s="65">
        <v>23461</v>
      </c>
      <c r="T15" s="65">
        <v>23461</v>
      </c>
      <c r="U15" s="65">
        <v>23461</v>
      </c>
      <c r="V15" s="65">
        <v>70383</v>
      </c>
      <c r="W15" s="65">
        <v>378732</v>
      </c>
      <c r="X15" s="65">
        <v>32356680</v>
      </c>
      <c r="Y15" s="65">
        <v>-31977948</v>
      </c>
      <c r="Z15" s="145">
        <v>-98.83</v>
      </c>
      <c r="AA15" s="67">
        <v>32356680</v>
      </c>
    </row>
    <row r="16" spans="1:27" ht="13.5">
      <c r="A16" s="264" t="s">
        <v>154</v>
      </c>
      <c r="B16" s="197"/>
      <c r="C16" s="160">
        <v>40974</v>
      </c>
      <c r="D16" s="160"/>
      <c r="E16" s="64"/>
      <c r="F16" s="65">
        <v>40974</v>
      </c>
      <c r="G16" s="164">
        <v>40974</v>
      </c>
      <c r="H16" s="164">
        <v>40974</v>
      </c>
      <c r="I16" s="164">
        <v>40974</v>
      </c>
      <c r="J16" s="65">
        <v>122922</v>
      </c>
      <c r="K16" s="164">
        <v>40974</v>
      </c>
      <c r="L16" s="164">
        <v>40974</v>
      </c>
      <c r="M16" s="65">
        <v>40974</v>
      </c>
      <c r="N16" s="164">
        <v>122922</v>
      </c>
      <c r="O16" s="164">
        <v>40974</v>
      </c>
      <c r="P16" s="164">
        <v>40974</v>
      </c>
      <c r="Q16" s="65">
        <v>40974</v>
      </c>
      <c r="R16" s="164">
        <v>122922</v>
      </c>
      <c r="S16" s="164">
        <v>40974</v>
      </c>
      <c r="T16" s="65">
        <v>40974</v>
      </c>
      <c r="U16" s="164">
        <v>40974</v>
      </c>
      <c r="V16" s="164">
        <v>122922</v>
      </c>
      <c r="W16" s="164">
        <v>491688</v>
      </c>
      <c r="X16" s="65">
        <v>40974</v>
      </c>
      <c r="Y16" s="164">
        <v>450714</v>
      </c>
      <c r="Z16" s="146">
        <v>1100</v>
      </c>
      <c r="AA16" s="239">
        <v>40974</v>
      </c>
    </row>
    <row r="17" spans="1:27" ht="13.5">
      <c r="A17" s="264" t="s">
        <v>155</v>
      </c>
      <c r="B17" s="197"/>
      <c r="C17" s="160">
        <v>354026907</v>
      </c>
      <c r="D17" s="160"/>
      <c r="E17" s="64"/>
      <c r="F17" s="65">
        <v>353212682</v>
      </c>
      <c r="G17" s="65">
        <v>353058734</v>
      </c>
      <c r="H17" s="65">
        <v>353058734</v>
      </c>
      <c r="I17" s="65">
        <v>354605750</v>
      </c>
      <c r="J17" s="65">
        <v>1060723218</v>
      </c>
      <c r="K17" s="65">
        <v>354605750</v>
      </c>
      <c r="L17" s="65">
        <v>354605750</v>
      </c>
      <c r="M17" s="65">
        <v>354605750</v>
      </c>
      <c r="N17" s="65">
        <v>1063817250</v>
      </c>
      <c r="O17" s="65">
        <v>354605750</v>
      </c>
      <c r="P17" s="65">
        <v>354605750</v>
      </c>
      <c r="Q17" s="65">
        <v>354605750</v>
      </c>
      <c r="R17" s="65">
        <v>1063817250</v>
      </c>
      <c r="S17" s="65">
        <v>354605750</v>
      </c>
      <c r="T17" s="65">
        <v>354605750</v>
      </c>
      <c r="U17" s="65">
        <v>354605750</v>
      </c>
      <c r="V17" s="65">
        <v>1063817250</v>
      </c>
      <c r="W17" s="65">
        <v>4252174968</v>
      </c>
      <c r="X17" s="65">
        <v>353212682</v>
      </c>
      <c r="Y17" s="65">
        <v>3898962286</v>
      </c>
      <c r="Z17" s="145">
        <v>1103.86</v>
      </c>
      <c r="AA17" s="67">
        <v>353212682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177412374</v>
      </c>
      <c r="D19" s="160"/>
      <c r="E19" s="64"/>
      <c r="F19" s="65">
        <v>250197759</v>
      </c>
      <c r="G19" s="65">
        <v>257096818</v>
      </c>
      <c r="H19" s="65">
        <v>257096818</v>
      </c>
      <c r="I19" s="65">
        <v>177571745</v>
      </c>
      <c r="J19" s="65">
        <v>691765381</v>
      </c>
      <c r="K19" s="65">
        <v>177571745</v>
      </c>
      <c r="L19" s="65">
        <v>177571745</v>
      </c>
      <c r="M19" s="65">
        <v>177571745</v>
      </c>
      <c r="N19" s="65">
        <v>532715235</v>
      </c>
      <c r="O19" s="65">
        <v>177571745</v>
      </c>
      <c r="P19" s="65">
        <v>177571745</v>
      </c>
      <c r="Q19" s="65">
        <v>177571745</v>
      </c>
      <c r="R19" s="65">
        <v>532715235</v>
      </c>
      <c r="S19" s="65">
        <v>177571745</v>
      </c>
      <c r="T19" s="65">
        <v>177571745</v>
      </c>
      <c r="U19" s="65">
        <v>177571745</v>
      </c>
      <c r="V19" s="65">
        <v>532715235</v>
      </c>
      <c r="W19" s="65">
        <v>2289911086</v>
      </c>
      <c r="X19" s="65">
        <v>250197759</v>
      </c>
      <c r="Y19" s="65">
        <v>2039713327</v>
      </c>
      <c r="Z19" s="145">
        <v>815.24</v>
      </c>
      <c r="AA19" s="67">
        <v>250197759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3357640</v>
      </c>
      <c r="D22" s="160"/>
      <c r="E22" s="64"/>
      <c r="F22" s="65">
        <v>1645744</v>
      </c>
      <c r="G22" s="65">
        <v>1525154</v>
      </c>
      <c r="H22" s="65">
        <v>1525154</v>
      </c>
      <c r="I22" s="65">
        <v>3357640</v>
      </c>
      <c r="J22" s="65">
        <v>6407948</v>
      </c>
      <c r="K22" s="65">
        <v>3357640</v>
      </c>
      <c r="L22" s="65">
        <v>3357640</v>
      </c>
      <c r="M22" s="65">
        <v>3357640</v>
      </c>
      <c r="N22" s="65">
        <v>10072920</v>
      </c>
      <c r="O22" s="65">
        <v>3357640</v>
      </c>
      <c r="P22" s="65">
        <v>3357640</v>
      </c>
      <c r="Q22" s="65">
        <v>3357640</v>
      </c>
      <c r="R22" s="65">
        <v>10072920</v>
      </c>
      <c r="S22" s="65">
        <v>3357640</v>
      </c>
      <c r="T22" s="65">
        <v>3357640</v>
      </c>
      <c r="U22" s="65">
        <v>3357640</v>
      </c>
      <c r="V22" s="65">
        <v>10072920</v>
      </c>
      <c r="W22" s="65">
        <v>36626708</v>
      </c>
      <c r="X22" s="65">
        <v>1645744</v>
      </c>
      <c r="Y22" s="65">
        <v>34980964</v>
      </c>
      <c r="Z22" s="145">
        <v>2125.54</v>
      </c>
      <c r="AA22" s="67">
        <v>1645744</v>
      </c>
    </row>
    <row r="23" spans="1:27" ht="13.5">
      <c r="A23" s="264" t="s">
        <v>161</v>
      </c>
      <c r="B23" s="197"/>
      <c r="C23" s="160">
        <v>92716167</v>
      </c>
      <c r="D23" s="160"/>
      <c r="E23" s="64"/>
      <c r="F23" s="65"/>
      <c r="G23" s="164"/>
      <c r="H23" s="164"/>
      <c r="I23" s="164">
        <v>92716166</v>
      </c>
      <c r="J23" s="65">
        <v>92716166</v>
      </c>
      <c r="K23" s="164">
        <v>92716166</v>
      </c>
      <c r="L23" s="164">
        <v>92716166</v>
      </c>
      <c r="M23" s="65">
        <v>92716166</v>
      </c>
      <c r="N23" s="164">
        <v>278148498</v>
      </c>
      <c r="O23" s="164">
        <v>92716166</v>
      </c>
      <c r="P23" s="164">
        <v>92716166</v>
      </c>
      <c r="Q23" s="65">
        <v>92716166</v>
      </c>
      <c r="R23" s="164">
        <v>278148498</v>
      </c>
      <c r="S23" s="164">
        <v>92716166</v>
      </c>
      <c r="T23" s="65">
        <v>92716166</v>
      </c>
      <c r="U23" s="164">
        <v>92716166</v>
      </c>
      <c r="V23" s="164">
        <v>278148498</v>
      </c>
      <c r="W23" s="164">
        <v>927161660</v>
      </c>
      <c r="X23" s="65"/>
      <c r="Y23" s="164">
        <v>927161660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662665088</v>
      </c>
      <c r="D24" s="177">
        <f>SUM(D15:D23)</f>
        <v>0</v>
      </c>
      <c r="E24" s="81">
        <f t="shared" si="1"/>
        <v>0</v>
      </c>
      <c r="F24" s="82">
        <f t="shared" si="1"/>
        <v>637453839</v>
      </c>
      <c r="G24" s="82">
        <f t="shared" si="1"/>
        <v>611793741</v>
      </c>
      <c r="H24" s="82">
        <f t="shared" si="1"/>
        <v>611793741</v>
      </c>
      <c r="I24" s="82">
        <f t="shared" si="1"/>
        <v>628315736</v>
      </c>
      <c r="J24" s="82">
        <f t="shared" si="1"/>
        <v>1851903218</v>
      </c>
      <c r="K24" s="82">
        <f t="shared" si="1"/>
        <v>628315736</v>
      </c>
      <c r="L24" s="82">
        <f t="shared" si="1"/>
        <v>628315736</v>
      </c>
      <c r="M24" s="82">
        <f t="shared" si="1"/>
        <v>628315736</v>
      </c>
      <c r="N24" s="82">
        <f t="shared" si="1"/>
        <v>1884947208</v>
      </c>
      <c r="O24" s="82">
        <f t="shared" si="1"/>
        <v>628315736</v>
      </c>
      <c r="P24" s="82">
        <f t="shared" si="1"/>
        <v>628315736</v>
      </c>
      <c r="Q24" s="82">
        <f t="shared" si="1"/>
        <v>628315736</v>
      </c>
      <c r="R24" s="82">
        <f t="shared" si="1"/>
        <v>1884947208</v>
      </c>
      <c r="S24" s="82">
        <f t="shared" si="1"/>
        <v>628315736</v>
      </c>
      <c r="T24" s="82">
        <f t="shared" si="1"/>
        <v>628315736</v>
      </c>
      <c r="U24" s="82">
        <f t="shared" si="1"/>
        <v>628315736</v>
      </c>
      <c r="V24" s="82">
        <f t="shared" si="1"/>
        <v>1884947208</v>
      </c>
      <c r="W24" s="82">
        <f t="shared" si="1"/>
        <v>7506744842</v>
      </c>
      <c r="X24" s="82">
        <f t="shared" si="1"/>
        <v>637453839</v>
      </c>
      <c r="Y24" s="82">
        <f t="shared" si="1"/>
        <v>6869291003</v>
      </c>
      <c r="Z24" s="227">
        <f>+IF(X24&lt;&gt;0,+(Y24/X24)*100,0)</f>
        <v>1077.613872994496</v>
      </c>
      <c r="AA24" s="84">
        <f>SUM(AA15:AA23)</f>
        <v>637453839</v>
      </c>
    </row>
    <row r="25" spans="1:27" ht="13.5">
      <c r="A25" s="265" t="s">
        <v>162</v>
      </c>
      <c r="B25" s="266"/>
      <c r="C25" s="177">
        <f aca="true" t="shared" si="2" ref="C25:Y25">+C12+C24</f>
        <v>709540408</v>
      </c>
      <c r="D25" s="177">
        <f>+D12+D24</f>
        <v>0</v>
      </c>
      <c r="E25" s="77">
        <f t="shared" si="2"/>
        <v>0</v>
      </c>
      <c r="F25" s="78">
        <f t="shared" si="2"/>
        <v>709599704</v>
      </c>
      <c r="G25" s="78">
        <f t="shared" si="2"/>
        <v>688079644</v>
      </c>
      <c r="H25" s="78">
        <f t="shared" si="2"/>
        <v>688079644</v>
      </c>
      <c r="I25" s="78">
        <f t="shared" si="2"/>
        <v>710278621</v>
      </c>
      <c r="J25" s="78">
        <f t="shared" si="2"/>
        <v>2086437909</v>
      </c>
      <c r="K25" s="78">
        <f t="shared" si="2"/>
        <v>710278621</v>
      </c>
      <c r="L25" s="78">
        <f t="shared" si="2"/>
        <v>710278621</v>
      </c>
      <c r="M25" s="78">
        <f t="shared" si="2"/>
        <v>710278621</v>
      </c>
      <c r="N25" s="78">
        <f t="shared" si="2"/>
        <v>2130835863</v>
      </c>
      <c r="O25" s="78">
        <f t="shared" si="2"/>
        <v>710278621</v>
      </c>
      <c r="P25" s="78">
        <f t="shared" si="2"/>
        <v>710278621</v>
      </c>
      <c r="Q25" s="78">
        <f t="shared" si="2"/>
        <v>710278621</v>
      </c>
      <c r="R25" s="78">
        <f t="shared" si="2"/>
        <v>2130835863</v>
      </c>
      <c r="S25" s="78">
        <f t="shared" si="2"/>
        <v>710278621</v>
      </c>
      <c r="T25" s="78">
        <f t="shared" si="2"/>
        <v>710278621</v>
      </c>
      <c r="U25" s="78">
        <f t="shared" si="2"/>
        <v>710278621</v>
      </c>
      <c r="V25" s="78">
        <f t="shared" si="2"/>
        <v>2130835863</v>
      </c>
      <c r="W25" s="78">
        <f t="shared" si="2"/>
        <v>8478945498</v>
      </c>
      <c r="X25" s="78">
        <f t="shared" si="2"/>
        <v>709599704</v>
      </c>
      <c r="Y25" s="78">
        <f t="shared" si="2"/>
        <v>7769345794</v>
      </c>
      <c r="Z25" s="179">
        <f>+IF(X25&lt;&gt;0,+(Y25/X25)*100,0)</f>
        <v>1094.8913521531006</v>
      </c>
      <c r="AA25" s="79">
        <f>+AA12+AA24</f>
        <v>709599704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1583041</v>
      </c>
      <c r="D30" s="160"/>
      <c r="E30" s="64"/>
      <c r="F30" s="65">
        <v>2575771</v>
      </c>
      <c r="G30" s="65">
        <v>2575771</v>
      </c>
      <c r="H30" s="65">
        <v>2575771</v>
      </c>
      <c r="I30" s="65">
        <v>1583041</v>
      </c>
      <c r="J30" s="65">
        <v>6734583</v>
      </c>
      <c r="K30" s="65">
        <v>1583041</v>
      </c>
      <c r="L30" s="65">
        <v>1583041</v>
      </c>
      <c r="M30" s="65">
        <v>1583041</v>
      </c>
      <c r="N30" s="65">
        <v>4749123</v>
      </c>
      <c r="O30" s="65">
        <v>1583041</v>
      </c>
      <c r="P30" s="65">
        <v>1583041</v>
      </c>
      <c r="Q30" s="65">
        <v>1583041</v>
      </c>
      <c r="R30" s="65">
        <v>4749123</v>
      </c>
      <c r="S30" s="65">
        <v>1583041</v>
      </c>
      <c r="T30" s="65">
        <v>1583041</v>
      </c>
      <c r="U30" s="65">
        <v>1583041</v>
      </c>
      <c r="V30" s="65">
        <v>4749123</v>
      </c>
      <c r="W30" s="65">
        <v>20981952</v>
      </c>
      <c r="X30" s="65">
        <v>2575771</v>
      </c>
      <c r="Y30" s="65">
        <v>18406181</v>
      </c>
      <c r="Z30" s="145">
        <v>714.59</v>
      </c>
      <c r="AA30" s="67">
        <v>2575771</v>
      </c>
    </row>
    <row r="31" spans="1:27" ht="13.5">
      <c r="A31" s="264" t="s">
        <v>166</v>
      </c>
      <c r="B31" s="197"/>
      <c r="C31" s="160"/>
      <c r="D31" s="160"/>
      <c r="E31" s="64"/>
      <c r="F31" s="65">
        <v>69208</v>
      </c>
      <c r="G31" s="65">
        <v>73367</v>
      </c>
      <c r="H31" s="65">
        <v>73367</v>
      </c>
      <c r="I31" s="65"/>
      <c r="J31" s="65">
        <v>146734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>
        <v>146734</v>
      </c>
      <c r="X31" s="65">
        <v>69208</v>
      </c>
      <c r="Y31" s="65">
        <v>77526</v>
      </c>
      <c r="Z31" s="145">
        <v>112.02</v>
      </c>
      <c r="AA31" s="67">
        <v>69208</v>
      </c>
    </row>
    <row r="32" spans="1:27" ht="13.5">
      <c r="A32" s="264" t="s">
        <v>167</v>
      </c>
      <c r="B32" s="197" t="s">
        <v>94</v>
      </c>
      <c r="C32" s="160">
        <v>38178982</v>
      </c>
      <c r="D32" s="160"/>
      <c r="E32" s="64"/>
      <c r="F32" s="65">
        <v>49752730</v>
      </c>
      <c r="G32" s="65">
        <v>31143056</v>
      </c>
      <c r="H32" s="65">
        <v>31143056</v>
      </c>
      <c r="I32" s="65">
        <v>38178982</v>
      </c>
      <c r="J32" s="65">
        <v>100465094</v>
      </c>
      <c r="K32" s="65">
        <v>38178982</v>
      </c>
      <c r="L32" s="65">
        <v>38178982</v>
      </c>
      <c r="M32" s="65">
        <v>38178982</v>
      </c>
      <c r="N32" s="65">
        <v>114536946</v>
      </c>
      <c r="O32" s="65">
        <v>38178982</v>
      </c>
      <c r="P32" s="65">
        <v>38178982</v>
      </c>
      <c r="Q32" s="65">
        <v>38178982</v>
      </c>
      <c r="R32" s="65">
        <v>114536946</v>
      </c>
      <c r="S32" s="65">
        <v>38178982</v>
      </c>
      <c r="T32" s="65">
        <v>38178982</v>
      </c>
      <c r="U32" s="65">
        <v>38178982</v>
      </c>
      <c r="V32" s="65">
        <v>114536946</v>
      </c>
      <c r="W32" s="65">
        <v>444075932</v>
      </c>
      <c r="X32" s="65">
        <v>49752730</v>
      </c>
      <c r="Y32" s="65">
        <v>394323202</v>
      </c>
      <c r="Z32" s="145">
        <v>792.57</v>
      </c>
      <c r="AA32" s="67">
        <v>49752730</v>
      </c>
    </row>
    <row r="33" spans="1:27" ht="13.5">
      <c r="A33" s="264" t="s">
        <v>168</v>
      </c>
      <c r="B33" s="197"/>
      <c r="C33" s="160">
        <v>17110847</v>
      </c>
      <c r="D33" s="160"/>
      <c r="E33" s="64"/>
      <c r="F33" s="65">
        <v>14314029</v>
      </c>
      <c r="G33" s="65">
        <v>8682037</v>
      </c>
      <c r="H33" s="65">
        <v>8682037</v>
      </c>
      <c r="I33" s="65">
        <v>15854241</v>
      </c>
      <c r="J33" s="65">
        <v>33218315</v>
      </c>
      <c r="K33" s="65">
        <v>15854241</v>
      </c>
      <c r="L33" s="65">
        <v>15854241</v>
      </c>
      <c r="M33" s="65">
        <v>15854241</v>
      </c>
      <c r="N33" s="65">
        <v>47562723</v>
      </c>
      <c r="O33" s="65">
        <v>15854241</v>
      </c>
      <c r="P33" s="65">
        <v>15854241</v>
      </c>
      <c r="Q33" s="65">
        <v>15854241</v>
      </c>
      <c r="R33" s="65">
        <v>47562723</v>
      </c>
      <c r="S33" s="65">
        <v>15854241</v>
      </c>
      <c r="T33" s="65">
        <v>15854241</v>
      </c>
      <c r="U33" s="65">
        <v>15854241</v>
      </c>
      <c r="V33" s="65">
        <v>47562723</v>
      </c>
      <c r="W33" s="65">
        <v>175906484</v>
      </c>
      <c r="X33" s="65">
        <v>14314029</v>
      </c>
      <c r="Y33" s="65">
        <v>161592455</v>
      </c>
      <c r="Z33" s="145">
        <v>1128.91</v>
      </c>
      <c r="AA33" s="67">
        <v>14314029</v>
      </c>
    </row>
    <row r="34" spans="1:27" ht="13.5">
      <c r="A34" s="265" t="s">
        <v>58</v>
      </c>
      <c r="B34" s="266"/>
      <c r="C34" s="177">
        <f aca="true" t="shared" si="3" ref="C34:Y34">SUM(C29:C33)</f>
        <v>56872870</v>
      </c>
      <c r="D34" s="177">
        <f>SUM(D29:D33)</f>
        <v>0</v>
      </c>
      <c r="E34" s="77">
        <f t="shared" si="3"/>
        <v>0</v>
      </c>
      <c r="F34" s="78">
        <f t="shared" si="3"/>
        <v>66711738</v>
      </c>
      <c r="G34" s="78">
        <f t="shared" si="3"/>
        <v>42474231</v>
      </c>
      <c r="H34" s="78">
        <f t="shared" si="3"/>
        <v>42474231</v>
      </c>
      <c r="I34" s="78">
        <f t="shared" si="3"/>
        <v>55616264</v>
      </c>
      <c r="J34" s="78">
        <f t="shared" si="3"/>
        <v>140564726</v>
      </c>
      <c r="K34" s="78">
        <f t="shared" si="3"/>
        <v>55616264</v>
      </c>
      <c r="L34" s="78">
        <f t="shared" si="3"/>
        <v>55616264</v>
      </c>
      <c r="M34" s="78">
        <f t="shared" si="3"/>
        <v>55616264</v>
      </c>
      <c r="N34" s="78">
        <f t="shared" si="3"/>
        <v>166848792</v>
      </c>
      <c r="O34" s="78">
        <f t="shared" si="3"/>
        <v>55616264</v>
      </c>
      <c r="P34" s="78">
        <f t="shared" si="3"/>
        <v>55616264</v>
      </c>
      <c r="Q34" s="78">
        <f t="shared" si="3"/>
        <v>55616264</v>
      </c>
      <c r="R34" s="78">
        <f t="shared" si="3"/>
        <v>166848792</v>
      </c>
      <c r="S34" s="78">
        <f t="shared" si="3"/>
        <v>55616264</v>
      </c>
      <c r="T34" s="78">
        <f t="shared" si="3"/>
        <v>55616264</v>
      </c>
      <c r="U34" s="78">
        <f t="shared" si="3"/>
        <v>55616264</v>
      </c>
      <c r="V34" s="78">
        <f t="shared" si="3"/>
        <v>166848792</v>
      </c>
      <c r="W34" s="78">
        <f t="shared" si="3"/>
        <v>641111102</v>
      </c>
      <c r="X34" s="78">
        <f t="shared" si="3"/>
        <v>66711738</v>
      </c>
      <c r="Y34" s="78">
        <f t="shared" si="3"/>
        <v>574399364</v>
      </c>
      <c r="Z34" s="179">
        <f>+IF(X34&lt;&gt;0,+(Y34/X34)*100,0)</f>
        <v>861.0169382785381</v>
      </c>
      <c r="AA34" s="79">
        <f>SUM(AA29:AA33)</f>
        <v>66711738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3178302</v>
      </c>
      <c r="D37" s="160"/>
      <c r="E37" s="64"/>
      <c r="F37" s="65">
        <v>4781678</v>
      </c>
      <c r="G37" s="65">
        <v>4781678</v>
      </c>
      <c r="H37" s="65">
        <v>4781678</v>
      </c>
      <c r="I37" s="65">
        <v>3178302</v>
      </c>
      <c r="J37" s="65">
        <v>12741658</v>
      </c>
      <c r="K37" s="65">
        <v>3178302</v>
      </c>
      <c r="L37" s="65">
        <v>3178302</v>
      </c>
      <c r="M37" s="65">
        <v>3178302</v>
      </c>
      <c r="N37" s="65">
        <v>9534906</v>
      </c>
      <c r="O37" s="65">
        <v>3178302</v>
      </c>
      <c r="P37" s="65">
        <v>3178302</v>
      </c>
      <c r="Q37" s="65">
        <v>3178302</v>
      </c>
      <c r="R37" s="65">
        <v>9534906</v>
      </c>
      <c r="S37" s="65">
        <v>3178302</v>
      </c>
      <c r="T37" s="65">
        <v>3178302</v>
      </c>
      <c r="U37" s="65">
        <v>3178302</v>
      </c>
      <c r="V37" s="65">
        <v>9534906</v>
      </c>
      <c r="W37" s="65">
        <v>41346376</v>
      </c>
      <c r="X37" s="65">
        <v>4781678</v>
      </c>
      <c r="Y37" s="65">
        <v>36564698</v>
      </c>
      <c r="Z37" s="145">
        <v>764.68</v>
      </c>
      <c r="AA37" s="67">
        <v>4781678</v>
      </c>
    </row>
    <row r="38" spans="1:27" ht="13.5">
      <c r="A38" s="264" t="s">
        <v>168</v>
      </c>
      <c r="B38" s="197"/>
      <c r="C38" s="160">
        <v>89970622</v>
      </c>
      <c r="D38" s="160"/>
      <c r="E38" s="64"/>
      <c r="F38" s="65">
        <v>79550569</v>
      </c>
      <c r="G38" s="65">
        <v>45710809</v>
      </c>
      <c r="H38" s="65">
        <v>45710809</v>
      </c>
      <c r="I38" s="65">
        <v>92082982</v>
      </c>
      <c r="J38" s="65">
        <v>183504600</v>
      </c>
      <c r="K38" s="65">
        <v>92082982</v>
      </c>
      <c r="L38" s="65">
        <v>92082982</v>
      </c>
      <c r="M38" s="65">
        <v>92082982</v>
      </c>
      <c r="N38" s="65">
        <v>276248946</v>
      </c>
      <c r="O38" s="65">
        <v>92082982</v>
      </c>
      <c r="P38" s="65">
        <v>92082982</v>
      </c>
      <c r="Q38" s="65">
        <v>92082982</v>
      </c>
      <c r="R38" s="65">
        <v>276248946</v>
      </c>
      <c r="S38" s="65">
        <v>92082982</v>
      </c>
      <c r="T38" s="65">
        <v>92082982</v>
      </c>
      <c r="U38" s="65">
        <v>92082982</v>
      </c>
      <c r="V38" s="65">
        <v>276248946</v>
      </c>
      <c r="W38" s="65">
        <v>1012251438</v>
      </c>
      <c r="X38" s="65">
        <v>79550569</v>
      </c>
      <c r="Y38" s="65">
        <v>932700869</v>
      </c>
      <c r="Z38" s="145">
        <v>1172.46</v>
      </c>
      <c r="AA38" s="67">
        <v>79550569</v>
      </c>
    </row>
    <row r="39" spans="1:27" ht="13.5">
      <c r="A39" s="265" t="s">
        <v>59</v>
      </c>
      <c r="B39" s="268"/>
      <c r="C39" s="177">
        <f aca="true" t="shared" si="4" ref="C39:Y39">SUM(C37:C38)</f>
        <v>93148924</v>
      </c>
      <c r="D39" s="177">
        <f>SUM(D37:D38)</f>
        <v>0</v>
      </c>
      <c r="E39" s="81">
        <f t="shared" si="4"/>
        <v>0</v>
      </c>
      <c r="F39" s="82">
        <f t="shared" si="4"/>
        <v>84332247</v>
      </c>
      <c r="G39" s="82">
        <f t="shared" si="4"/>
        <v>50492487</v>
      </c>
      <c r="H39" s="82">
        <f t="shared" si="4"/>
        <v>50492487</v>
      </c>
      <c r="I39" s="82">
        <f t="shared" si="4"/>
        <v>95261284</v>
      </c>
      <c r="J39" s="82">
        <f t="shared" si="4"/>
        <v>196246258</v>
      </c>
      <c r="K39" s="82">
        <f t="shared" si="4"/>
        <v>95261284</v>
      </c>
      <c r="L39" s="82">
        <f t="shared" si="4"/>
        <v>95261284</v>
      </c>
      <c r="M39" s="82">
        <f t="shared" si="4"/>
        <v>95261284</v>
      </c>
      <c r="N39" s="82">
        <f t="shared" si="4"/>
        <v>285783852</v>
      </c>
      <c r="O39" s="82">
        <f t="shared" si="4"/>
        <v>95261284</v>
      </c>
      <c r="P39" s="82">
        <f t="shared" si="4"/>
        <v>95261284</v>
      </c>
      <c r="Q39" s="82">
        <f t="shared" si="4"/>
        <v>95261284</v>
      </c>
      <c r="R39" s="82">
        <f t="shared" si="4"/>
        <v>285783852</v>
      </c>
      <c r="S39" s="82">
        <f t="shared" si="4"/>
        <v>95261284</v>
      </c>
      <c r="T39" s="82">
        <f t="shared" si="4"/>
        <v>95261284</v>
      </c>
      <c r="U39" s="82">
        <f t="shared" si="4"/>
        <v>95261284</v>
      </c>
      <c r="V39" s="82">
        <f t="shared" si="4"/>
        <v>285783852</v>
      </c>
      <c r="W39" s="82">
        <f t="shared" si="4"/>
        <v>1053597814</v>
      </c>
      <c r="X39" s="82">
        <f t="shared" si="4"/>
        <v>84332247</v>
      </c>
      <c r="Y39" s="82">
        <f t="shared" si="4"/>
        <v>969265567</v>
      </c>
      <c r="Z39" s="227">
        <f>+IF(X39&lt;&gt;0,+(Y39/X39)*100,0)</f>
        <v>1149.3415644433144</v>
      </c>
      <c r="AA39" s="84">
        <f>SUM(AA37:AA38)</f>
        <v>84332247</v>
      </c>
    </row>
    <row r="40" spans="1:27" ht="13.5">
      <c r="A40" s="265" t="s">
        <v>170</v>
      </c>
      <c r="B40" s="266"/>
      <c r="C40" s="177">
        <f aca="true" t="shared" si="5" ref="C40:Y40">+C34+C39</f>
        <v>150021794</v>
      </c>
      <c r="D40" s="177">
        <f>+D34+D39</f>
        <v>0</v>
      </c>
      <c r="E40" s="77">
        <f t="shared" si="5"/>
        <v>0</v>
      </c>
      <c r="F40" s="78">
        <f t="shared" si="5"/>
        <v>151043985</v>
      </c>
      <c r="G40" s="78">
        <f t="shared" si="5"/>
        <v>92966718</v>
      </c>
      <c r="H40" s="78">
        <f t="shared" si="5"/>
        <v>92966718</v>
      </c>
      <c r="I40" s="78">
        <f t="shared" si="5"/>
        <v>150877548</v>
      </c>
      <c r="J40" s="78">
        <f t="shared" si="5"/>
        <v>336810984</v>
      </c>
      <c r="K40" s="78">
        <f t="shared" si="5"/>
        <v>150877548</v>
      </c>
      <c r="L40" s="78">
        <f t="shared" si="5"/>
        <v>150877548</v>
      </c>
      <c r="M40" s="78">
        <f t="shared" si="5"/>
        <v>150877548</v>
      </c>
      <c r="N40" s="78">
        <f t="shared" si="5"/>
        <v>452632644</v>
      </c>
      <c r="O40" s="78">
        <f t="shared" si="5"/>
        <v>150877548</v>
      </c>
      <c r="P40" s="78">
        <f t="shared" si="5"/>
        <v>150877548</v>
      </c>
      <c r="Q40" s="78">
        <f t="shared" si="5"/>
        <v>150877548</v>
      </c>
      <c r="R40" s="78">
        <f t="shared" si="5"/>
        <v>452632644</v>
      </c>
      <c r="S40" s="78">
        <f t="shared" si="5"/>
        <v>150877548</v>
      </c>
      <c r="T40" s="78">
        <f t="shared" si="5"/>
        <v>150877548</v>
      </c>
      <c r="U40" s="78">
        <f t="shared" si="5"/>
        <v>150877548</v>
      </c>
      <c r="V40" s="78">
        <f t="shared" si="5"/>
        <v>452632644</v>
      </c>
      <c r="W40" s="78">
        <f t="shared" si="5"/>
        <v>1694708916</v>
      </c>
      <c r="X40" s="78">
        <f t="shared" si="5"/>
        <v>151043985</v>
      </c>
      <c r="Y40" s="78">
        <f t="shared" si="5"/>
        <v>1543664931</v>
      </c>
      <c r="Z40" s="179">
        <f>+IF(X40&lt;&gt;0,+(Y40/X40)*100,0)</f>
        <v>1021.9969573763564</v>
      </c>
      <c r="AA40" s="79">
        <f>+AA34+AA39</f>
        <v>151043985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559518614</v>
      </c>
      <c r="D42" s="272">
        <f>+D25-D40</f>
        <v>0</v>
      </c>
      <c r="E42" s="273">
        <f t="shared" si="6"/>
        <v>0</v>
      </c>
      <c r="F42" s="274">
        <f t="shared" si="6"/>
        <v>558555719</v>
      </c>
      <c r="G42" s="274">
        <f t="shared" si="6"/>
        <v>595112926</v>
      </c>
      <c r="H42" s="274">
        <f t="shared" si="6"/>
        <v>595112926</v>
      </c>
      <c r="I42" s="274">
        <f t="shared" si="6"/>
        <v>559401073</v>
      </c>
      <c r="J42" s="274">
        <f t="shared" si="6"/>
        <v>1749626925</v>
      </c>
      <c r="K42" s="274">
        <f t="shared" si="6"/>
        <v>559401073</v>
      </c>
      <c r="L42" s="274">
        <f t="shared" si="6"/>
        <v>559401073</v>
      </c>
      <c r="M42" s="274">
        <f t="shared" si="6"/>
        <v>559401073</v>
      </c>
      <c r="N42" s="274">
        <f t="shared" si="6"/>
        <v>1678203219</v>
      </c>
      <c r="O42" s="274">
        <f t="shared" si="6"/>
        <v>559401073</v>
      </c>
      <c r="P42" s="274">
        <f t="shared" si="6"/>
        <v>559401073</v>
      </c>
      <c r="Q42" s="274">
        <f t="shared" si="6"/>
        <v>559401073</v>
      </c>
      <c r="R42" s="274">
        <f t="shared" si="6"/>
        <v>1678203219</v>
      </c>
      <c r="S42" s="274">
        <f t="shared" si="6"/>
        <v>559401073</v>
      </c>
      <c r="T42" s="274">
        <f t="shared" si="6"/>
        <v>559401073</v>
      </c>
      <c r="U42" s="274">
        <f t="shared" si="6"/>
        <v>559401073</v>
      </c>
      <c r="V42" s="274">
        <f t="shared" si="6"/>
        <v>1678203219</v>
      </c>
      <c r="W42" s="274">
        <f t="shared" si="6"/>
        <v>6784236582</v>
      </c>
      <c r="X42" s="274">
        <f t="shared" si="6"/>
        <v>558555719</v>
      </c>
      <c r="Y42" s="274">
        <f t="shared" si="6"/>
        <v>6225680863</v>
      </c>
      <c r="Z42" s="275">
        <f>+IF(X42&lt;&gt;0,+(Y42/X42)*100,0)</f>
        <v>1114.6033692298477</v>
      </c>
      <c r="AA42" s="276">
        <f>+AA25-AA40</f>
        <v>558555719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544083066</v>
      </c>
      <c r="D45" s="160"/>
      <c r="E45" s="64"/>
      <c r="F45" s="65">
        <v>543120171</v>
      </c>
      <c r="G45" s="65">
        <v>579677546</v>
      </c>
      <c r="H45" s="65">
        <v>579677546</v>
      </c>
      <c r="I45" s="65">
        <v>543965525</v>
      </c>
      <c r="J45" s="65">
        <v>1703320617</v>
      </c>
      <c r="K45" s="65">
        <v>543965525</v>
      </c>
      <c r="L45" s="65">
        <v>543965525</v>
      </c>
      <c r="M45" s="65">
        <v>543965525</v>
      </c>
      <c r="N45" s="65">
        <v>1631896575</v>
      </c>
      <c r="O45" s="65">
        <v>543965525</v>
      </c>
      <c r="P45" s="65">
        <v>543965525</v>
      </c>
      <c r="Q45" s="65">
        <v>543965525</v>
      </c>
      <c r="R45" s="65">
        <v>1631896575</v>
      </c>
      <c r="S45" s="65">
        <v>543965525</v>
      </c>
      <c r="T45" s="65">
        <v>543965525</v>
      </c>
      <c r="U45" s="65">
        <v>543965525</v>
      </c>
      <c r="V45" s="65">
        <v>1631896575</v>
      </c>
      <c r="W45" s="65">
        <v>6599010342</v>
      </c>
      <c r="X45" s="65">
        <v>543120171</v>
      </c>
      <c r="Y45" s="65">
        <v>6055890171</v>
      </c>
      <c r="Z45" s="144">
        <v>1115.02</v>
      </c>
      <c r="AA45" s="67">
        <v>543120171</v>
      </c>
    </row>
    <row r="46" spans="1:27" ht="13.5">
      <c r="A46" s="264" t="s">
        <v>174</v>
      </c>
      <c r="B46" s="197" t="s">
        <v>94</v>
      </c>
      <c r="C46" s="160">
        <v>15435548</v>
      </c>
      <c r="D46" s="160"/>
      <c r="E46" s="64"/>
      <c r="F46" s="65">
        <v>15435548</v>
      </c>
      <c r="G46" s="65">
        <v>15435380</v>
      </c>
      <c r="H46" s="65">
        <v>15435380</v>
      </c>
      <c r="I46" s="65">
        <v>15435548</v>
      </c>
      <c r="J46" s="65">
        <v>46306308</v>
      </c>
      <c r="K46" s="65">
        <v>15435548</v>
      </c>
      <c r="L46" s="65">
        <v>15435548</v>
      </c>
      <c r="M46" s="65">
        <v>15435548</v>
      </c>
      <c r="N46" s="65">
        <v>46306644</v>
      </c>
      <c r="O46" s="65">
        <v>15435548</v>
      </c>
      <c r="P46" s="65">
        <v>15435548</v>
      </c>
      <c r="Q46" s="65">
        <v>15435548</v>
      </c>
      <c r="R46" s="65">
        <v>46306644</v>
      </c>
      <c r="S46" s="65">
        <v>15435548</v>
      </c>
      <c r="T46" s="65">
        <v>15435548</v>
      </c>
      <c r="U46" s="65">
        <v>15435548</v>
      </c>
      <c r="V46" s="65">
        <v>46306644</v>
      </c>
      <c r="W46" s="65">
        <v>185226240</v>
      </c>
      <c r="X46" s="65">
        <v>15435548</v>
      </c>
      <c r="Y46" s="65">
        <v>169790692</v>
      </c>
      <c r="Z46" s="144">
        <v>1100</v>
      </c>
      <c r="AA46" s="67">
        <v>15435548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559518614</v>
      </c>
      <c r="D48" s="232">
        <f>SUM(D45:D47)</f>
        <v>0</v>
      </c>
      <c r="E48" s="279">
        <f t="shared" si="7"/>
        <v>0</v>
      </c>
      <c r="F48" s="234">
        <f t="shared" si="7"/>
        <v>558555719</v>
      </c>
      <c r="G48" s="234">
        <f t="shared" si="7"/>
        <v>595112926</v>
      </c>
      <c r="H48" s="234">
        <f t="shared" si="7"/>
        <v>595112926</v>
      </c>
      <c r="I48" s="234">
        <f t="shared" si="7"/>
        <v>559401073</v>
      </c>
      <c r="J48" s="234">
        <f t="shared" si="7"/>
        <v>1749626925</v>
      </c>
      <c r="K48" s="234">
        <f t="shared" si="7"/>
        <v>559401073</v>
      </c>
      <c r="L48" s="234">
        <f t="shared" si="7"/>
        <v>559401073</v>
      </c>
      <c r="M48" s="234">
        <f t="shared" si="7"/>
        <v>559401073</v>
      </c>
      <c r="N48" s="234">
        <f t="shared" si="7"/>
        <v>1678203219</v>
      </c>
      <c r="O48" s="234">
        <f t="shared" si="7"/>
        <v>559401073</v>
      </c>
      <c r="P48" s="234">
        <f t="shared" si="7"/>
        <v>559401073</v>
      </c>
      <c r="Q48" s="234">
        <f t="shared" si="7"/>
        <v>559401073</v>
      </c>
      <c r="R48" s="234">
        <f t="shared" si="7"/>
        <v>1678203219</v>
      </c>
      <c r="S48" s="234">
        <f t="shared" si="7"/>
        <v>559401073</v>
      </c>
      <c r="T48" s="234">
        <f t="shared" si="7"/>
        <v>559401073</v>
      </c>
      <c r="U48" s="234">
        <f t="shared" si="7"/>
        <v>559401073</v>
      </c>
      <c r="V48" s="234">
        <f t="shared" si="7"/>
        <v>1678203219</v>
      </c>
      <c r="W48" s="234">
        <f t="shared" si="7"/>
        <v>6784236582</v>
      </c>
      <c r="X48" s="234">
        <f t="shared" si="7"/>
        <v>558555719</v>
      </c>
      <c r="Y48" s="234">
        <f t="shared" si="7"/>
        <v>6225680863</v>
      </c>
      <c r="Z48" s="280">
        <f>+IF(X48&lt;&gt;0,+(Y48/X48)*100,0)</f>
        <v>1114.6033692298477</v>
      </c>
      <c r="AA48" s="247">
        <f>SUM(AA45:AA47)</f>
        <v>558555719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155066829</v>
      </c>
      <c r="D6" s="160">
        <v>22414616</v>
      </c>
      <c r="E6" s="64">
        <v>25997000</v>
      </c>
      <c r="F6" s="65">
        <v>25997000</v>
      </c>
      <c r="G6" s="65">
        <v>1604695</v>
      </c>
      <c r="H6" s="65">
        <v>902113</v>
      </c>
      <c r="I6" s="65">
        <v>3397412</v>
      </c>
      <c r="J6" s="65">
        <v>5904220</v>
      </c>
      <c r="K6" s="65">
        <v>2806223</v>
      </c>
      <c r="L6" s="65">
        <v>1671225</v>
      </c>
      <c r="M6" s="65">
        <v>2046348</v>
      </c>
      <c r="N6" s="65">
        <v>6523796</v>
      </c>
      <c r="O6" s="65">
        <v>732488</v>
      </c>
      <c r="P6" s="65">
        <v>3230598</v>
      </c>
      <c r="Q6" s="65">
        <v>1684631</v>
      </c>
      <c r="R6" s="65">
        <v>5647717</v>
      </c>
      <c r="S6" s="65">
        <v>1770153</v>
      </c>
      <c r="T6" s="65">
        <v>1678697</v>
      </c>
      <c r="U6" s="65">
        <v>890033</v>
      </c>
      <c r="V6" s="65">
        <v>4338883</v>
      </c>
      <c r="W6" s="65">
        <v>22414616</v>
      </c>
      <c r="X6" s="65">
        <v>25997000</v>
      </c>
      <c r="Y6" s="65">
        <v>-3582384</v>
      </c>
      <c r="Z6" s="145">
        <v>-13.78</v>
      </c>
      <c r="AA6" s="67">
        <v>25997000</v>
      </c>
    </row>
    <row r="7" spans="1:27" ht="13.5">
      <c r="A7" s="264" t="s">
        <v>181</v>
      </c>
      <c r="B7" s="197" t="s">
        <v>72</v>
      </c>
      <c r="C7" s="160">
        <v>122968315</v>
      </c>
      <c r="D7" s="160">
        <v>123531363</v>
      </c>
      <c r="E7" s="64">
        <v>136422000</v>
      </c>
      <c r="F7" s="65">
        <v>136422000</v>
      </c>
      <c r="G7" s="65">
        <v>52463000</v>
      </c>
      <c r="H7" s="65">
        <v>65223</v>
      </c>
      <c r="I7" s="65"/>
      <c r="J7" s="65">
        <v>52528223</v>
      </c>
      <c r="K7" s="65">
        <v>275140</v>
      </c>
      <c r="L7" s="65"/>
      <c r="M7" s="65">
        <v>37572000</v>
      </c>
      <c r="N7" s="65">
        <v>37847140</v>
      </c>
      <c r="O7" s="65"/>
      <c r="P7" s="65"/>
      <c r="Q7" s="65">
        <v>33156000</v>
      </c>
      <c r="R7" s="65">
        <v>33156000</v>
      </c>
      <c r="S7" s="65"/>
      <c r="T7" s="65"/>
      <c r="U7" s="65"/>
      <c r="V7" s="65"/>
      <c r="W7" s="65">
        <v>123531363</v>
      </c>
      <c r="X7" s="65">
        <v>136422000</v>
      </c>
      <c r="Y7" s="65">
        <v>-12890637</v>
      </c>
      <c r="Z7" s="145">
        <v>-9.45</v>
      </c>
      <c r="AA7" s="67">
        <v>136422000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5605502</v>
      </c>
      <c r="D9" s="160">
        <v>2089889</v>
      </c>
      <c r="E9" s="64">
        <v>2499000</v>
      </c>
      <c r="F9" s="65">
        <v>2499000</v>
      </c>
      <c r="G9" s="65">
        <v>78896</v>
      </c>
      <c r="H9" s="65">
        <v>79549</v>
      </c>
      <c r="I9" s="65">
        <v>347468</v>
      </c>
      <c r="J9" s="65">
        <v>505913</v>
      </c>
      <c r="K9" s="65">
        <v>86648</v>
      </c>
      <c r="L9" s="65">
        <v>204612</v>
      </c>
      <c r="M9" s="65">
        <v>36656</v>
      </c>
      <c r="N9" s="65">
        <v>327916</v>
      </c>
      <c r="O9" s="65">
        <v>80084</v>
      </c>
      <c r="P9" s="65">
        <v>129569</v>
      </c>
      <c r="Q9" s="65">
        <v>102210</v>
      </c>
      <c r="R9" s="65">
        <v>311863</v>
      </c>
      <c r="S9" s="65">
        <v>91217</v>
      </c>
      <c r="T9" s="65">
        <v>832934</v>
      </c>
      <c r="U9" s="65">
        <v>20046</v>
      </c>
      <c r="V9" s="65">
        <v>944197</v>
      </c>
      <c r="W9" s="65">
        <v>2089889</v>
      </c>
      <c r="X9" s="65">
        <v>2499000</v>
      </c>
      <c r="Y9" s="65">
        <v>-409111</v>
      </c>
      <c r="Z9" s="145">
        <v>-16.37</v>
      </c>
      <c r="AA9" s="67">
        <v>2499000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-276957660</v>
      </c>
      <c r="D12" s="160">
        <v>-354296129</v>
      </c>
      <c r="E12" s="64">
        <v>-136986000</v>
      </c>
      <c r="F12" s="65">
        <v>-136986000</v>
      </c>
      <c r="G12" s="65">
        <v>-57745373</v>
      </c>
      <c r="H12" s="65">
        <v>-9802306</v>
      </c>
      <c r="I12" s="65">
        <v>-41119708</v>
      </c>
      <c r="J12" s="65">
        <v>-108667387</v>
      </c>
      <c r="K12" s="65">
        <v>-35192775</v>
      </c>
      <c r="L12" s="65">
        <v>-14287776</v>
      </c>
      <c r="M12" s="65">
        <v>-47626689</v>
      </c>
      <c r="N12" s="65">
        <v>-97107240</v>
      </c>
      <c r="O12" s="65">
        <v>-30015264</v>
      </c>
      <c r="P12" s="65">
        <v>-576552</v>
      </c>
      <c r="Q12" s="65">
        <v>-28902504</v>
      </c>
      <c r="R12" s="65">
        <v>-59494320</v>
      </c>
      <c r="S12" s="65">
        <v>-37810282</v>
      </c>
      <c r="T12" s="65">
        <v>-37826399</v>
      </c>
      <c r="U12" s="65">
        <v>-13390501</v>
      </c>
      <c r="V12" s="65">
        <v>-89027182</v>
      </c>
      <c r="W12" s="65">
        <v>-354296129</v>
      </c>
      <c r="X12" s="65">
        <v>-136986000</v>
      </c>
      <c r="Y12" s="65">
        <v>-217310129</v>
      </c>
      <c r="Z12" s="145">
        <v>158.64</v>
      </c>
      <c r="AA12" s="67">
        <v>-136986000</v>
      </c>
    </row>
    <row r="13" spans="1:27" ht="13.5">
      <c r="A13" s="264" t="s">
        <v>40</v>
      </c>
      <c r="B13" s="197"/>
      <c r="C13" s="160">
        <v>-1444002</v>
      </c>
      <c r="D13" s="160"/>
      <c r="E13" s="64">
        <v>-1415000</v>
      </c>
      <c r="F13" s="65">
        <v>-1415000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-1415000</v>
      </c>
      <c r="Y13" s="65">
        <v>1415000</v>
      </c>
      <c r="Z13" s="145">
        <v>-100</v>
      </c>
      <c r="AA13" s="67">
        <v>-1415000</v>
      </c>
    </row>
    <row r="14" spans="1:27" ht="13.5">
      <c r="A14" s="264" t="s">
        <v>42</v>
      </c>
      <c r="B14" s="197" t="s">
        <v>72</v>
      </c>
      <c r="C14" s="160"/>
      <c r="D14" s="160">
        <v>-1816210</v>
      </c>
      <c r="E14" s="64">
        <v>-11934000</v>
      </c>
      <c r="F14" s="65">
        <v>-11934000</v>
      </c>
      <c r="G14" s="65">
        <v>-57191</v>
      </c>
      <c r="H14" s="65">
        <v>-116568</v>
      </c>
      <c r="I14" s="65">
        <v>-140934</v>
      </c>
      <c r="J14" s="65">
        <v>-314693</v>
      </c>
      <c r="K14" s="65">
        <v>-53565</v>
      </c>
      <c r="L14" s="65">
        <v>-106336</v>
      </c>
      <c r="M14" s="65">
        <v>-66391</v>
      </c>
      <c r="N14" s="65">
        <v>-226292</v>
      </c>
      <c r="O14" s="65">
        <v>-95713</v>
      </c>
      <c r="P14" s="65">
        <v>-198645</v>
      </c>
      <c r="Q14" s="65">
        <v>-81564</v>
      </c>
      <c r="R14" s="65">
        <v>-375922</v>
      </c>
      <c r="S14" s="65">
        <v>-376269</v>
      </c>
      <c r="T14" s="65">
        <v>-166788</v>
      </c>
      <c r="U14" s="65">
        <v>-356246</v>
      </c>
      <c r="V14" s="65">
        <v>-899303</v>
      </c>
      <c r="W14" s="65">
        <v>-1816210</v>
      </c>
      <c r="X14" s="65">
        <v>-11934000</v>
      </c>
      <c r="Y14" s="65">
        <v>10117790</v>
      </c>
      <c r="Z14" s="145">
        <v>-84.78</v>
      </c>
      <c r="AA14" s="67">
        <v>-11934000</v>
      </c>
    </row>
    <row r="15" spans="1:27" ht="13.5">
      <c r="A15" s="265" t="s">
        <v>187</v>
      </c>
      <c r="B15" s="266"/>
      <c r="C15" s="177">
        <f aca="true" t="shared" si="0" ref="C15:Y15">SUM(C6:C14)</f>
        <v>5238984</v>
      </c>
      <c r="D15" s="177">
        <f>SUM(D6:D14)</f>
        <v>-208076471</v>
      </c>
      <c r="E15" s="77">
        <f t="shared" si="0"/>
        <v>14583000</v>
      </c>
      <c r="F15" s="78">
        <f t="shared" si="0"/>
        <v>14583000</v>
      </c>
      <c r="G15" s="78">
        <f t="shared" si="0"/>
        <v>-3655973</v>
      </c>
      <c r="H15" s="78">
        <f t="shared" si="0"/>
        <v>-8871989</v>
      </c>
      <c r="I15" s="78">
        <f t="shared" si="0"/>
        <v>-37515762</v>
      </c>
      <c r="J15" s="78">
        <f t="shared" si="0"/>
        <v>-50043724</v>
      </c>
      <c r="K15" s="78">
        <f t="shared" si="0"/>
        <v>-32078329</v>
      </c>
      <c r="L15" s="78">
        <f t="shared" si="0"/>
        <v>-12518275</v>
      </c>
      <c r="M15" s="78">
        <f t="shared" si="0"/>
        <v>-8038076</v>
      </c>
      <c r="N15" s="78">
        <f t="shared" si="0"/>
        <v>-52634680</v>
      </c>
      <c r="O15" s="78">
        <f t="shared" si="0"/>
        <v>-29298405</v>
      </c>
      <c r="P15" s="78">
        <f t="shared" si="0"/>
        <v>2584970</v>
      </c>
      <c r="Q15" s="78">
        <f t="shared" si="0"/>
        <v>5958773</v>
      </c>
      <c r="R15" s="78">
        <f t="shared" si="0"/>
        <v>-20754662</v>
      </c>
      <c r="S15" s="78">
        <f t="shared" si="0"/>
        <v>-36325181</v>
      </c>
      <c r="T15" s="78">
        <f t="shared" si="0"/>
        <v>-35481556</v>
      </c>
      <c r="U15" s="78">
        <f t="shared" si="0"/>
        <v>-12836668</v>
      </c>
      <c r="V15" s="78">
        <f t="shared" si="0"/>
        <v>-84643405</v>
      </c>
      <c r="W15" s="78">
        <f t="shared" si="0"/>
        <v>-208076471</v>
      </c>
      <c r="X15" s="78">
        <f t="shared" si="0"/>
        <v>14583000</v>
      </c>
      <c r="Y15" s="78">
        <f t="shared" si="0"/>
        <v>-222659471</v>
      </c>
      <c r="Z15" s="179">
        <f>+IF(X15&lt;&gt;0,+(Y15/X15)*100,0)</f>
        <v>-1526.8427004045807</v>
      </c>
      <c r="AA15" s="79">
        <f>SUM(AA6:AA14)</f>
        <v>14583000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107700</v>
      </c>
      <c r="D19" s="160"/>
      <c r="E19" s="64">
        <v>4000000</v>
      </c>
      <c r="F19" s="65">
        <v>4000000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4000000</v>
      </c>
      <c r="Y19" s="164">
        <v>-4000000</v>
      </c>
      <c r="Z19" s="146">
        <v>-100</v>
      </c>
      <c r="AA19" s="239">
        <v>4000000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222056436</v>
      </c>
      <c r="E22" s="64"/>
      <c r="F22" s="65"/>
      <c r="G22" s="65"/>
      <c r="H22" s="65">
        <v>45215627</v>
      </c>
      <c r="I22" s="65"/>
      <c r="J22" s="65">
        <v>45215627</v>
      </c>
      <c r="K22" s="65">
        <v>28137904</v>
      </c>
      <c r="L22" s="65">
        <v>24115230</v>
      </c>
      <c r="M22" s="65"/>
      <c r="N22" s="65">
        <v>52253134</v>
      </c>
      <c r="O22" s="65">
        <v>39227317</v>
      </c>
      <c r="P22" s="65">
        <v>10045000</v>
      </c>
      <c r="Q22" s="65">
        <v>5000000</v>
      </c>
      <c r="R22" s="65">
        <v>54272317</v>
      </c>
      <c r="S22" s="65">
        <v>10050765</v>
      </c>
      <c r="T22" s="65">
        <v>30134606</v>
      </c>
      <c r="U22" s="65">
        <v>30129987</v>
      </c>
      <c r="V22" s="65">
        <v>70315358</v>
      </c>
      <c r="W22" s="65">
        <v>222056436</v>
      </c>
      <c r="X22" s="65"/>
      <c r="Y22" s="65">
        <v>222056436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-22344356</v>
      </c>
      <c r="D24" s="160">
        <v>-1116698</v>
      </c>
      <c r="E24" s="64">
        <v>-19000000</v>
      </c>
      <c r="F24" s="65">
        <v>-19000000</v>
      </c>
      <c r="G24" s="65">
        <v>-201800</v>
      </c>
      <c r="H24" s="65">
        <v>898</v>
      </c>
      <c r="I24" s="65">
        <v>-15263</v>
      </c>
      <c r="J24" s="65">
        <v>-216165</v>
      </c>
      <c r="K24" s="65">
        <v>-12719</v>
      </c>
      <c r="L24" s="65"/>
      <c r="M24" s="65">
        <v>-31048</v>
      </c>
      <c r="N24" s="65">
        <v>-43767</v>
      </c>
      <c r="O24" s="65">
        <v>-202613</v>
      </c>
      <c r="P24" s="65">
        <v>-18247</v>
      </c>
      <c r="Q24" s="65">
        <v>-158175</v>
      </c>
      <c r="R24" s="65">
        <v>-379035</v>
      </c>
      <c r="S24" s="65">
        <v>-140351</v>
      </c>
      <c r="T24" s="65">
        <v>-37338</v>
      </c>
      <c r="U24" s="65">
        <v>-300042</v>
      </c>
      <c r="V24" s="65">
        <v>-477731</v>
      </c>
      <c r="W24" s="65">
        <v>-1116698</v>
      </c>
      <c r="X24" s="65">
        <v>-19000000</v>
      </c>
      <c r="Y24" s="65">
        <v>17883302</v>
      </c>
      <c r="Z24" s="145">
        <v>-94.12</v>
      </c>
      <c r="AA24" s="67">
        <v>-19000000</v>
      </c>
    </row>
    <row r="25" spans="1:27" ht="13.5">
      <c r="A25" s="265" t="s">
        <v>194</v>
      </c>
      <c r="B25" s="266"/>
      <c r="C25" s="177">
        <f aca="true" t="shared" si="1" ref="C25:Y25">SUM(C19:C24)</f>
        <v>-22236656</v>
      </c>
      <c r="D25" s="177">
        <f>SUM(D19:D24)</f>
        <v>220939738</v>
      </c>
      <c r="E25" s="77">
        <f t="shared" si="1"/>
        <v>-15000000</v>
      </c>
      <c r="F25" s="78">
        <f t="shared" si="1"/>
        <v>-15000000</v>
      </c>
      <c r="G25" s="78">
        <f t="shared" si="1"/>
        <v>-201800</v>
      </c>
      <c r="H25" s="78">
        <f t="shared" si="1"/>
        <v>45216525</v>
      </c>
      <c r="I25" s="78">
        <f t="shared" si="1"/>
        <v>-15263</v>
      </c>
      <c r="J25" s="78">
        <f t="shared" si="1"/>
        <v>44999462</v>
      </c>
      <c r="K25" s="78">
        <f t="shared" si="1"/>
        <v>28125185</v>
      </c>
      <c r="L25" s="78">
        <f t="shared" si="1"/>
        <v>24115230</v>
      </c>
      <c r="M25" s="78">
        <f t="shared" si="1"/>
        <v>-31048</v>
      </c>
      <c r="N25" s="78">
        <f t="shared" si="1"/>
        <v>52209367</v>
      </c>
      <c r="O25" s="78">
        <f t="shared" si="1"/>
        <v>39024704</v>
      </c>
      <c r="P25" s="78">
        <f t="shared" si="1"/>
        <v>10026753</v>
      </c>
      <c r="Q25" s="78">
        <f t="shared" si="1"/>
        <v>4841825</v>
      </c>
      <c r="R25" s="78">
        <f t="shared" si="1"/>
        <v>53893282</v>
      </c>
      <c r="S25" s="78">
        <f t="shared" si="1"/>
        <v>9910414</v>
      </c>
      <c r="T25" s="78">
        <f t="shared" si="1"/>
        <v>30097268</v>
      </c>
      <c r="U25" s="78">
        <f t="shared" si="1"/>
        <v>29829945</v>
      </c>
      <c r="V25" s="78">
        <f t="shared" si="1"/>
        <v>69837627</v>
      </c>
      <c r="W25" s="78">
        <f t="shared" si="1"/>
        <v>220939738</v>
      </c>
      <c r="X25" s="78">
        <f t="shared" si="1"/>
        <v>-15000000</v>
      </c>
      <c r="Y25" s="78">
        <f t="shared" si="1"/>
        <v>235939738</v>
      </c>
      <c r="Z25" s="179">
        <f>+IF(X25&lt;&gt;0,+(Y25/X25)*100,0)</f>
        <v>-1572.9315866666666</v>
      </c>
      <c r="AA25" s="79">
        <f>SUM(AA19:AA24)</f>
        <v>-15000000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8000000</v>
      </c>
      <c r="F30" s="65">
        <v>8000000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8000000</v>
      </c>
      <c r="Y30" s="65">
        <v>-8000000</v>
      </c>
      <c r="Z30" s="145">
        <v>-100</v>
      </c>
      <c r="AA30" s="67">
        <v>8000000</v>
      </c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-537034</v>
      </c>
      <c r="E33" s="64">
        <v>-774000</v>
      </c>
      <c r="F33" s="65">
        <v>-774000</v>
      </c>
      <c r="G33" s="65"/>
      <c r="H33" s="65"/>
      <c r="I33" s="65">
        <v>-537034</v>
      </c>
      <c r="J33" s="65">
        <v>-537034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-537034</v>
      </c>
      <c r="X33" s="65">
        <v>-774000</v>
      </c>
      <c r="Y33" s="65">
        <v>236966</v>
      </c>
      <c r="Z33" s="145">
        <v>-30.62</v>
      </c>
      <c r="AA33" s="67">
        <v>-774000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-537034</v>
      </c>
      <c r="E34" s="77">
        <f t="shared" si="2"/>
        <v>7226000</v>
      </c>
      <c r="F34" s="78">
        <f t="shared" si="2"/>
        <v>7226000</v>
      </c>
      <c r="G34" s="78">
        <f t="shared" si="2"/>
        <v>0</v>
      </c>
      <c r="H34" s="78">
        <f t="shared" si="2"/>
        <v>0</v>
      </c>
      <c r="I34" s="78">
        <f t="shared" si="2"/>
        <v>-537034</v>
      </c>
      <c r="J34" s="78">
        <f t="shared" si="2"/>
        <v>-537034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-537034</v>
      </c>
      <c r="X34" s="78">
        <f t="shared" si="2"/>
        <v>7226000</v>
      </c>
      <c r="Y34" s="78">
        <f t="shared" si="2"/>
        <v>-7763034</v>
      </c>
      <c r="Z34" s="179">
        <f>+IF(X34&lt;&gt;0,+(Y34/X34)*100,0)</f>
        <v>-107.43196789371714</v>
      </c>
      <c r="AA34" s="79">
        <f>SUM(AA29:AA33)</f>
        <v>7226000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-16997672</v>
      </c>
      <c r="D36" s="158">
        <f>+D15+D25+D34</f>
        <v>12326233</v>
      </c>
      <c r="E36" s="104">
        <f t="shared" si="3"/>
        <v>6809000</v>
      </c>
      <c r="F36" s="105">
        <f t="shared" si="3"/>
        <v>6809000</v>
      </c>
      <c r="G36" s="105">
        <f t="shared" si="3"/>
        <v>-3857773</v>
      </c>
      <c r="H36" s="105">
        <f t="shared" si="3"/>
        <v>36344536</v>
      </c>
      <c r="I36" s="105">
        <f t="shared" si="3"/>
        <v>-38068059</v>
      </c>
      <c r="J36" s="105">
        <f t="shared" si="3"/>
        <v>-5581296</v>
      </c>
      <c r="K36" s="105">
        <f t="shared" si="3"/>
        <v>-3953144</v>
      </c>
      <c r="L36" s="105">
        <f t="shared" si="3"/>
        <v>11596955</v>
      </c>
      <c r="M36" s="105">
        <f t="shared" si="3"/>
        <v>-8069124</v>
      </c>
      <c r="N36" s="105">
        <f t="shared" si="3"/>
        <v>-425313</v>
      </c>
      <c r="O36" s="105">
        <f t="shared" si="3"/>
        <v>9726299</v>
      </c>
      <c r="P36" s="105">
        <f t="shared" si="3"/>
        <v>12611723</v>
      </c>
      <c r="Q36" s="105">
        <f t="shared" si="3"/>
        <v>10800598</v>
      </c>
      <c r="R36" s="105">
        <f t="shared" si="3"/>
        <v>33138620</v>
      </c>
      <c r="S36" s="105">
        <f t="shared" si="3"/>
        <v>-26414767</v>
      </c>
      <c r="T36" s="105">
        <f t="shared" si="3"/>
        <v>-5384288</v>
      </c>
      <c r="U36" s="105">
        <f t="shared" si="3"/>
        <v>16993277</v>
      </c>
      <c r="V36" s="105">
        <f t="shared" si="3"/>
        <v>-14805778</v>
      </c>
      <c r="W36" s="105">
        <f t="shared" si="3"/>
        <v>12326233</v>
      </c>
      <c r="X36" s="105">
        <f t="shared" si="3"/>
        <v>6809000</v>
      </c>
      <c r="Y36" s="105">
        <f t="shared" si="3"/>
        <v>5517233</v>
      </c>
      <c r="Z36" s="142">
        <f>+IF(X36&lt;&gt;0,+(Y36/X36)*100,0)</f>
        <v>81.02853576149214</v>
      </c>
      <c r="AA36" s="107">
        <f>+AA15+AA25+AA34</f>
        <v>6809000</v>
      </c>
    </row>
    <row r="37" spans="1:27" ht="13.5">
      <c r="A37" s="264" t="s">
        <v>202</v>
      </c>
      <c r="B37" s="197" t="s">
        <v>96</v>
      </c>
      <c r="C37" s="158">
        <v>44142983</v>
      </c>
      <c r="D37" s="158">
        <v>16198613</v>
      </c>
      <c r="E37" s="104">
        <v>-2123000</v>
      </c>
      <c r="F37" s="105">
        <v>-2123000</v>
      </c>
      <c r="G37" s="105">
        <v>16198613</v>
      </c>
      <c r="H37" s="105">
        <v>12340840</v>
      </c>
      <c r="I37" s="105">
        <v>48685376</v>
      </c>
      <c r="J37" s="105">
        <v>16198613</v>
      </c>
      <c r="K37" s="105">
        <v>10617317</v>
      </c>
      <c r="L37" s="105">
        <v>6664173</v>
      </c>
      <c r="M37" s="105">
        <v>18261128</v>
      </c>
      <c r="N37" s="105">
        <v>10617317</v>
      </c>
      <c r="O37" s="105">
        <v>10192004</v>
      </c>
      <c r="P37" s="105">
        <v>19918303</v>
      </c>
      <c r="Q37" s="105">
        <v>32530026</v>
      </c>
      <c r="R37" s="105">
        <v>10192004</v>
      </c>
      <c r="S37" s="105">
        <v>43330624</v>
      </c>
      <c r="T37" s="105">
        <v>16915857</v>
      </c>
      <c r="U37" s="105">
        <v>11531569</v>
      </c>
      <c r="V37" s="105">
        <v>43330624</v>
      </c>
      <c r="W37" s="105">
        <v>16198613</v>
      </c>
      <c r="X37" s="105">
        <v>-2123000</v>
      </c>
      <c r="Y37" s="105">
        <v>18321613</v>
      </c>
      <c r="Z37" s="142">
        <v>-863.01</v>
      </c>
      <c r="AA37" s="107">
        <v>-2123000</v>
      </c>
    </row>
    <row r="38" spans="1:27" ht="13.5">
      <c r="A38" s="282" t="s">
        <v>203</v>
      </c>
      <c r="B38" s="271" t="s">
        <v>96</v>
      </c>
      <c r="C38" s="272">
        <v>27145311</v>
      </c>
      <c r="D38" s="272">
        <v>28524846</v>
      </c>
      <c r="E38" s="273">
        <v>4686000</v>
      </c>
      <c r="F38" s="274">
        <v>4686000</v>
      </c>
      <c r="G38" s="274">
        <v>12340840</v>
      </c>
      <c r="H38" s="274">
        <v>48685376</v>
      </c>
      <c r="I38" s="274">
        <v>10617317</v>
      </c>
      <c r="J38" s="274">
        <v>10617317</v>
      </c>
      <c r="K38" s="274">
        <v>6664173</v>
      </c>
      <c r="L38" s="274">
        <v>18261128</v>
      </c>
      <c r="M38" s="274">
        <v>10192004</v>
      </c>
      <c r="N38" s="274">
        <v>10192004</v>
      </c>
      <c r="O38" s="274">
        <v>19918303</v>
      </c>
      <c r="P38" s="274">
        <v>32530026</v>
      </c>
      <c r="Q38" s="274">
        <v>43330624</v>
      </c>
      <c r="R38" s="274">
        <v>43330624</v>
      </c>
      <c r="S38" s="274">
        <v>16915857</v>
      </c>
      <c r="T38" s="274">
        <v>11531569</v>
      </c>
      <c r="U38" s="274">
        <v>28524846</v>
      </c>
      <c r="V38" s="274">
        <v>28524846</v>
      </c>
      <c r="W38" s="274">
        <v>28524846</v>
      </c>
      <c r="X38" s="274">
        <v>4686000</v>
      </c>
      <c r="Y38" s="274">
        <v>23838846</v>
      </c>
      <c r="Z38" s="275">
        <v>508.72</v>
      </c>
      <c r="AA38" s="276">
        <v>4686000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2012-08-01T08:49:11Z</dcterms:created>
  <dcterms:modified xsi:type="dcterms:W3CDTF">2012-08-01T08:49:11Z</dcterms:modified>
  <cp:category/>
  <cp:version/>
  <cp:contentType/>
  <cp:contentStatus/>
</cp:coreProperties>
</file>