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<sst xmlns="http://schemas.openxmlformats.org/spreadsheetml/2006/main" count="536" uniqueCount="252">
  <si>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Dr Kenneth Kaunda(DC40)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</si>
  <si>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</si>
  <si>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</si>
  <si>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</si>
  <si>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</si>
  <si>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</si>
  <si>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</si>
  <si>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</si>
  <si>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</si>
  <si>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</si>
  <si>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</si>
  <si>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</si>
  <si>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</si>
  <si>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</si>
  <si>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</si>
  <si>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</si>
  <si>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</si>
  <si>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</si>
  <si>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</si>
  <si>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</si>
  <si>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</si>
  <si>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</si>
  <si>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</si>
  <si>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</si>
  <si>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</si>
  <si>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</si>
  <si>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</si>
  <si>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</si>
  <si>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</si>
  <si>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</si>
  <si>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</si>
  <si>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</si>
  <si>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</si>
  <si>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</si>
  <si>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</si>
  <si>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</si>
  <si>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</si>
  <si>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</si>
  <si>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</si>
  <si>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</si>
  <si>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</si>
  <si>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</si>
  <si>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</si>
  <si>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</si>
  <si>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</si>
  <si>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</si>
  <si>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</si>
  <si>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</si>
  <si>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</si>
  <si>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</si>
  <si>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</si>
  <si>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</si>
  <si>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</si>
  <si>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</si>
  <si>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</si>
  <si>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</si>
  <si>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</si>
  <si>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</si>
  <si>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</si>
  <si>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</si>
  <si>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</si>
  <si>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</si>
  <si>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</si>
  <si>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</si>
  <si>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</si>
  <si>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</si>
  <si>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</si>
  <si>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</si>
  <si>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</si>
  <si>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</si>
  <si>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</si>
  <si>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</si>
  <si>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</si>
  <si>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</si>
  <si>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</si>
  <si>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</si>
  <si>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</si>
  <si>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</si>
  <si>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</si>
  <si>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</si>
  <si>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</si>
  <si>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</si>
  <si>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</si>
  <si>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</si>
  <si>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</si>
  <si>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</si>
  <si>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</si>
  <si>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</si>
  <si>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</si>
  <si>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</si>
  <si>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</si>
  <si>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</si>
  <si>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</si>
  <si>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</si>
  <si>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</si>
  <si>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</si>
  <si>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</si>
  <si>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</si>
  <si>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</si>
  <si>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</si>
  <si>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</si>
  <si>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</si>
  <si>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</si>
  <si>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</si>
  <si>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</si>
  <si>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</si>
  <si>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</si>
  <si>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</si>
  <si>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</si>
  <si>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</si>
  <si>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</si>
  <si>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</si>
  <si>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</si>
  <si>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</si>
  <si>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</si>
  <si>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</si>
  <si>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</si>
  <si>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</si>
  <si>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</si>
  <si>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</si>
  <si>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</si>
  <si>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</si>
  <si>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</si>
  <si>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</si>
  <si>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</si>
  <si>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</si>
  <si>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</si>
  <si>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</si>
  <si>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</si>
  <si>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</si>
  <si>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</si>
  <si>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</si>
  <si>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</si>
  <si>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Dr Kenneth Kaunda(DC40)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</si>
  <si>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</si>
  <si>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</si>
  <si>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</si>
  <si>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</si>
  <si>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</si>
  <si>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</si>
  <si>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</si>
  <si>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</si>
  <si>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</si>
  <si>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Dr Kenneth Kaunda(DC40)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</si>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</sst>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6">
        <v>0</v>
      </c>
      <c r="Z6" s="67">
        <v>0</v>
      </c>
    </row>
    <row r="7" spans="1:26" ht="13.5">
      <c r="A7" s="63" t="s">
        <v>33</v>
      </c>
      <c r="B7" s="19">
        <v>11201891</v>
      </c>
      <c r="C7" s="19"/>
      <c r="D7" s="64">
        <v>12600000</v>
      </c>
      <c r="E7" s="65">
        <v>12600000</v>
      </c>
      <c r="F7" s="65">
        <v>0</v>
      </c>
      <c r="G7" s="65">
        <v>790822</v>
      </c>
      <c r="H7" s="65">
        <v>897530</v>
      </c>
      <c r="I7" s="65">
        <v>1688352</v>
      </c>
      <c r="J7" s="65">
        <v>1122115</v>
      </c>
      <c r="K7" s="65">
        <v>925974</v>
      </c>
      <c r="L7" s="65">
        <v>796585</v>
      </c>
      <c r="M7" s="65">
        <v>2844674</v>
      </c>
      <c r="N7" s="65">
        <v>1261001</v>
      </c>
      <c r="O7" s="65">
        <v>1152074</v>
      </c>
      <c r="P7" s="65">
        <v>954722</v>
      </c>
      <c r="Q7" s="65">
        <v>3367797</v>
      </c>
      <c r="R7" s="65">
        <v>977032</v>
      </c>
      <c r="S7" s="65">
        <v>772955</v>
      </c>
      <c r="T7" s="65">
        <v>1047544</v>
      </c>
      <c r="U7" s="65">
        <v>2797531</v>
      </c>
      <c r="V7" s="65">
        <v>10698354</v>
      </c>
      <c r="W7" s="65">
        <v>12600000</v>
      </c>
      <c r="X7" s="65">
        <v>-1901646</v>
      </c>
      <c r="Y7" s="66">
        <v>-15.09</v>
      </c>
      <c r="Z7" s="67">
        <v>12600000</v>
      </c>
    </row>
    <row r="8" spans="1:26" ht="13.5">
      <c r="A8" s="63" t="s">
        <v>34</v>
      </c>
      <c r="B8" s="19">
        <v>151998837</v>
      </c>
      <c r="C8" s="19"/>
      <c r="D8" s="64">
        <v>158707000</v>
      </c>
      <c r="E8" s="65">
        <v>159932000</v>
      </c>
      <c r="F8" s="65">
        <v>65259000</v>
      </c>
      <c r="G8" s="65">
        <v>128838</v>
      </c>
      <c r="H8" s="65">
        <v>0</v>
      </c>
      <c r="I8" s="65">
        <v>65387838</v>
      </c>
      <c r="J8" s="65">
        <v>0</v>
      </c>
      <c r="K8" s="65">
        <v>0</v>
      </c>
      <c r="L8" s="65">
        <v>51349000</v>
      </c>
      <c r="M8" s="65">
        <v>51349000</v>
      </c>
      <c r="N8" s="65">
        <v>592973</v>
      </c>
      <c r="O8" s="65">
        <v>0</v>
      </c>
      <c r="P8" s="65">
        <v>38406000</v>
      </c>
      <c r="Q8" s="65">
        <v>38998973</v>
      </c>
      <c r="R8" s="65">
        <v>0</v>
      </c>
      <c r="S8" s="65">
        <v>0</v>
      </c>
      <c r="T8" s="65">
        <v>0</v>
      </c>
      <c r="U8" s="65">
        <v>0</v>
      </c>
      <c r="V8" s="65">
        <v>155735811</v>
      </c>
      <c r="W8" s="65">
        <v>159932000</v>
      </c>
      <c r="X8" s="65">
        <v>-4196189</v>
      </c>
      <c r="Y8" s="66">
        <v>-2.62</v>
      </c>
      <c r="Z8" s="67">
        <v>159932000</v>
      </c>
    </row>
    <row r="9" spans="1:26" ht="13.5">
      <c r="A9" s="63" t="s">
        <v>35</v>
      </c>
      <c r="B9" s="19">
        <v>1267613</v>
      </c>
      <c r="C9" s="19"/>
      <c r="D9" s="64">
        <v>82917574</v>
      </c>
      <c r="E9" s="65">
        <v>125000</v>
      </c>
      <c r="F9" s="65">
        <v>0</v>
      </c>
      <c r="G9" s="65">
        <v>0</v>
      </c>
      <c r="H9" s="65">
        <v>0</v>
      </c>
      <c r="I9" s="65">
        <v>0</v>
      </c>
      <c r="J9" s="65">
        <v>28035</v>
      </c>
      <c r="K9" s="65">
        <v>49675</v>
      </c>
      <c r="L9" s="65">
        <v>0</v>
      </c>
      <c r="M9" s="65">
        <v>77710</v>
      </c>
      <c r="N9" s="65">
        <v>13084</v>
      </c>
      <c r="O9" s="65">
        <v>39868</v>
      </c>
      <c r="P9" s="65">
        <v>0</v>
      </c>
      <c r="Q9" s="65">
        <v>52952</v>
      </c>
      <c r="R9" s="65">
        <v>76130</v>
      </c>
      <c r="S9" s="65">
        <v>0</v>
      </c>
      <c r="T9" s="65">
        <v>0</v>
      </c>
      <c r="U9" s="65">
        <v>76130</v>
      </c>
      <c r="V9" s="65">
        <v>206792</v>
      </c>
      <c r="W9" s="65">
        <v>125000</v>
      </c>
      <c r="X9" s="65">
        <v>81792</v>
      </c>
      <c r="Y9" s="66">
        <v>65.43</v>
      </c>
      <c r="Z9" s="67">
        <v>125000</v>
      </c>
    </row>
    <row r="10" spans="1:26" ht="25.5">
      <c r="A10" s="68" t="s">
        <v>213</v>
      </c>
      <c r="B10" s="69">
        <f>SUM(B5:B9)</f>
        <v>164468341</v>
      </c>
      <c r="C10" s="69">
        <f>SUM(C5:C9)</f>
        <v>0</v>
      </c>
      <c r="D10" s="70">
        <f aca="true" t="shared" si="0" ref="D10:Z10">SUM(D5:D9)</f>
        <v>254224574</v>
      </c>
      <c r="E10" s="71">
        <f t="shared" si="0"/>
        <v>172657000</v>
      </c>
      <c r="F10" s="71">
        <f t="shared" si="0"/>
        <v>65259000</v>
      </c>
      <c r="G10" s="71">
        <f t="shared" si="0"/>
        <v>919660</v>
      </c>
      <c r="H10" s="71">
        <f t="shared" si="0"/>
        <v>897530</v>
      </c>
      <c r="I10" s="71">
        <f t="shared" si="0"/>
        <v>67076190</v>
      </c>
      <c r="J10" s="71">
        <f t="shared" si="0"/>
        <v>1150150</v>
      </c>
      <c r="K10" s="71">
        <f t="shared" si="0"/>
        <v>975649</v>
      </c>
      <c r="L10" s="71">
        <f t="shared" si="0"/>
        <v>52145585</v>
      </c>
      <c r="M10" s="71">
        <f t="shared" si="0"/>
        <v>54271384</v>
      </c>
      <c r="N10" s="71">
        <f t="shared" si="0"/>
        <v>1867058</v>
      </c>
      <c r="O10" s="71">
        <f t="shared" si="0"/>
        <v>1191942</v>
      </c>
      <c r="P10" s="71">
        <f t="shared" si="0"/>
        <v>39360722</v>
      </c>
      <c r="Q10" s="71">
        <f t="shared" si="0"/>
        <v>42419722</v>
      </c>
      <c r="R10" s="71">
        <f t="shared" si="0"/>
        <v>1053162</v>
      </c>
      <c r="S10" s="71">
        <f t="shared" si="0"/>
        <v>772955</v>
      </c>
      <c r="T10" s="71">
        <f t="shared" si="0"/>
        <v>1047544</v>
      </c>
      <c r="U10" s="71">
        <f t="shared" si="0"/>
        <v>2873661</v>
      </c>
      <c r="V10" s="71">
        <f t="shared" si="0"/>
        <v>166640957</v>
      </c>
      <c r="W10" s="71">
        <f t="shared" si="0"/>
        <v>172657000</v>
      </c>
      <c r="X10" s="71">
        <f t="shared" si="0"/>
        <v>-6016043</v>
      </c>
      <c r="Y10" s="72">
        <f>+IF(W10&lt;&gt;0,(X10/W10)*100,0)</f>
        <v>-3.4843898596639584</v>
      </c>
      <c r="Z10" s="73">
        <f t="shared" si="0"/>
        <v>172657000</v>
      </c>
    </row>
    <row r="11" spans="1:26" ht="13.5">
      <c r="A11" s="63" t="s">
        <v>37</v>
      </c>
      <c r="B11" s="19">
        <v>43336272</v>
      </c>
      <c r="C11" s="19"/>
      <c r="D11" s="64">
        <v>66781850</v>
      </c>
      <c r="E11" s="65">
        <v>66966850</v>
      </c>
      <c r="F11" s="65">
        <v>2896504</v>
      </c>
      <c r="G11" s="65">
        <v>3367176</v>
      </c>
      <c r="H11" s="65">
        <v>3355329</v>
      </c>
      <c r="I11" s="65">
        <v>9619009</v>
      </c>
      <c r="J11" s="65">
        <v>3454429</v>
      </c>
      <c r="K11" s="65">
        <v>3449673</v>
      </c>
      <c r="L11" s="65">
        <v>3328006</v>
      </c>
      <c r="M11" s="65">
        <v>10232108</v>
      </c>
      <c r="N11" s="65">
        <v>3471280</v>
      </c>
      <c r="O11" s="65">
        <v>3245269</v>
      </c>
      <c r="P11" s="65">
        <v>4571727</v>
      </c>
      <c r="Q11" s="65">
        <v>11288276</v>
      </c>
      <c r="R11" s="65">
        <v>3432282</v>
      </c>
      <c r="S11" s="65">
        <v>3231294</v>
      </c>
      <c r="T11" s="65">
        <v>3945299</v>
      </c>
      <c r="U11" s="65">
        <v>10608875</v>
      </c>
      <c r="V11" s="65">
        <v>41748268</v>
      </c>
      <c r="W11" s="65">
        <v>66966850</v>
      </c>
      <c r="X11" s="65">
        <v>-25218582</v>
      </c>
      <c r="Y11" s="66">
        <v>-37.66</v>
      </c>
      <c r="Z11" s="67">
        <v>66966850</v>
      </c>
    </row>
    <row r="12" spans="1:26" ht="13.5">
      <c r="A12" s="63" t="s">
        <v>38</v>
      </c>
      <c r="B12" s="19">
        <v>6223474</v>
      </c>
      <c r="C12" s="19"/>
      <c r="D12" s="64">
        <v>7679200</v>
      </c>
      <c r="E12" s="65">
        <v>7679200</v>
      </c>
      <c r="F12" s="65">
        <v>532395</v>
      </c>
      <c r="G12" s="65">
        <v>477743</v>
      </c>
      <c r="H12" s="65">
        <v>540851</v>
      </c>
      <c r="I12" s="65">
        <v>1550989</v>
      </c>
      <c r="J12" s="65">
        <v>553562</v>
      </c>
      <c r="K12" s="65">
        <v>536236</v>
      </c>
      <c r="L12" s="65">
        <v>704914</v>
      </c>
      <c r="M12" s="65">
        <v>1794712</v>
      </c>
      <c r="N12" s="65">
        <v>536648</v>
      </c>
      <c r="O12" s="65">
        <v>570801</v>
      </c>
      <c r="P12" s="65">
        <v>619458</v>
      </c>
      <c r="Q12" s="65">
        <v>1726907</v>
      </c>
      <c r="R12" s="65">
        <v>555973</v>
      </c>
      <c r="S12" s="65">
        <v>617382</v>
      </c>
      <c r="T12" s="65">
        <v>609071</v>
      </c>
      <c r="U12" s="65">
        <v>1782426</v>
      </c>
      <c r="V12" s="65">
        <v>6855034</v>
      </c>
      <c r="W12" s="65">
        <v>7679200</v>
      </c>
      <c r="X12" s="65">
        <v>-824166</v>
      </c>
      <c r="Y12" s="66">
        <v>-10.73</v>
      </c>
      <c r="Z12" s="67">
        <v>7679200</v>
      </c>
    </row>
    <row r="13" spans="1:26" ht="13.5">
      <c r="A13" s="63" t="s">
        <v>214</v>
      </c>
      <c r="B13" s="19">
        <v>2484059</v>
      </c>
      <c r="C13" s="19"/>
      <c r="D13" s="64">
        <v>2805600</v>
      </c>
      <c r="E13" s="65">
        <v>2805600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2805600</v>
      </c>
      <c r="X13" s="65">
        <v>-2805600</v>
      </c>
      <c r="Y13" s="66">
        <v>-100</v>
      </c>
      <c r="Z13" s="67">
        <v>2805600</v>
      </c>
    </row>
    <row r="14" spans="1:26" ht="13.5">
      <c r="A14" s="63" t="s">
        <v>40</v>
      </c>
      <c r="B14" s="19">
        <v>25113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1031128</v>
      </c>
      <c r="C15" s="19"/>
      <c r="D15" s="64">
        <v>2155000</v>
      </c>
      <c r="E15" s="65">
        <v>1755000</v>
      </c>
      <c r="F15" s="65">
        <v>9002</v>
      </c>
      <c r="G15" s="65">
        <v>29076</v>
      </c>
      <c r="H15" s="65">
        <v>46338</v>
      </c>
      <c r="I15" s="65">
        <v>84416</v>
      </c>
      <c r="J15" s="65">
        <v>99515</v>
      </c>
      <c r="K15" s="65">
        <v>34545</v>
      </c>
      <c r="L15" s="65">
        <v>13167</v>
      </c>
      <c r="M15" s="65">
        <v>147227</v>
      </c>
      <c r="N15" s="65">
        <v>40326</v>
      </c>
      <c r="O15" s="65">
        <v>27228</v>
      </c>
      <c r="P15" s="65">
        <v>115743</v>
      </c>
      <c r="Q15" s="65">
        <v>183297</v>
      </c>
      <c r="R15" s="65">
        <v>4104</v>
      </c>
      <c r="S15" s="65">
        <v>77753</v>
      </c>
      <c r="T15" s="65">
        <v>33964</v>
      </c>
      <c r="U15" s="65">
        <v>115821</v>
      </c>
      <c r="V15" s="65">
        <v>530761</v>
      </c>
      <c r="W15" s="65">
        <v>1755000</v>
      </c>
      <c r="X15" s="65">
        <v>-1224239</v>
      </c>
      <c r="Y15" s="66">
        <v>-69.76</v>
      </c>
      <c r="Z15" s="67">
        <v>1755000</v>
      </c>
    </row>
    <row r="16" spans="1:26" ht="13.5">
      <c r="A16" s="74" t="s">
        <v>42</v>
      </c>
      <c r="B16" s="19">
        <v>67187366</v>
      </c>
      <c r="C16" s="19"/>
      <c r="D16" s="64">
        <v>133405000</v>
      </c>
      <c r="E16" s="65">
        <v>147309036</v>
      </c>
      <c r="F16" s="65">
        <v>1883878</v>
      </c>
      <c r="G16" s="65">
        <v>2407438</v>
      </c>
      <c r="H16" s="65">
        <v>3124058</v>
      </c>
      <c r="I16" s="65">
        <v>7415374</v>
      </c>
      <c r="J16" s="65">
        <v>7322254</v>
      </c>
      <c r="K16" s="65">
        <v>2317880</v>
      </c>
      <c r="L16" s="65">
        <v>1972776</v>
      </c>
      <c r="M16" s="65">
        <v>11612910</v>
      </c>
      <c r="N16" s="65">
        <v>1642219</v>
      </c>
      <c r="O16" s="65">
        <v>4750834</v>
      </c>
      <c r="P16" s="65">
        <v>2787171</v>
      </c>
      <c r="Q16" s="65">
        <v>9180224</v>
      </c>
      <c r="R16" s="65">
        <v>938781</v>
      </c>
      <c r="S16" s="65">
        <v>3707298</v>
      </c>
      <c r="T16" s="65">
        <v>16018382</v>
      </c>
      <c r="U16" s="65">
        <v>20664461</v>
      </c>
      <c r="V16" s="65">
        <v>48872969</v>
      </c>
      <c r="W16" s="65">
        <v>147309036</v>
      </c>
      <c r="X16" s="65">
        <v>-98436067</v>
      </c>
      <c r="Y16" s="66">
        <v>-66.82</v>
      </c>
      <c r="Z16" s="67">
        <v>147309036</v>
      </c>
    </row>
    <row r="17" spans="1:26" ht="13.5">
      <c r="A17" s="63" t="s">
        <v>43</v>
      </c>
      <c r="B17" s="19">
        <v>35005729</v>
      </c>
      <c r="C17" s="19"/>
      <c r="D17" s="64">
        <v>36093724</v>
      </c>
      <c r="E17" s="65">
        <v>39488724</v>
      </c>
      <c r="F17" s="65">
        <v>2320014</v>
      </c>
      <c r="G17" s="65">
        <v>1425760</v>
      </c>
      <c r="H17" s="65">
        <v>1482051</v>
      </c>
      <c r="I17" s="65">
        <v>5227825</v>
      </c>
      <c r="J17" s="65">
        <v>1265269</v>
      </c>
      <c r="K17" s="65">
        <v>2894487</v>
      </c>
      <c r="L17" s="65">
        <v>1047385</v>
      </c>
      <c r="M17" s="65">
        <v>5207141</v>
      </c>
      <c r="N17" s="65">
        <v>2181818</v>
      </c>
      <c r="O17" s="65">
        <v>3402207</v>
      </c>
      <c r="P17" s="65">
        <v>2425370</v>
      </c>
      <c r="Q17" s="65">
        <v>8009395</v>
      </c>
      <c r="R17" s="65">
        <v>1654840</v>
      </c>
      <c r="S17" s="65">
        <v>2474943</v>
      </c>
      <c r="T17" s="65">
        <v>3193237</v>
      </c>
      <c r="U17" s="65">
        <v>7323020</v>
      </c>
      <c r="V17" s="65">
        <v>25767381</v>
      </c>
      <c r="W17" s="65">
        <v>39488724</v>
      </c>
      <c r="X17" s="65">
        <v>-13721343</v>
      </c>
      <c r="Y17" s="66">
        <v>-34.75</v>
      </c>
      <c r="Z17" s="67">
        <v>39488724</v>
      </c>
    </row>
    <row r="18" spans="1:26" ht="13.5">
      <c r="A18" s="75" t="s">
        <v>44</v>
      </c>
      <c r="B18" s="76">
        <f>SUM(B11:B17)</f>
        <v>155293141</v>
      </c>
      <c r="C18" s="76">
        <f>SUM(C11:C17)</f>
        <v>0</v>
      </c>
      <c r="D18" s="77">
        <f aca="true" t="shared" si="1" ref="D18:Z18">SUM(D11:D17)</f>
        <v>248920374</v>
      </c>
      <c r="E18" s="78">
        <f t="shared" si="1"/>
        <v>266004410</v>
      </c>
      <c r="F18" s="78">
        <f t="shared" si="1"/>
        <v>7641793</v>
      </c>
      <c r="G18" s="78">
        <f t="shared" si="1"/>
        <v>7707193</v>
      </c>
      <c r="H18" s="78">
        <f t="shared" si="1"/>
        <v>8548627</v>
      </c>
      <c r="I18" s="78">
        <f t="shared" si="1"/>
        <v>23897613</v>
      </c>
      <c r="J18" s="78">
        <f t="shared" si="1"/>
        <v>12695029</v>
      </c>
      <c r="K18" s="78">
        <f t="shared" si="1"/>
        <v>9232821</v>
      </c>
      <c r="L18" s="78">
        <f t="shared" si="1"/>
        <v>7066248</v>
      </c>
      <c r="M18" s="78">
        <f t="shared" si="1"/>
        <v>28994098</v>
      </c>
      <c r="N18" s="78">
        <f t="shared" si="1"/>
        <v>7872291</v>
      </c>
      <c r="O18" s="78">
        <f t="shared" si="1"/>
        <v>11996339</v>
      </c>
      <c r="P18" s="78">
        <f t="shared" si="1"/>
        <v>10519469</v>
      </c>
      <c r="Q18" s="78">
        <f t="shared" si="1"/>
        <v>30388099</v>
      </c>
      <c r="R18" s="78">
        <f t="shared" si="1"/>
        <v>6585980</v>
      </c>
      <c r="S18" s="78">
        <f t="shared" si="1"/>
        <v>10108670</v>
      </c>
      <c r="T18" s="78">
        <f t="shared" si="1"/>
        <v>23799953</v>
      </c>
      <c r="U18" s="78">
        <f t="shared" si="1"/>
        <v>40494603</v>
      </c>
      <c r="V18" s="78">
        <f t="shared" si="1"/>
        <v>123774413</v>
      </c>
      <c r="W18" s="78">
        <f t="shared" si="1"/>
        <v>266004410</v>
      </c>
      <c r="X18" s="78">
        <f t="shared" si="1"/>
        <v>-142229997</v>
      </c>
      <c r="Y18" s="72">
        <f>+IF(W18&lt;&gt;0,(X18/W18)*100,0)</f>
        <v>-53.46903722385655</v>
      </c>
      <c r="Z18" s="79">
        <f t="shared" si="1"/>
        <v>266004410</v>
      </c>
    </row>
    <row r="19" spans="1:26" ht="13.5">
      <c r="A19" s="75" t="s">
        <v>45</v>
      </c>
      <c r="B19" s="80">
        <f>+B10-B18</f>
        <v>9175200</v>
      </c>
      <c r="C19" s="80">
        <f>+C10-C18</f>
        <v>0</v>
      </c>
      <c r="D19" s="81">
        <f aca="true" t="shared" si="2" ref="D19:Z19">+D10-D18</f>
        <v>5304200</v>
      </c>
      <c r="E19" s="82">
        <f t="shared" si="2"/>
        <v>-93347410</v>
      </c>
      <c r="F19" s="82">
        <f t="shared" si="2"/>
        <v>57617207</v>
      </c>
      <c r="G19" s="82">
        <f t="shared" si="2"/>
        <v>-6787533</v>
      </c>
      <c r="H19" s="82">
        <f t="shared" si="2"/>
        <v>-7651097</v>
      </c>
      <c r="I19" s="82">
        <f t="shared" si="2"/>
        <v>43178577</v>
      </c>
      <c r="J19" s="82">
        <f t="shared" si="2"/>
        <v>-11544879</v>
      </c>
      <c r="K19" s="82">
        <f t="shared" si="2"/>
        <v>-8257172</v>
      </c>
      <c r="L19" s="82">
        <f t="shared" si="2"/>
        <v>45079337</v>
      </c>
      <c r="M19" s="82">
        <f t="shared" si="2"/>
        <v>25277286</v>
      </c>
      <c r="N19" s="82">
        <f t="shared" si="2"/>
        <v>-6005233</v>
      </c>
      <c r="O19" s="82">
        <f t="shared" si="2"/>
        <v>-10804397</v>
      </c>
      <c r="P19" s="82">
        <f t="shared" si="2"/>
        <v>28841253</v>
      </c>
      <c r="Q19" s="82">
        <f t="shared" si="2"/>
        <v>12031623</v>
      </c>
      <c r="R19" s="82">
        <f t="shared" si="2"/>
        <v>-5532818</v>
      </c>
      <c r="S19" s="82">
        <f t="shared" si="2"/>
        <v>-9335715</v>
      </c>
      <c r="T19" s="82">
        <f t="shared" si="2"/>
        <v>-22752409</v>
      </c>
      <c r="U19" s="82">
        <f t="shared" si="2"/>
        <v>-37620942</v>
      </c>
      <c r="V19" s="82">
        <f t="shared" si="2"/>
        <v>42866544</v>
      </c>
      <c r="W19" s="82">
        <f>IF(E10=E18,0,W10-W18)</f>
        <v>-93347410</v>
      </c>
      <c r="X19" s="82">
        <f t="shared" si="2"/>
        <v>136213954</v>
      </c>
      <c r="Y19" s="83">
        <f>+IF(W19&lt;&gt;0,(X19/W19)*100,0)</f>
        <v>-145.92151405164856</v>
      </c>
      <c r="Z19" s="84">
        <f t="shared" si="2"/>
        <v>-93347410</v>
      </c>
    </row>
    <row r="20" spans="1:26" ht="13.5">
      <c r="A20" s="63" t="s">
        <v>46</v>
      </c>
      <c r="B20" s="19">
        <v>671302</v>
      </c>
      <c r="C20" s="19"/>
      <c r="D20" s="64">
        <v>0</v>
      </c>
      <c r="E20" s="65">
        <v>0</v>
      </c>
      <c r="F20" s="65">
        <v>240519</v>
      </c>
      <c r="G20" s="65">
        <v>0</v>
      </c>
      <c r="H20" s="65">
        <v>0</v>
      </c>
      <c r="I20" s="65">
        <v>240519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240519</v>
      </c>
      <c r="W20" s="65">
        <v>0</v>
      </c>
      <c r="X20" s="65">
        <v>240519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9846502</v>
      </c>
      <c r="C22" s="91">
        <f>SUM(C19:C21)</f>
        <v>0</v>
      </c>
      <c r="D22" s="92">
        <f aca="true" t="shared" si="3" ref="D22:Z22">SUM(D19:D21)</f>
        <v>5304200</v>
      </c>
      <c r="E22" s="93">
        <f t="shared" si="3"/>
        <v>-93347410</v>
      </c>
      <c r="F22" s="93">
        <f t="shared" si="3"/>
        <v>57857726</v>
      </c>
      <c r="G22" s="93">
        <f t="shared" si="3"/>
        <v>-6787533</v>
      </c>
      <c r="H22" s="93">
        <f t="shared" si="3"/>
        <v>-7651097</v>
      </c>
      <c r="I22" s="93">
        <f t="shared" si="3"/>
        <v>43419096</v>
      </c>
      <c r="J22" s="93">
        <f t="shared" si="3"/>
        <v>-11544879</v>
      </c>
      <c r="K22" s="93">
        <f t="shared" si="3"/>
        <v>-8257172</v>
      </c>
      <c r="L22" s="93">
        <f t="shared" si="3"/>
        <v>45079337</v>
      </c>
      <c r="M22" s="93">
        <f t="shared" si="3"/>
        <v>25277286</v>
      </c>
      <c r="N22" s="93">
        <f t="shared" si="3"/>
        <v>-6005233</v>
      </c>
      <c r="O22" s="93">
        <f t="shared" si="3"/>
        <v>-10804397</v>
      </c>
      <c r="P22" s="93">
        <f t="shared" si="3"/>
        <v>28841253</v>
      </c>
      <c r="Q22" s="93">
        <f t="shared" si="3"/>
        <v>12031623</v>
      </c>
      <c r="R22" s="93">
        <f t="shared" si="3"/>
        <v>-5532818</v>
      </c>
      <c r="S22" s="93">
        <f t="shared" si="3"/>
        <v>-9335715</v>
      </c>
      <c r="T22" s="93">
        <f t="shared" si="3"/>
        <v>-22752409</v>
      </c>
      <c r="U22" s="93">
        <f t="shared" si="3"/>
        <v>-37620942</v>
      </c>
      <c r="V22" s="93">
        <f t="shared" si="3"/>
        <v>43107063</v>
      </c>
      <c r="W22" s="93">
        <f t="shared" si="3"/>
        <v>-93347410</v>
      </c>
      <c r="X22" s="93">
        <f t="shared" si="3"/>
        <v>136454473</v>
      </c>
      <c r="Y22" s="94">
        <f>+IF(W22&lt;&gt;0,(X22/W22)*100,0)</f>
        <v>-146.17917411956049</v>
      </c>
      <c r="Z22" s="95">
        <f t="shared" si="3"/>
        <v>-93347410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9846502</v>
      </c>
      <c r="C24" s="80">
        <f>SUM(C22:C23)</f>
        <v>0</v>
      </c>
      <c r="D24" s="81">
        <f aca="true" t="shared" si="4" ref="D24:Z24">SUM(D22:D23)</f>
        <v>5304200</v>
      </c>
      <c r="E24" s="82">
        <f t="shared" si="4"/>
        <v>-93347410</v>
      </c>
      <c r="F24" s="82">
        <f t="shared" si="4"/>
        <v>57857726</v>
      </c>
      <c r="G24" s="82">
        <f t="shared" si="4"/>
        <v>-6787533</v>
      </c>
      <c r="H24" s="82">
        <f t="shared" si="4"/>
        <v>-7651097</v>
      </c>
      <c r="I24" s="82">
        <f t="shared" si="4"/>
        <v>43419096</v>
      </c>
      <c r="J24" s="82">
        <f t="shared" si="4"/>
        <v>-11544879</v>
      </c>
      <c r="K24" s="82">
        <f t="shared" si="4"/>
        <v>-8257172</v>
      </c>
      <c r="L24" s="82">
        <f t="shared" si="4"/>
        <v>45079337</v>
      </c>
      <c r="M24" s="82">
        <f t="shared" si="4"/>
        <v>25277286</v>
      </c>
      <c r="N24" s="82">
        <f t="shared" si="4"/>
        <v>-6005233</v>
      </c>
      <c r="O24" s="82">
        <f t="shared" si="4"/>
        <v>-10804397</v>
      </c>
      <c r="P24" s="82">
        <f t="shared" si="4"/>
        <v>28841253</v>
      </c>
      <c r="Q24" s="82">
        <f t="shared" si="4"/>
        <v>12031623</v>
      </c>
      <c r="R24" s="82">
        <f t="shared" si="4"/>
        <v>-5532818</v>
      </c>
      <c r="S24" s="82">
        <f t="shared" si="4"/>
        <v>-9335715</v>
      </c>
      <c r="T24" s="82">
        <f t="shared" si="4"/>
        <v>-22752409</v>
      </c>
      <c r="U24" s="82">
        <f t="shared" si="4"/>
        <v>-37620942</v>
      </c>
      <c r="V24" s="82">
        <f t="shared" si="4"/>
        <v>43107063</v>
      </c>
      <c r="W24" s="82">
        <f t="shared" si="4"/>
        <v>-93347410</v>
      </c>
      <c r="X24" s="82">
        <f t="shared" si="4"/>
        <v>136454473</v>
      </c>
      <c r="Y24" s="83">
        <f>+IF(W24&lt;&gt;0,(X24/W24)*100,0)</f>
        <v>-146.17917411956049</v>
      </c>
      <c r="Z24" s="84">
        <f t="shared" si="4"/>
        <v>-93347410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824013</v>
      </c>
      <c r="C27" s="22"/>
      <c r="D27" s="104">
        <v>5304200</v>
      </c>
      <c r="E27" s="105">
        <v>6629200</v>
      </c>
      <c r="F27" s="105">
        <v>1190</v>
      </c>
      <c r="G27" s="105">
        <v>49857</v>
      </c>
      <c r="H27" s="105">
        <v>20287</v>
      </c>
      <c r="I27" s="105">
        <v>71334</v>
      </c>
      <c r="J27" s="105">
        <v>35070</v>
      </c>
      <c r="K27" s="105">
        <v>877</v>
      </c>
      <c r="L27" s="105">
        <v>33177</v>
      </c>
      <c r="M27" s="105">
        <v>69124</v>
      </c>
      <c r="N27" s="105">
        <v>55846</v>
      </c>
      <c r="O27" s="105">
        <v>103469</v>
      </c>
      <c r="P27" s="105">
        <v>67165</v>
      </c>
      <c r="Q27" s="105">
        <v>226480</v>
      </c>
      <c r="R27" s="105">
        <v>33533</v>
      </c>
      <c r="S27" s="105">
        <v>87886</v>
      </c>
      <c r="T27" s="105">
        <v>151805</v>
      </c>
      <c r="U27" s="105">
        <v>273224</v>
      </c>
      <c r="V27" s="105">
        <v>640162</v>
      </c>
      <c r="W27" s="105">
        <v>6629200</v>
      </c>
      <c r="X27" s="105">
        <v>-5989038</v>
      </c>
      <c r="Y27" s="106">
        <v>-90.34</v>
      </c>
      <c r="Z27" s="107">
        <v>6629200</v>
      </c>
    </row>
    <row r="28" spans="1:26" ht="13.5">
      <c r="A28" s="108" t="s">
        <v>46</v>
      </c>
      <c r="B28" s="19">
        <v>824013</v>
      </c>
      <c r="C28" s="19"/>
      <c r="D28" s="64">
        <v>5304200</v>
      </c>
      <c r="E28" s="65">
        <v>6629200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6629200</v>
      </c>
      <c r="X28" s="65">
        <v>-6629200</v>
      </c>
      <c r="Y28" s="66">
        <v>-100</v>
      </c>
      <c r="Z28" s="67">
        <v>6629200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1190</v>
      </c>
      <c r="G31" s="65">
        <v>49857</v>
      </c>
      <c r="H31" s="65">
        <v>20287</v>
      </c>
      <c r="I31" s="65">
        <v>71334</v>
      </c>
      <c r="J31" s="65">
        <v>35070</v>
      </c>
      <c r="K31" s="65">
        <v>877</v>
      </c>
      <c r="L31" s="65">
        <v>33177</v>
      </c>
      <c r="M31" s="65">
        <v>69124</v>
      </c>
      <c r="N31" s="65">
        <v>55846</v>
      </c>
      <c r="O31" s="65">
        <v>103469</v>
      </c>
      <c r="P31" s="65">
        <v>67165</v>
      </c>
      <c r="Q31" s="65">
        <v>226480</v>
      </c>
      <c r="R31" s="65">
        <v>33533</v>
      </c>
      <c r="S31" s="65">
        <v>87886</v>
      </c>
      <c r="T31" s="65">
        <v>151805</v>
      </c>
      <c r="U31" s="65">
        <v>273224</v>
      </c>
      <c r="V31" s="65">
        <v>640162</v>
      </c>
      <c r="W31" s="65">
        <v>0</v>
      </c>
      <c r="X31" s="65">
        <v>640162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824013</v>
      </c>
      <c r="C32" s="22">
        <f>SUM(C28:C31)</f>
        <v>0</v>
      </c>
      <c r="D32" s="104">
        <f aca="true" t="shared" si="5" ref="D32:Z32">SUM(D28:D31)</f>
        <v>5304200</v>
      </c>
      <c r="E32" s="105">
        <f t="shared" si="5"/>
        <v>6629200</v>
      </c>
      <c r="F32" s="105">
        <f t="shared" si="5"/>
        <v>1190</v>
      </c>
      <c r="G32" s="105">
        <f t="shared" si="5"/>
        <v>49857</v>
      </c>
      <c r="H32" s="105">
        <f t="shared" si="5"/>
        <v>20287</v>
      </c>
      <c r="I32" s="105">
        <f t="shared" si="5"/>
        <v>71334</v>
      </c>
      <c r="J32" s="105">
        <f t="shared" si="5"/>
        <v>35070</v>
      </c>
      <c r="K32" s="105">
        <f t="shared" si="5"/>
        <v>877</v>
      </c>
      <c r="L32" s="105">
        <f t="shared" si="5"/>
        <v>33177</v>
      </c>
      <c r="M32" s="105">
        <f t="shared" si="5"/>
        <v>69124</v>
      </c>
      <c r="N32" s="105">
        <f t="shared" si="5"/>
        <v>55846</v>
      </c>
      <c r="O32" s="105">
        <f t="shared" si="5"/>
        <v>103469</v>
      </c>
      <c r="P32" s="105">
        <f t="shared" si="5"/>
        <v>67165</v>
      </c>
      <c r="Q32" s="105">
        <f t="shared" si="5"/>
        <v>226480</v>
      </c>
      <c r="R32" s="105">
        <f t="shared" si="5"/>
        <v>33533</v>
      </c>
      <c r="S32" s="105">
        <f t="shared" si="5"/>
        <v>87886</v>
      </c>
      <c r="T32" s="105">
        <f t="shared" si="5"/>
        <v>151805</v>
      </c>
      <c r="U32" s="105">
        <f t="shared" si="5"/>
        <v>273224</v>
      </c>
      <c r="V32" s="105">
        <f t="shared" si="5"/>
        <v>640162</v>
      </c>
      <c r="W32" s="105">
        <f t="shared" si="5"/>
        <v>6629200</v>
      </c>
      <c r="X32" s="105">
        <f t="shared" si="5"/>
        <v>-5989038</v>
      </c>
      <c r="Y32" s="106">
        <f>+IF(W32&lt;&gt;0,(X32/W32)*100,0)</f>
        <v>-90.34329934230375</v>
      </c>
      <c r="Z32" s="107">
        <f t="shared" si="5"/>
        <v>6629200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187019761</v>
      </c>
      <c r="C35" s="19"/>
      <c r="D35" s="64">
        <v>136105700</v>
      </c>
      <c r="E35" s="65">
        <v>136105289</v>
      </c>
      <c r="F35" s="65">
        <v>58132000</v>
      </c>
      <c r="G35" s="65">
        <v>11195676</v>
      </c>
      <c r="H35" s="65">
        <v>62855691</v>
      </c>
      <c r="I35" s="65">
        <v>132183367</v>
      </c>
      <c r="J35" s="65">
        <v>13385828</v>
      </c>
      <c r="K35" s="65">
        <v>8332084</v>
      </c>
      <c r="L35" s="65">
        <v>36168999</v>
      </c>
      <c r="M35" s="65">
        <v>57886911</v>
      </c>
      <c r="N35" s="65">
        <v>53333803</v>
      </c>
      <c r="O35" s="65">
        <v>9662973</v>
      </c>
      <c r="P35" s="65">
        <v>9471355</v>
      </c>
      <c r="Q35" s="65">
        <v>72468131</v>
      </c>
      <c r="R35" s="65">
        <v>46059262</v>
      </c>
      <c r="S35" s="65">
        <v>14454793</v>
      </c>
      <c r="T35" s="65">
        <v>24771245</v>
      </c>
      <c r="U35" s="65">
        <v>85285300</v>
      </c>
      <c r="V35" s="65">
        <v>347823709</v>
      </c>
      <c r="W35" s="65">
        <v>136105289</v>
      </c>
      <c r="X35" s="65">
        <v>211718420</v>
      </c>
      <c r="Y35" s="66">
        <v>155.55</v>
      </c>
      <c r="Z35" s="67">
        <v>136105289</v>
      </c>
    </row>
    <row r="36" spans="1:26" ht="13.5">
      <c r="A36" s="63" t="s">
        <v>57</v>
      </c>
      <c r="B36" s="19">
        <v>14089200</v>
      </c>
      <c r="C36" s="19"/>
      <c r="D36" s="64">
        <v>4831200</v>
      </c>
      <c r="E36" s="65">
        <v>4831200</v>
      </c>
      <c r="F36" s="65">
        <v>2253</v>
      </c>
      <c r="G36" s="65">
        <v>49859</v>
      </c>
      <c r="H36" s="65">
        <v>19057</v>
      </c>
      <c r="I36" s="65">
        <v>71169</v>
      </c>
      <c r="J36" s="65">
        <v>35070</v>
      </c>
      <c r="K36" s="65">
        <v>1127</v>
      </c>
      <c r="L36" s="65">
        <v>33430</v>
      </c>
      <c r="M36" s="65">
        <v>69627</v>
      </c>
      <c r="N36" s="65">
        <v>50306</v>
      </c>
      <c r="O36" s="65">
        <v>103721</v>
      </c>
      <c r="P36" s="65">
        <v>67415</v>
      </c>
      <c r="Q36" s="65">
        <v>221442</v>
      </c>
      <c r="R36" s="65">
        <v>33710</v>
      </c>
      <c r="S36" s="65">
        <v>88136</v>
      </c>
      <c r="T36" s="65">
        <v>152056</v>
      </c>
      <c r="U36" s="65">
        <v>273902</v>
      </c>
      <c r="V36" s="65">
        <v>636140</v>
      </c>
      <c r="W36" s="65">
        <v>4831200</v>
      </c>
      <c r="X36" s="65">
        <v>-4195060</v>
      </c>
      <c r="Y36" s="66">
        <v>-86.83</v>
      </c>
      <c r="Z36" s="67">
        <v>4831200</v>
      </c>
    </row>
    <row r="37" spans="1:26" ht="13.5">
      <c r="A37" s="63" t="s">
        <v>58</v>
      </c>
      <c r="B37" s="19">
        <v>22166813</v>
      </c>
      <c r="C37" s="19"/>
      <c r="D37" s="64">
        <v>4963000</v>
      </c>
      <c r="E37" s="65">
        <v>4963200</v>
      </c>
      <c r="F37" s="65">
        <v>12072000</v>
      </c>
      <c r="G37" s="65">
        <v>2900754</v>
      </c>
      <c r="H37" s="65">
        <v>5487026</v>
      </c>
      <c r="I37" s="65">
        <v>20459780</v>
      </c>
      <c r="J37" s="65">
        <v>752276</v>
      </c>
      <c r="K37" s="65">
        <v>137036</v>
      </c>
      <c r="L37" s="65">
        <v>2570158</v>
      </c>
      <c r="M37" s="65">
        <v>3459470</v>
      </c>
      <c r="N37" s="65">
        <v>1013048</v>
      </c>
      <c r="O37" s="65">
        <v>718105</v>
      </c>
      <c r="P37" s="65">
        <v>2923888</v>
      </c>
      <c r="Q37" s="65">
        <v>4655041</v>
      </c>
      <c r="R37" s="65">
        <v>1858054</v>
      </c>
      <c r="S37" s="65">
        <v>1166866</v>
      </c>
      <c r="T37" s="65">
        <v>408114</v>
      </c>
      <c r="U37" s="65">
        <v>3433034</v>
      </c>
      <c r="V37" s="65">
        <v>32007325</v>
      </c>
      <c r="W37" s="65">
        <v>4963200</v>
      </c>
      <c r="X37" s="65">
        <v>27044125</v>
      </c>
      <c r="Y37" s="66">
        <v>544.89</v>
      </c>
      <c r="Z37" s="67">
        <v>4963200</v>
      </c>
    </row>
    <row r="38" spans="1:26" ht="13.5">
      <c r="A38" s="63" t="s">
        <v>59</v>
      </c>
      <c r="B38" s="19">
        <v>3688839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175253309</v>
      </c>
      <c r="C39" s="19"/>
      <c r="D39" s="64">
        <v>178463800</v>
      </c>
      <c r="E39" s="65">
        <v>135973289</v>
      </c>
      <c r="F39" s="65">
        <v>46062253</v>
      </c>
      <c r="G39" s="65">
        <v>8344781</v>
      </c>
      <c r="H39" s="65">
        <v>57387722</v>
      </c>
      <c r="I39" s="65">
        <v>111794756</v>
      </c>
      <c r="J39" s="65">
        <v>12668622</v>
      </c>
      <c r="K39" s="65">
        <v>8196175</v>
      </c>
      <c r="L39" s="65">
        <v>33632271</v>
      </c>
      <c r="M39" s="65">
        <v>54497068</v>
      </c>
      <c r="N39" s="65">
        <v>52371061</v>
      </c>
      <c r="O39" s="65">
        <v>9048589</v>
      </c>
      <c r="P39" s="65">
        <v>6614882</v>
      </c>
      <c r="Q39" s="65">
        <v>68034532</v>
      </c>
      <c r="R39" s="65">
        <v>44234918</v>
      </c>
      <c r="S39" s="65">
        <v>13376063</v>
      </c>
      <c r="T39" s="65">
        <v>24515187</v>
      </c>
      <c r="U39" s="65">
        <v>82126168</v>
      </c>
      <c r="V39" s="65">
        <v>316452524</v>
      </c>
      <c r="W39" s="65">
        <v>135973289</v>
      </c>
      <c r="X39" s="65">
        <v>180479235</v>
      </c>
      <c r="Y39" s="66">
        <v>132.73</v>
      </c>
      <c r="Z39" s="67">
        <v>135973289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7459390</v>
      </c>
      <c r="C42" s="19">
        <v>-6261442</v>
      </c>
      <c r="D42" s="64">
        <v>6654214</v>
      </c>
      <c r="E42" s="65">
        <v>-64460763</v>
      </c>
      <c r="F42" s="65">
        <v>57857712</v>
      </c>
      <c r="G42" s="65">
        <v>-6673903</v>
      </c>
      <c r="H42" s="65">
        <v>-7651097</v>
      </c>
      <c r="I42" s="65">
        <v>43532712</v>
      </c>
      <c r="J42" s="65">
        <v>-11544879</v>
      </c>
      <c r="K42" s="65">
        <v>-8257204</v>
      </c>
      <c r="L42" s="65">
        <v>-6259247</v>
      </c>
      <c r="M42" s="65">
        <v>-26061330</v>
      </c>
      <c r="N42" s="65">
        <v>-6005233</v>
      </c>
      <c r="O42" s="65">
        <v>-8929722</v>
      </c>
      <c r="P42" s="65">
        <v>28839800</v>
      </c>
      <c r="Q42" s="65">
        <v>13904845</v>
      </c>
      <c r="R42" s="65">
        <v>-5532831</v>
      </c>
      <c r="S42" s="65">
        <v>-9397245</v>
      </c>
      <c r="T42" s="65">
        <v>-22707593</v>
      </c>
      <c r="U42" s="65">
        <v>-37637669</v>
      </c>
      <c r="V42" s="65">
        <v>-6261442</v>
      </c>
      <c r="W42" s="65">
        <v>-64460763</v>
      </c>
      <c r="X42" s="65">
        <v>58199321</v>
      </c>
      <c r="Y42" s="66">
        <v>-90.29</v>
      </c>
      <c r="Z42" s="67">
        <v>-64460763</v>
      </c>
    </row>
    <row r="43" spans="1:26" ht="13.5">
      <c r="A43" s="63" t="s">
        <v>63</v>
      </c>
      <c r="B43" s="19">
        <v>-1722766</v>
      </c>
      <c r="C43" s="19">
        <v>-635688</v>
      </c>
      <c r="D43" s="64">
        <v>5304200</v>
      </c>
      <c r="E43" s="65">
        <v>-4995828</v>
      </c>
      <c r="F43" s="65">
        <v>-2253</v>
      </c>
      <c r="G43" s="65">
        <v>-49859</v>
      </c>
      <c r="H43" s="65">
        <v>-20287</v>
      </c>
      <c r="I43" s="65">
        <v>-72399</v>
      </c>
      <c r="J43" s="65">
        <v>-35070</v>
      </c>
      <c r="K43" s="65">
        <v>-877</v>
      </c>
      <c r="L43" s="65">
        <v>-33177</v>
      </c>
      <c r="M43" s="65">
        <v>-69124</v>
      </c>
      <c r="N43" s="65">
        <v>-50305</v>
      </c>
      <c r="O43" s="65">
        <v>-103471</v>
      </c>
      <c r="P43" s="65">
        <v>-67165</v>
      </c>
      <c r="Q43" s="65">
        <v>-220941</v>
      </c>
      <c r="R43" s="65">
        <v>-33533</v>
      </c>
      <c r="S43" s="65">
        <v>-87886</v>
      </c>
      <c r="T43" s="65">
        <v>-151805</v>
      </c>
      <c r="U43" s="65">
        <v>-273224</v>
      </c>
      <c r="V43" s="65">
        <v>-635688</v>
      </c>
      <c r="W43" s="65">
        <v>-4995828</v>
      </c>
      <c r="X43" s="65">
        <v>4360140</v>
      </c>
      <c r="Y43" s="66">
        <v>-87.28</v>
      </c>
      <c r="Z43" s="67">
        <v>-4995828</v>
      </c>
    </row>
    <row r="44" spans="1:26" ht="13.5">
      <c r="A44" s="63" t="s">
        <v>64</v>
      </c>
      <c r="B44" s="19">
        <v>406651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15656839</v>
      </c>
      <c r="C45" s="22">
        <v>-6897130</v>
      </c>
      <c r="D45" s="104">
        <v>11958414</v>
      </c>
      <c r="E45" s="105">
        <v>-69456591</v>
      </c>
      <c r="F45" s="105">
        <v>57855459</v>
      </c>
      <c r="G45" s="105">
        <v>51131697</v>
      </c>
      <c r="H45" s="105">
        <v>43460313</v>
      </c>
      <c r="I45" s="105">
        <v>43460313</v>
      </c>
      <c r="J45" s="105">
        <v>31880364</v>
      </c>
      <c r="K45" s="105">
        <v>23622283</v>
      </c>
      <c r="L45" s="105">
        <v>17329859</v>
      </c>
      <c r="M45" s="105">
        <v>17329859</v>
      </c>
      <c r="N45" s="105">
        <v>11274321</v>
      </c>
      <c r="O45" s="105">
        <v>2241128</v>
      </c>
      <c r="P45" s="105">
        <v>31013763</v>
      </c>
      <c r="Q45" s="105">
        <v>31013763</v>
      </c>
      <c r="R45" s="105">
        <v>25447399</v>
      </c>
      <c r="S45" s="105">
        <v>15962268</v>
      </c>
      <c r="T45" s="105">
        <v>-6897130</v>
      </c>
      <c r="U45" s="105">
        <v>-6897130</v>
      </c>
      <c r="V45" s="105">
        <v>-6897130</v>
      </c>
      <c r="W45" s="105">
        <v>-69456591</v>
      </c>
      <c r="X45" s="105">
        <v>62559461</v>
      </c>
      <c r="Y45" s="106">
        <v>-90.07</v>
      </c>
      <c r="Z45" s="107">
        <v>-69456591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7705783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1166181</v>
      </c>
      <c r="C51" s="57"/>
      <c r="D51" s="134">
        <v>137450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1169181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163079194</v>
      </c>
      <c r="D5" s="158">
        <f>SUM(D6:D8)</f>
        <v>0</v>
      </c>
      <c r="E5" s="159">
        <f t="shared" si="0"/>
        <v>251529574</v>
      </c>
      <c r="F5" s="105">
        <f t="shared" si="0"/>
        <v>169362000</v>
      </c>
      <c r="G5" s="105">
        <f t="shared" si="0"/>
        <v>65499519</v>
      </c>
      <c r="H5" s="105">
        <f t="shared" si="0"/>
        <v>919660</v>
      </c>
      <c r="I5" s="105">
        <f t="shared" si="0"/>
        <v>897530</v>
      </c>
      <c r="J5" s="105">
        <f t="shared" si="0"/>
        <v>67316709</v>
      </c>
      <c r="K5" s="105">
        <f t="shared" si="0"/>
        <v>1150150</v>
      </c>
      <c r="L5" s="105">
        <f t="shared" si="0"/>
        <v>975649</v>
      </c>
      <c r="M5" s="105">
        <f t="shared" si="0"/>
        <v>52145585</v>
      </c>
      <c r="N5" s="105">
        <f t="shared" si="0"/>
        <v>54271384</v>
      </c>
      <c r="O5" s="105">
        <f t="shared" si="0"/>
        <v>1867058</v>
      </c>
      <c r="P5" s="105">
        <f t="shared" si="0"/>
        <v>1191942</v>
      </c>
      <c r="Q5" s="105">
        <f t="shared" si="0"/>
        <v>39360722</v>
      </c>
      <c r="R5" s="105">
        <f t="shared" si="0"/>
        <v>42419722</v>
      </c>
      <c r="S5" s="105">
        <f t="shared" si="0"/>
        <v>1053162</v>
      </c>
      <c r="T5" s="105">
        <f t="shared" si="0"/>
        <v>772955</v>
      </c>
      <c r="U5" s="105">
        <f t="shared" si="0"/>
        <v>1047544</v>
      </c>
      <c r="V5" s="105">
        <f t="shared" si="0"/>
        <v>2873661</v>
      </c>
      <c r="W5" s="105">
        <f t="shared" si="0"/>
        <v>166881476</v>
      </c>
      <c r="X5" s="105">
        <f t="shared" si="0"/>
        <v>169362000</v>
      </c>
      <c r="Y5" s="105">
        <f t="shared" si="0"/>
        <v>-2480524</v>
      </c>
      <c r="Z5" s="142">
        <f>+IF(X5&lt;&gt;0,+(Y5/X5)*100,0)</f>
        <v>-1.4646284290454765</v>
      </c>
      <c r="AA5" s="158">
        <f>SUM(AA6:AA8)</f>
        <v>169362000</v>
      </c>
    </row>
    <row r="6" spans="1:27" ht="13.5">
      <c r="A6" s="143" t="s">
        <v>75</v>
      </c>
      <c r="B6" s="141"/>
      <c r="C6" s="160">
        <v>848434</v>
      </c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>
        <v>161981306</v>
      </c>
      <c r="D7" s="162"/>
      <c r="E7" s="163">
        <v>251179574</v>
      </c>
      <c r="F7" s="164">
        <v>168387000</v>
      </c>
      <c r="G7" s="164">
        <v>65499519</v>
      </c>
      <c r="H7" s="164">
        <v>919660</v>
      </c>
      <c r="I7" s="164">
        <v>897530</v>
      </c>
      <c r="J7" s="164">
        <v>67316709</v>
      </c>
      <c r="K7" s="164">
        <v>1150150</v>
      </c>
      <c r="L7" s="164">
        <v>975649</v>
      </c>
      <c r="M7" s="164">
        <v>52145585</v>
      </c>
      <c r="N7" s="164">
        <v>54271384</v>
      </c>
      <c r="O7" s="164">
        <v>1274085</v>
      </c>
      <c r="P7" s="164">
        <v>1191942</v>
      </c>
      <c r="Q7" s="164">
        <v>39360722</v>
      </c>
      <c r="R7" s="164">
        <v>41826749</v>
      </c>
      <c r="S7" s="164">
        <v>1053162</v>
      </c>
      <c r="T7" s="164">
        <v>772955</v>
      </c>
      <c r="U7" s="164">
        <v>1047544</v>
      </c>
      <c r="V7" s="164">
        <v>2873661</v>
      </c>
      <c r="W7" s="164">
        <v>166288503</v>
      </c>
      <c r="X7" s="164">
        <v>168387000</v>
      </c>
      <c r="Y7" s="164">
        <v>-2098497</v>
      </c>
      <c r="Z7" s="146">
        <v>-1.25</v>
      </c>
      <c r="AA7" s="162">
        <v>168387000</v>
      </c>
    </row>
    <row r="8" spans="1:27" ht="13.5">
      <c r="A8" s="143" t="s">
        <v>77</v>
      </c>
      <c r="B8" s="141"/>
      <c r="C8" s="160">
        <v>249454</v>
      </c>
      <c r="D8" s="160"/>
      <c r="E8" s="161">
        <v>350000</v>
      </c>
      <c r="F8" s="65">
        <v>975000</v>
      </c>
      <c r="G8" s="65"/>
      <c r="H8" s="65"/>
      <c r="I8" s="65"/>
      <c r="J8" s="65"/>
      <c r="K8" s="65"/>
      <c r="L8" s="65"/>
      <c r="M8" s="65"/>
      <c r="N8" s="65"/>
      <c r="O8" s="65">
        <v>592973</v>
      </c>
      <c r="P8" s="65"/>
      <c r="Q8" s="65"/>
      <c r="R8" s="65">
        <v>592973</v>
      </c>
      <c r="S8" s="65"/>
      <c r="T8" s="65"/>
      <c r="U8" s="65"/>
      <c r="V8" s="65"/>
      <c r="W8" s="65">
        <v>592973</v>
      </c>
      <c r="X8" s="65">
        <v>975000</v>
      </c>
      <c r="Y8" s="65">
        <v>-382027</v>
      </c>
      <c r="Z8" s="145">
        <v>-39.18</v>
      </c>
      <c r="AA8" s="160">
        <v>975000</v>
      </c>
    </row>
    <row r="9" spans="1:27" ht="13.5">
      <c r="A9" s="140" t="s">
        <v>78</v>
      </c>
      <c r="B9" s="141"/>
      <c r="C9" s="158">
        <f aca="true" t="shared" si="1" ref="C9:Y9">SUM(C10:C14)</f>
        <v>1389147</v>
      </c>
      <c r="D9" s="158">
        <f>SUM(D10:D14)</f>
        <v>0</v>
      </c>
      <c r="E9" s="159">
        <f t="shared" si="1"/>
        <v>2338000</v>
      </c>
      <c r="F9" s="105">
        <f t="shared" si="1"/>
        <v>2938000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2938000</v>
      </c>
      <c r="Y9" s="105">
        <f t="shared" si="1"/>
        <v>-2938000</v>
      </c>
      <c r="Z9" s="142">
        <f>+IF(X9&lt;&gt;0,+(Y9/X9)*100,0)</f>
        <v>-100</v>
      </c>
      <c r="AA9" s="158">
        <f>SUM(AA10:AA14)</f>
        <v>2938000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1389147</v>
      </c>
      <c r="D12" s="160"/>
      <c r="E12" s="161">
        <v>2338000</v>
      </c>
      <c r="F12" s="65">
        <v>2938000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>
        <v>2938000</v>
      </c>
      <c r="Y12" s="65">
        <v>-2938000</v>
      </c>
      <c r="Z12" s="145">
        <v>-100</v>
      </c>
      <c r="AA12" s="160">
        <v>2938000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671302</v>
      </c>
      <c r="D15" s="158">
        <f>SUM(D16:D18)</f>
        <v>0</v>
      </c>
      <c r="E15" s="159">
        <f t="shared" si="2"/>
        <v>357000</v>
      </c>
      <c r="F15" s="105">
        <f t="shared" si="2"/>
        <v>357000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357000</v>
      </c>
      <c r="Y15" s="105">
        <f t="shared" si="2"/>
        <v>-357000</v>
      </c>
      <c r="Z15" s="142">
        <f>+IF(X15&lt;&gt;0,+(Y15/X15)*100,0)</f>
        <v>-100</v>
      </c>
      <c r="AA15" s="158">
        <f>SUM(AA16:AA18)</f>
        <v>357000</v>
      </c>
    </row>
    <row r="16" spans="1:27" ht="13.5">
      <c r="A16" s="143" t="s">
        <v>85</v>
      </c>
      <c r="B16" s="141"/>
      <c r="C16" s="160">
        <v>671302</v>
      </c>
      <c r="D16" s="160"/>
      <c r="E16" s="161">
        <v>357000</v>
      </c>
      <c r="F16" s="65">
        <v>357000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357000</v>
      </c>
      <c r="Y16" s="65">
        <v>-357000</v>
      </c>
      <c r="Z16" s="145">
        <v>-100</v>
      </c>
      <c r="AA16" s="160">
        <v>357000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165139643</v>
      </c>
      <c r="D25" s="177">
        <f>+D5+D9+D15+D19+D24</f>
        <v>0</v>
      </c>
      <c r="E25" s="178">
        <f t="shared" si="4"/>
        <v>254224574</v>
      </c>
      <c r="F25" s="78">
        <f t="shared" si="4"/>
        <v>172657000</v>
      </c>
      <c r="G25" s="78">
        <f t="shared" si="4"/>
        <v>65499519</v>
      </c>
      <c r="H25" s="78">
        <f t="shared" si="4"/>
        <v>919660</v>
      </c>
      <c r="I25" s="78">
        <f t="shared" si="4"/>
        <v>897530</v>
      </c>
      <c r="J25" s="78">
        <f t="shared" si="4"/>
        <v>67316709</v>
      </c>
      <c r="K25" s="78">
        <f t="shared" si="4"/>
        <v>1150150</v>
      </c>
      <c r="L25" s="78">
        <f t="shared" si="4"/>
        <v>975649</v>
      </c>
      <c r="M25" s="78">
        <f t="shared" si="4"/>
        <v>52145585</v>
      </c>
      <c r="N25" s="78">
        <f t="shared" si="4"/>
        <v>54271384</v>
      </c>
      <c r="O25" s="78">
        <f t="shared" si="4"/>
        <v>1867058</v>
      </c>
      <c r="P25" s="78">
        <f t="shared" si="4"/>
        <v>1191942</v>
      </c>
      <c r="Q25" s="78">
        <f t="shared" si="4"/>
        <v>39360722</v>
      </c>
      <c r="R25" s="78">
        <f t="shared" si="4"/>
        <v>42419722</v>
      </c>
      <c r="S25" s="78">
        <f t="shared" si="4"/>
        <v>1053162</v>
      </c>
      <c r="T25" s="78">
        <f t="shared" si="4"/>
        <v>772955</v>
      </c>
      <c r="U25" s="78">
        <f t="shared" si="4"/>
        <v>1047544</v>
      </c>
      <c r="V25" s="78">
        <f t="shared" si="4"/>
        <v>2873661</v>
      </c>
      <c r="W25" s="78">
        <f t="shared" si="4"/>
        <v>166881476</v>
      </c>
      <c r="X25" s="78">
        <f t="shared" si="4"/>
        <v>172657000</v>
      </c>
      <c r="Y25" s="78">
        <f t="shared" si="4"/>
        <v>-5775524</v>
      </c>
      <c r="Z25" s="179">
        <f>+IF(X25&lt;&gt;0,+(Y25/X25)*100,0)</f>
        <v>-3.3450853426157066</v>
      </c>
      <c r="AA25" s="177">
        <f>+AA5+AA9+AA15+AA19+AA24</f>
        <v>172657000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64123794</v>
      </c>
      <c r="D28" s="158">
        <f>SUM(D29:D31)</f>
        <v>0</v>
      </c>
      <c r="E28" s="159">
        <f t="shared" si="5"/>
        <v>98081584</v>
      </c>
      <c r="F28" s="105">
        <f t="shared" si="5"/>
        <v>106201584</v>
      </c>
      <c r="G28" s="105">
        <f t="shared" si="5"/>
        <v>4592873</v>
      </c>
      <c r="H28" s="105">
        <f t="shared" si="5"/>
        <v>3699209</v>
      </c>
      <c r="I28" s="105">
        <f t="shared" si="5"/>
        <v>4174546</v>
      </c>
      <c r="J28" s="105">
        <f t="shared" si="5"/>
        <v>12466628</v>
      </c>
      <c r="K28" s="105">
        <f t="shared" si="5"/>
        <v>3970070</v>
      </c>
      <c r="L28" s="105">
        <f t="shared" si="5"/>
        <v>5178306</v>
      </c>
      <c r="M28" s="105">
        <f t="shared" si="5"/>
        <v>4214251</v>
      </c>
      <c r="N28" s="105">
        <f t="shared" si="5"/>
        <v>13362627</v>
      </c>
      <c r="O28" s="105">
        <f t="shared" si="5"/>
        <v>4904087</v>
      </c>
      <c r="P28" s="105">
        <f t="shared" si="5"/>
        <v>4876795</v>
      </c>
      <c r="Q28" s="105">
        <f t="shared" si="5"/>
        <v>5074685</v>
      </c>
      <c r="R28" s="105">
        <f t="shared" si="5"/>
        <v>14855567</v>
      </c>
      <c r="S28" s="105">
        <f t="shared" si="5"/>
        <v>3790478</v>
      </c>
      <c r="T28" s="105">
        <f t="shared" si="5"/>
        <v>4745521</v>
      </c>
      <c r="U28" s="105">
        <f t="shared" si="5"/>
        <v>16550573</v>
      </c>
      <c r="V28" s="105">
        <f t="shared" si="5"/>
        <v>25086572</v>
      </c>
      <c r="W28" s="105">
        <f t="shared" si="5"/>
        <v>65771394</v>
      </c>
      <c r="X28" s="105">
        <f t="shared" si="5"/>
        <v>106201584</v>
      </c>
      <c r="Y28" s="105">
        <f t="shared" si="5"/>
        <v>-40430190</v>
      </c>
      <c r="Z28" s="142">
        <f>+IF(X28&lt;&gt;0,+(Y28/X28)*100,0)</f>
        <v>-38.06929094390908</v>
      </c>
      <c r="AA28" s="158">
        <f>SUM(AA29:AA31)</f>
        <v>106201584</v>
      </c>
    </row>
    <row r="29" spans="1:27" ht="13.5">
      <c r="A29" s="143" t="s">
        <v>75</v>
      </c>
      <c r="B29" s="141"/>
      <c r="C29" s="160">
        <v>42809293</v>
      </c>
      <c r="D29" s="160"/>
      <c r="E29" s="161">
        <v>67776560</v>
      </c>
      <c r="F29" s="65">
        <v>75576560</v>
      </c>
      <c r="G29" s="65">
        <v>3264774</v>
      </c>
      <c r="H29" s="65">
        <v>2551408</v>
      </c>
      <c r="I29" s="65">
        <v>2500110</v>
      </c>
      <c r="J29" s="65">
        <v>8316292</v>
      </c>
      <c r="K29" s="65">
        <v>2570677</v>
      </c>
      <c r="L29" s="65">
        <v>3212621</v>
      </c>
      <c r="M29" s="65">
        <v>2828913</v>
      </c>
      <c r="N29" s="65">
        <v>8612211</v>
      </c>
      <c r="O29" s="65">
        <v>2452997</v>
      </c>
      <c r="P29" s="65">
        <v>3459118</v>
      </c>
      <c r="Q29" s="65">
        <v>3701848</v>
      </c>
      <c r="R29" s="65">
        <v>9613963</v>
      </c>
      <c r="S29" s="65">
        <v>2581203</v>
      </c>
      <c r="T29" s="65">
        <v>3187553</v>
      </c>
      <c r="U29" s="65">
        <v>14887688</v>
      </c>
      <c r="V29" s="65">
        <v>20656444</v>
      </c>
      <c r="W29" s="65">
        <v>47198910</v>
      </c>
      <c r="X29" s="65">
        <v>75576560</v>
      </c>
      <c r="Y29" s="65">
        <v>-28377650</v>
      </c>
      <c r="Z29" s="145">
        <v>-37.55</v>
      </c>
      <c r="AA29" s="160">
        <v>75576560</v>
      </c>
    </row>
    <row r="30" spans="1:27" ht="13.5">
      <c r="A30" s="143" t="s">
        <v>76</v>
      </c>
      <c r="B30" s="141"/>
      <c r="C30" s="162">
        <v>10067763</v>
      </c>
      <c r="D30" s="162"/>
      <c r="E30" s="163">
        <v>14467024</v>
      </c>
      <c r="F30" s="164">
        <v>14257024</v>
      </c>
      <c r="G30" s="164">
        <v>633220</v>
      </c>
      <c r="H30" s="164">
        <v>446742</v>
      </c>
      <c r="I30" s="164">
        <v>627680</v>
      </c>
      <c r="J30" s="164">
        <v>1707642</v>
      </c>
      <c r="K30" s="164">
        <v>494793</v>
      </c>
      <c r="L30" s="164">
        <v>882181</v>
      </c>
      <c r="M30" s="164">
        <v>461687</v>
      </c>
      <c r="N30" s="164">
        <v>1838661</v>
      </c>
      <c r="O30" s="164">
        <v>1313308</v>
      </c>
      <c r="P30" s="164">
        <v>601968</v>
      </c>
      <c r="Q30" s="164">
        <v>373466</v>
      </c>
      <c r="R30" s="164">
        <v>2288742</v>
      </c>
      <c r="S30" s="164">
        <v>574799</v>
      </c>
      <c r="T30" s="164">
        <v>624985</v>
      </c>
      <c r="U30" s="164">
        <v>997541</v>
      </c>
      <c r="V30" s="164">
        <v>2197325</v>
      </c>
      <c r="W30" s="164">
        <v>8032370</v>
      </c>
      <c r="X30" s="164">
        <v>14257024</v>
      </c>
      <c r="Y30" s="164">
        <v>-6224654</v>
      </c>
      <c r="Z30" s="146">
        <v>-43.66</v>
      </c>
      <c r="AA30" s="162">
        <v>14257024</v>
      </c>
    </row>
    <row r="31" spans="1:27" ht="13.5">
      <c r="A31" s="143" t="s">
        <v>77</v>
      </c>
      <c r="B31" s="141"/>
      <c r="C31" s="160">
        <v>11246738</v>
      </c>
      <c r="D31" s="160"/>
      <c r="E31" s="161">
        <v>15838000</v>
      </c>
      <c r="F31" s="65">
        <v>16368000</v>
      </c>
      <c r="G31" s="65">
        <v>694879</v>
      </c>
      <c r="H31" s="65">
        <v>701059</v>
      </c>
      <c r="I31" s="65">
        <v>1046756</v>
      </c>
      <c r="J31" s="65">
        <v>2442694</v>
      </c>
      <c r="K31" s="65">
        <v>904600</v>
      </c>
      <c r="L31" s="65">
        <v>1083504</v>
      </c>
      <c r="M31" s="65">
        <v>923651</v>
      </c>
      <c r="N31" s="65">
        <v>2911755</v>
      </c>
      <c r="O31" s="65">
        <v>1137782</v>
      </c>
      <c r="P31" s="65">
        <v>815709</v>
      </c>
      <c r="Q31" s="65">
        <v>999371</v>
      </c>
      <c r="R31" s="65">
        <v>2952862</v>
      </c>
      <c r="S31" s="65">
        <v>634476</v>
      </c>
      <c r="T31" s="65">
        <v>932983</v>
      </c>
      <c r="U31" s="65">
        <v>665344</v>
      </c>
      <c r="V31" s="65">
        <v>2232803</v>
      </c>
      <c r="W31" s="65">
        <v>10540114</v>
      </c>
      <c r="X31" s="65">
        <v>16368000</v>
      </c>
      <c r="Y31" s="65">
        <v>-5827886</v>
      </c>
      <c r="Z31" s="145">
        <v>-35.61</v>
      </c>
      <c r="AA31" s="160">
        <v>16368000</v>
      </c>
    </row>
    <row r="32" spans="1:27" ht="13.5">
      <c r="A32" s="140" t="s">
        <v>78</v>
      </c>
      <c r="B32" s="141"/>
      <c r="C32" s="158">
        <f aca="true" t="shared" si="6" ref="C32:Y32">SUM(C33:C37)</f>
        <v>34782542</v>
      </c>
      <c r="D32" s="158">
        <f>SUM(D33:D37)</f>
        <v>0</v>
      </c>
      <c r="E32" s="159">
        <f t="shared" si="6"/>
        <v>54552890</v>
      </c>
      <c r="F32" s="105">
        <f t="shared" si="6"/>
        <v>65652890</v>
      </c>
      <c r="G32" s="105">
        <f t="shared" si="6"/>
        <v>2487175</v>
      </c>
      <c r="H32" s="105">
        <f t="shared" si="6"/>
        <v>2768495</v>
      </c>
      <c r="I32" s="105">
        <f t="shared" si="6"/>
        <v>3148134</v>
      </c>
      <c r="J32" s="105">
        <f t="shared" si="6"/>
        <v>8403804</v>
      </c>
      <c r="K32" s="105">
        <f t="shared" si="6"/>
        <v>2964218</v>
      </c>
      <c r="L32" s="105">
        <f t="shared" si="6"/>
        <v>2257700</v>
      </c>
      <c r="M32" s="105">
        <f t="shared" si="6"/>
        <v>2094047</v>
      </c>
      <c r="N32" s="105">
        <f t="shared" si="6"/>
        <v>7315965</v>
      </c>
      <c r="O32" s="105">
        <f t="shared" si="6"/>
        <v>2307286</v>
      </c>
      <c r="P32" s="105">
        <f t="shared" si="6"/>
        <v>2790767</v>
      </c>
      <c r="Q32" s="105">
        <f t="shared" si="6"/>
        <v>2836086</v>
      </c>
      <c r="R32" s="105">
        <f t="shared" si="6"/>
        <v>7934139</v>
      </c>
      <c r="S32" s="105">
        <f t="shared" si="6"/>
        <v>1819802</v>
      </c>
      <c r="T32" s="105">
        <f t="shared" si="6"/>
        <v>1978412</v>
      </c>
      <c r="U32" s="105">
        <f t="shared" si="6"/>
        <v>2476902</v>
      </c>
      <c r="V32" s="105">
        <f t="shared" si="6"/>
        <v>6275116</v>
      </c>
      <c r="W32" s="105">
        <f t="shared" si="6"/>
        <v>29929024</v>
      </c>
      <c r="X32" s="105">
        <f t="shared" si="6"/>
        <v>65652890</v>
      </c>
      <c r="Y32" s="105">
        <f t="shared" si="6"/>
        <v>-35723866</v>
      </c>
      <c r="Z32" s="142">
        <f>+IF(X32&lt;&gt;0,+(Y32/X32)*100,0)</f>
        <v>-54.41324212841202</v>
      </c>
      <c r="AA32" s="158">
        <f>SUM(AA33:AA37)</f>
        <v>65652890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>
        <v>19938517</v>
      </c>
      <c r="D35" s="160"/>
      <c r="E35" s="161">
        <v>25812690</v>
      </c>
      <c r="F35" s="65">
        <v>37012690</v>
      </c>
      <c r="G35" s="65">
        <v>1534103</v>
      </c>
      <c r="H35" s="65">
        <v>1586464</v>
      </c>
      <c r="I35" s="65">
        <v>1871259</v>
      </c>
      <c r="J35" s="65">
        <v>4991826</v>
      </c>
      <c r="K35" s="65">
        <v>1719313</v>
      </c>
      <c r="L35" s="65">
        <v>710130</v>
      </c>
      <c r="M35" s="65">
        <v>937116</v>
      </c>
      <c r="N35" s="65">
        <v>3366559</v>
      </c>
      <c r="O35" s="65">
        <v>1227435</v>
      </c>
      <c r="P35" s="65">
        <v>713716</v>
      </c>
      <c r="Q35" s="65">
        <v>605133</v>
      </c>
      <c r="R35" s="65">
        <v>2546284</v>
      </c>
      <c r="S35" s="65">
        <v>451275</v>
      </c>
      <c r="T35" s="65">
        <v>585142</v>
      </c>
      <c r="U35" s="65">
        <v>699114</v>
      </c>
      <c r="V35" s="65">
        <v>1735531</v>
      </c>
      <c r="W35" s="65">
        <v>12640200</v>
      </c>
      <c r="X35" s="65">
        <v>37012690</v>
      </c>
      <c r="Y35" s="65">
        <v>-24372490</v>
      </c>
      <c r="Z35" s="145">
        <v>-65.85</v>
      </c>
      <c r="AA35" s="160">
        <v>37012690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14844025</v>
      </c>
      <c r="D37" s="162"/>
      <c r="E37" s="163">
        <v>28740200</v>
      </c>
      <c r="F37" s="164">
        <v>28640200</v>
      </c>
      <c r="G37" s="164">
        <v>953072</v>
      </c>
      <c r="H37" s="164">
        <v>1182031</v>
      </c>
      <c r="I37" s="164">
        <v>1276875</v>
      </c>
      <c r="J37" s="164">
        <v>3411978</v>
      </c>
      <c r="K37" s="164">
        <v>1244905</v>
      </c>
      <c r="L37" s="164">
        <v>1547570</v>
      </c>
      <c r="M37" s="164">
        <v>1156931</v>
      </c>
      <c r="N37" s="164">
        <v>3949406</v>
      </c>
      <c r="O37" s="164">
        <v>1079851</v>
      </c>
      <c r="P37" s="164">
        <v>2077051</v>
      </c>
      <c r="Q37" s="164">
        <v>2230953</v>
      </c>
      <c r="R37" s="164">
        <v>5387855</v>
      </c>
      <c r="S37" s="164">
        <v>1368527</v>
      </c>
      <c r="T37" s="164">
        <v>1393270</v>
      </c>
      <c r="U37" s="164">
        <v>1777788</v>
      </c>
      <c r="V37" s="164">
        <v>4539585</v>
      </c>
      <c r="W37" s="164">
        <v>17288824</v>
      </c>
      <c r="X37" s="164">
        <v>28640200</v>
      </c>
      <c r="Y37" s="164">
        <v>-11351376</v>
      </c>
      <c r="Z37" s="146">
        <v>-39.63</v>
      </c>
      <c r="AA37" s="162">
        <v>28640200</v>
      </c>
    </row>
    <row r="38" spans="1:27" ht="13.5">
      <c r="A38" s="140" t="s">
        <v>84</v>
      </c>
      <c r="B38" s="147"/>
      <c r="C38" s="158">
        <f aca="true" t="shared" si="7" ref="C38:Y38">SUM(C39:C41)</f>
        <v>56386805</v>
      </c>
      <c r="D38" s="158">
        <f>SUM(D39:D41)</f>
        <v>0</v>
      </c>
      <c r="E38" s="159">
        <f t="shared" si="7"/>
        <v>96285900</v>
      </c>
      <c r="F38" s="105">
        <f t="shared" si="7"/>
        <v>94149936</v>
      </c>
      <c r="G38" s="105">
        <f t="shared" si="7"/>
        <v>561745</v>
      </c>
      <c r="H38" s="105">
        <f t="shared" si="7"/>
        <v>1239489</v>
      </c>
      <c r="I38" s="105">
        <f t="shared" si="7"/>
        <v>1225947</v>
      </c>
      <c r="J38" s="105">
        <f t="shared" si="7"/>
        <v>3027181</v>
      </c>
      <c r="K38" s="105">
        <f t="shared" si="7"/>
        <v>5760741</v>
      </c>
      <c r="L38" s="105">
        <f t="shared" si="7"/>
        <v>1796815</v>
      </c>
      <c r="M38" s="105">
        <f t="shared" si="7"/>
        <v>757950</v>
      </c>
      <c r="N38" s="105">
        <f t="shared" si="7"/>
        <v>8315506</v>
      </c>
      <c r="O38" s="105">
        <f t="shared" si="7"/>
        <v>660918</v>
      </c>
      <c r="P38" s="105">
        <f t="shared" si="7"/>
        <v>4328777</v>
      </c>
      <c r="Q38" s="105">
        <f t="shared" si="7"/>
        <v>2608698</v>
      </c>
      <c r="R38" s="105">
        <f t="shared" si="7"/>
        <v>7598393</v>
      </c>
      <c r="S38" s="105">
        <f t="shared" si="7"/>
        <v>975700</v>
      </c>
      <c r="T38" s="105">
        <f t="shared" si="7"/>
        <v>3384737</v>
      </c>
      <c r="U38" s="105">
        <f t="shared" si="7"/>
        <v>4772478</v>
      </c>
      <c r="V38" s="105">
        <f t="shared" si="7"/>
        <v>9132915</v>
      </c>
      <c r="W38" s="105">
        <f t="shared" si="7"/>
        <v>28073995</v>
      </c>
      <c r="X38" s="105">
        <f t="shared" si="7"/>
        <v>94149936</v>
      </c>
      <c r="Y38" s="105">
        <f t="shared" si="7"/>
        <v>-66075941</v>
      </c>
      <c r="Z38" s="142">
        <f>+IF(X38&lt;&gt;0,+(Y38/X38)*100,0)</f>
        <v>-70.18161010752041</v>
      </c>
      <c r="AA38" s="158">
        <f>SUM(AA39:AA41)</f>
        <v>94149936</v>
      </c>
    </row>
    <row r="39" spans="1:27" ht="13.5">
      <c r="A39" s="143" t="s">
        <v>85</v>
      </c>
      <c r="B39" s="141"/>
      <c r="C39" s="160">
        <v>56386805</v>
      </c>
      <c r="D39" s="160"/>
      <c r="E39" s="161">
        <v>96285900</v>
      </c>
      <c r="F39" s="65">
        <v>94149936</v>
      </c>
      <c r="G39" s="65">
        <v>561745</v>
      </c>
      <c r="H39" s="65">
        <v>1239489</v>
      </c>
      <c r="I39" s="65">
        <v>1225947</v>
      </c>
      <c r="J39" s="65">
        <v>3027181</v>
      </c>
      <c r="K39" s="65">
        <v>5760741</v>
      </c>
      <c r="L39" s="65">
        <v>1796815</v>
      </c>
      <c r="M39" s="65">
        <v>757950</v>
      </c>
      <c r="N39" s="65">
        <v>8315506</v>
      </c>
      <c r="O39" s="65">
        <v>660918</v>
      </c>
      <c r="P39" s="65">
        <v>4328777</v>
      </c>
      <c r="Q39" s="65">
        <v>2608698</v>
      </c>
      <c r="R39" s="65">
        <v>7598393</v>
      </c>
      <c r="S39" s="65">
        <v>975700</v>
      </c>
      <c r="T39" s="65">
        <v>3384737</v>
      </c>
      <c r="U39" s="65">
        <v>4772478</v>
      </c>
      <c r="V39" s="65">
        <v>9132915</v>
      </c>
      <c r="W39" s="65">
        <v>28073995</v>
      </c>
      <c r="X39" s="65">
        <v>94149936</v>
      </c>
      <c r="Y39" s="65">
        <v>-66075941</v>
      </c>
      <c r="Z39" s="145">
        <v>-70.18</v>
      </c>
      <c r="AA39" s="160">
        <v>94149936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155293141</v>
      </c>
      <c r="D48" s="177">
        <f>+D28+D32+D38+D42+D47</f>
        <v>0</v>
      </c>
      <c r="E48" s="178">
        <f t="shared" si="9"/>
        <v>248920374</v>
      </c>
      <c r="F48" s="78">
        <f t="shared" si="9"/>
        <v>266004410</v>
      </c>
      <c r="G48" s="78">
        <f t="shared" si="9"/>
        <v>7641793</v>
      </c>
      <c r="H48" s="78">
        <f t="shared" si="9"/>
        <v>7707193</v>
      </c>
      <c r="I48" s="78">
        <f t="shared" si="9"/>
        <v>8548627</v>
      </c>
      <c r="J48" s="78">
        <f t="shared" si="9"/>
        <v>23897613</v>
      </c>
      <c r="K48" s="78">
        <f t="shared" si="9"/>
        <v>12695029</v>
      </c>
      <c r="L48" s="78">
        <f t="shared" si="9"/>
        <v>9232821</v>
      </c>
      <c r="M48" s="78">
        <f t="shared" si="9"/>
        <v>7066248</v>
      </c>
      <c r="N48" s="78">
        <f t="shared" si="9"/>
        <v>28994098</v>
      </c>
      <c r="O48" s="78">
        <f t="shared" si="9"/>
        <v>7872291</v>
      </c>
      <c r="P48" s="78">
        <f t="shared" si="9"/>
        <v>11996339</v>
      </c>
      <c r="Q48" s="78">
        <f t="shared" si="9"/>
        <v>10519469</v>
      </c>
      <c r="R48" s="78">
        <f t="shared" si="9"/>
        <v>30388099</v>
      </c>
      <c r="S48" s="78">
        <f t="shared" si="9"/>
        <v>6585980</v>
      </c>
      <c r="T48" s="78">
        <f t="shared" si="9"/>
        <v>10108670</v>
      </c>
      <c r="U48" s="78">
        <f t="shared" si="9"/>
        <v>23799953</v>
      </c>
      <c r="V48" s="78">
        <f t="shared" si="9"/>
        <v>40494603</v>
      </c>
      <c r="W48" s="78">
        <f t="shared" si="9"/>
        <v>123774413</v>
      </c>
      <c r="X48" s="78">
        <f t="shared" si="9"/>
        <v>266004410</v>
      </c>
      <c r="Y48" s="78">
        <f t="shared" si="9"/>
        <v>-142229997</v>
      </c>
      <c r="Z48" s="179">
        <f>+IF(X48&lt;&gt;0,+(Y48/X48)*100,0)</f>
        <v>-53.46903722385655</v>
      </c>
      <c r="AA48" s="177">
        <f>+AA28+AA32+AA38+AA42+AA47</f>
        <v>266004410</v>
      </c>
    </row>
    <row r="49" spans="1:27" ht="13.5">
      <c r="A49" s="153" t="s">
        <v>49</v>
      </c>
      <c r="B49" s="154"/>
      <c r="C49" s="180">
        <f aca="true" t="shared" si="10" ref="C49:Y49">+C25-C48</f>
        <v>9846502</v>
      </c>
      <c r="D49" s="180">
        <f>+D25-D48</f>
        <v>0</v>
      </c>
      <c r="E49" s="181">
        <f t="shared" si="10"/>
        <v>5304200</v>
      </c>
      <c r="F49" s="182">
        <f t="shared" si="10"/>
        <v>-93347410</v>
      </c>
      <c r="G49" s="182">
        <f t="shared" si="10"/>
        <v>57857726</v>
      </c>
      <c r="H49" s="182">
        <f t="shared" si="10"/>
        <v>-6787533</v>
      </c>
      <c r="I49" s="182">
        <f t="shared" si="10"/>
        <v>-7651097</v>
      </c>
      <c r="J49" s="182">
        <f t="shared" si="10"/>
        <v>43419096</v>
      </c>
      <c r="K49" s="182">
        <f t="shared" si="10"/>
        <v>-11544879</v>
      </c>
      <c r="L49" s="182">
        <f t="shared" si="10"/>
        <v>-8257172</v>
      </c>
      <c r="M49" s="182">
        <f t="shared" si="10"/>
        <v>45079337</v>
      </c>
      <c r="N49" s="182">
        <f t="shared" si="10"/>
        <v>25277286</v>
      </c>
      <c r="O49" s="182">
        <f t="shared" si="10"/>
        <v>-6005233</v>
      </c>
      <c r="P49" s="182">
        <f t="shared" si="10"/>
        <v>-10804397</v>
      </c>
      <c r="Q49" s="182">
        <f t="shared" si="10"/>
        <v>28841253</v>
      </c>
      <c r="R49" s="182">
        <f t="shared" si="10"/>
        <v>12031623</v>
      </c>
      <c r="S49" s="182">
        <f t="shared" si="10"/>
        <v>-5532818</v>
      </c>
      <c r="T49" s="182">
        <f t="shared" si="10"/>
        <v>-9335715</v>
      </c>
      <c r="U49" s="182">
        <f t="shared" si="10"/>
        <v>-22752409</v>
      </c>
      <c r="V49" s="182">
        <f t="shared" si="10"/>
        <v>-37620942</v>
      </c>
      <c r="W49" s="182">
        <f t="shared" si="10"/>
        <v>43107063</v>
      </c>
      <c r="X49" s="182">
        <f>IF(F25=F48,0,X25-X48)</f>
        <v>-93347410</v>
      </c>
      <c r="Y49" s="182">
        <f t="shared" si="10"/>
        <v>136454473</v>
      </c>
      <c r="Z49" s="183">
        <f>+IF(X49&lt;&gt;0,+(Y49/X49)*100,0)</f>
        <v>-146.17917411956049</v>
      </c>
      <c r="AA49" s="180">
        <f>+AA25-AA48</f>
        <v>-93347410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11201891</v>
      </c>
      <c r="D13" s="160"/>
      <c r="E13" s="161">
        <v>12600000</v>
      </c>
      <c r="F13" s="65">
        <v>12600000</v>
      </c>
      <c r="G13" s="65">
        <v>0</v>
      </c>
      <c r="H13" s="65">
        <v>790822</v>
      </c>
      <c r="I13" s="65">
        <v>897530</v>
      </c>
      <c r="J13" s="65">
        <v>1688352</v>
      </c>
      <c r="K13" s="65">
        <v>1122115</v>
      </c>
      <c r="L13" s="65">
        <v>925974</v>
      </c>
      <c r="M13" s="65">
        <v>796585</v>
      </c>
      <c r="N13" s="65">
        <v>2844674</v>
      </c>
      <c r="O13" s="65">
        <v>1261001</v>
      </c>
      <c r="P13" s="65">
        <v>1152074</v>
      </c>
      <c r="Q13" s="65">
        <v>954722</v>
      </c>
      <c r="R13" s="65">
        <v>3367797</v>
      </c>
      <c r="S13" s="65">
        <v>977032</v>
      </c>
      <c r="T13" s="65">
        <v>772955</v>
      </c>
      <c r="U13" s="65">
        <v>1047544</v>
      </c>
      <c r="V13" s="65">
        <v>2797531</v>
      </c>
      <c r="W13" s="65">
        <v>10698354</v>
      </c>
      <c r="X13" s="65">
        <v>12600000</v>
      </c>
      <c r="Y13" s="65">
        <v>-1901646</v>
      </c>
      <c r="Z13" s="145">
        <v>-15.09</v>
      </c>
      <c r="AA13" s="160">
        <v>12600000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1116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151998837</v>
      </c>
      <c r="D19" s="160"/>
      <c r="E19" s="161">
        <v>158707000</v>
      </c>
      <c r="F19" s="65">
        <v>159932000</v>
      </c>
      <c r="G19" s="65">
        <v>65259000</v>
      </c>
      <c r="H19" s="65">
        <v>128838</v>
      </c>
      <c r="I19" s="65">
        <v>0</v>
      </c>
      <c r="J19" s="65">
        <v>65387838</v>
      </c>
      <c r="K19" s="65">
        <v>0</v>
      </c>
      <c r="L19" s="65">
        <v>0</v>
      </c>
      <c r="M19" s="65">
        <v>51349000</v>
      </c>
      <c r="N19" s="65">
        <v>51349000</v>
      </c>
      <c r="O19" s="65">
        <v>592973</v>
      </c>
      <c r="P19" s="65">
        <v>0</v>
      </c>
      <c r="Q19" s="65">
        <v>38406000</v>
      </c>
      <c r="R19" s="65">
        <v>38998973</v>
      </c>
      <c r="S19" s="65">
        <v>0</v>
      </c>
      <c r="T19" s="65">
        <v>0</v>
      </c>
      <c r="U19" s="65">
        <v>0</v>
      </c>
      <c r="V19" s="65">
        <v>0</v>
      </c>
      <c r="W19" s="65">
        <v>155735811</v>
      </c>
      <c r="X19" s="65">
        <v>159932000</v>
      </c>
      <c r="Y19" s="65">
        <v>-4196189</v>
      </c>
      <c r="Z19" s="145">
        <v>-2.62</v>
      </c>
      <c r="AA19" s="160">
        <v>159932000</v>
      </c>
    </row>
    <row r="20" spans="1:27" ht="13.5">
      <c r="A20" s="196" t="s">
        <v>35</v>
      </c>
      <c r="B20" s="200" t="s">
        <v>96</v>
      </c>
      <c r="C20" s="160">
        <v>1266497</v>
      </c>
      <c r="D20" s="160"/>
      <c r="E20" s="161">
        <v>82917574</v>
      </c>
      <c r="F20" s="59">
        <v>125000</v>
      </c>
      <c r="G20" s="59">
        <v>0</v>
      </c>
      <c r="H20" s="59">
        <v>0</v>
      </c>
      <c r="I20" s="59">
        <v>0</v>
      </c>
      <c r="J20" s="59">
        <v>0</v>
      </c>
      <c r="K20" s="59">
        <v>28035</v>
      </c>
      <c r="L20" s="59">
        <v>49675</v>
      </c>
      <c r="M20" s="59">
        <v>0</v>
      </c>
      <c r="N20" s="59">
        <v>77710</v>
      </c>
      <c r="O20" s="59">
        <v>13084</v>
      </c>
      <c r="P20" s="59">
        <v>39868</v>
      </c>
      <c r="Q20" s="59">
        <v>0</v>
      </c>
      <c r="R20" s="59">
        <v>52952</v>
      </c>
      <c r="S20" s="59">
        <v>76130</v>
      </c>
      <c r="T20" s="59">
        <v>0</v>
      </c>
      <c r="U20" s="59">
        <v>0</v>
      </c>
      <c r="V20" s="59">
        <v>76130</v>
      </c>
      <c r="W20" s="59">
        <v>206792</v>
      </c>
      <c r="X20" s="59">
        <v>125000</v>
      </c>
      <c r="Y20" s="59">
        <v>81792</v>
      </c>
      <c r="Z20" s="199">
        <v>65.43</v>
      </c>
      <c r="AA20" s="135">
        <v>125000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164468341</v>
      </c>
      <c r="D22" s="203">
        <f>SUM(D5:D21)</f>
        <v>0</v>
      </c>
      <c r="E22" s="204">
        <f t="shared" si="0"/>
        <v>254224574</v>
      </c>
      <c r="F22" s="205">
        <f t="shared" si="0"/>
        <v>172657000</v>
      </c>
      <c r="G22" s="205">
        <f t="shared" si="0"/>
        <v>65259000</v>
      </c>
      <c r="H22" s="205">
        <f t="shared" si="0"/>
        <v>919660</v>
      </c>
      <c r="I22" s="205">
        <f t="shared" si="0"/>
        <v>897530</v>
      </c>
      <c r="J22" s="205">
        <f t="shared" si="0"/>
        <v>67076190</v>
      </c>
      <c r="K22" s="205">
        <f t="shared" si="0"/>
        <v>1150150</v>
      </c>
      <c r="L22" s="205">
        <f t="shared" si="0"/>
        <v>975649</v>
      </c>
      <c r="M22" s="205">
        <f t="shared" si="0"/>
        <v>52145585</v>
      </c>
      <c r="N22" s="205">
        <f t="shared" si="0"/>
        <v>54271384</v>
      </c>
      <c r="O22" s="205">
        <f t="shared" si="0"/>
        <v>1867058</v>
      </c>
      <c r="P22" s="205">
        <f t="shared" si="0"/>
        <v>1191942</v>
      </c>
      <c r="Q22" s="205">
        <f t="shared" si="0"/>
        <v>39360722</v>
      </c>
      <c r="R22" s="205">
        <f t="shared" si="0"/>
        <v>42419722</v>
      </c>
      <c r="S22" s="205">
        <f t="shared" si="0"/>
        <v>1053162</v>
      </c>
      <c r="T22" s="205">
        <f t="shared" si="0"/>
        <v>772955</v>
      </c>
      <c r="U22" s="205">
        <f t="shared" si="0"/>
        <v>1047544</v>
      </c>
      <c r="V22" s="205">
        <f t="shared" si="0"/>
        <v>2873661</v>
      </c>
      <c r="W22" s="205">
        <f t="shared" si="0"/>
        <v>166640957</v>
      </c>
      <c r="X22" s="205">
        <f t="shared" si="0"/>
        <v>172657000</v>
      </c>
      <c r="Y22" s="205">
        <f t="shared" si="0"/>
        <v>-6016043</v>
      </c>
      <c r="Z22" s="206">
        <f>+IF(X22&lt;&gt;0,+(Y22/X22)*100,0)</f>
        <v>-3.4843898596639584</v>
      </c>
      <c r="AA22" s="203">
        <f>SUM(AA5:AA21)</f>
        <v>172657000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43336272</v>
      </c>
      <c r="D25" s="160"/>
      <c r="E25" s="161">
        <v>66781850</v>
      </c>
      <c r="F25" s="65">
        <v>66966850</v>
      </c>
      <c r="G25" s="65">
        <v>2896504</v>
      </c>
      <c r="H25" s="65">
        <v>3367176</v>
      </c>
      <c r="I25" s="65">
        <v>3355329</v>
      </c>
      <c r="J25" s="65">
        <v>9619009</v>
      </c>
      <c r="K25" s="65">
        <v>3454429</v>
      </c>
      <c r="L25" s="65">
        <v>3449673</v>
      </c>
      <c r="M25" s="65">
        <v>3328006</v>
      </c>
      <c r="N25" s="65">
        <v>10232108</v>
      </c>
      <c r="O25" s="65">
        <v>3471280</v>
      </c>
      <c r="P25" s="65">
        <v>3245269</v>
      </c>
      <c r="Q25" s="65">
        <v>4571727</v>
      </c>
      <c r="R25" s="65">
        <v>11288276</v>
      </c>
      <c r="S25" s="65">
        <v>3432282</v>
      </c>
      <c r="T25" s="65">
        <v>3231294</v>
      </c>
      <c r="U25" s="65">
        <v>3945299</v>
      </c>
      <c r="V25" s="65">
        <v>10608875</v>
      </c>
      <c r="W25" s="65">
        <v>41748268</v>
      </c>
      <c r="X25" s="65">
        <v>66966850</v>
      </c>
      <c r="Y25" s="65">
        <v>-25218582</v>
      </c>
      <c r="Z25" s="145">
        <v>-37.66</v>
      </c>
      <c r="AA25" s="160">
        <v>66966850</v>
      </c>
    </row>
    <row r="26" spans="1:27" ht="13.5">
      <c r="A26" s="198" t="s">
        <v>38</v>
      </c>
      <c r="B26" s="197"/>
      <c r="C26" s="160">
        <v>6223474</v>
      </c>
      <c r="D26" s="160"/>
      <c r="E26" s="161">
        <v>7679200</v>
      </c>
      <c r="F26" s="65">
        <v>7679200</v>
      </c>
      <c r="G26" s="65">
        <v>532395</v>
      </c>
      <c r="H26" s="65">
        <v>477743</v>
      </c>
      <c r="I26" s="65">
        <v>540851</v>
      </c>
      <c r="J26" s="65">
        <v>1550989</v>
      </c>
      <c r="K26" s="65">
        <v>553562</v>
      </c>
      <c r="L26" s="65">
        <v>536236</v>
      </c>
      <c r="M26" s="65">
        <v>704914</v>
      </c>
      <c r="N26" s="65">
        <v>1794712</v>
      </c>
      <c r="O26" s="65">
        <v>536648</v>
      </c>
      <c r="P26" s="65">
        <v>570801</v>
      </c>
      <c r="Q26" s="65">
        <v>619458</v>
      </c>
      <c r="R26" s="65">
        <v>1726907</v>
      </c>
      <c r="S26" s="65">
        <v>555973</v>
      </c>
      <c r="T26" s="65">
        <v>617382</v>
      </c>
      <c r="U26" s="65">
        <v>609071</v>
      </c>
      <c r="V26" s="65">
        <v>1782426</v>
      </c>
      <c r="W26" s="65">
        <v>6855034</v>
      </c>
      <c r="X26" s="65">
        <v>7679200</v>
      </c>
      <c r="Y26" s="65">
        <v>-824166</v>
      </c>
      <c r="Z26" s="145">
        <v>-10.73</v>
      </c>
      <c r="AA26" s="160">
        <v>7679200</v>
      </c>
    </row>
    <row r="27" spans="1:27" ht="13.5">
      <c r="A27" s="198" t="s">
        <v>118</v>
      </c>
      <c r="B27" s="197" t="s">
        <v>99</v>
      </c>
      <c r="C27" s="160">
        <v>63548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2484059</v>
      </c>
      <c r="D28" s="160"/>
      <c r="E28" s="161">
        <v>2805600</v>
      </c>
      <c r="F28" s="65">
        <v>2805600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2805600</v>
      </c>
      <c r="Y28" s="65">
        <v>-2805600</v>
      </c>
      <c r="Z28" s="145">
        <v>-100</v>
      </c>
      <c r="AA28" s="160">
        <v>2805600</v>
      </c>
    </row>
    <row r="29" spans="1:27" ht="13.5">
      <c r="A29" s="198" t="s">
        <v>40</v>
      </c>
      <c r="B29" s="197"/>
      <c r="C29" s="160">
        <v>25113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1031128</v>
      </c>
      <c r="D31" s="160"/>
      <c r="E31" s="161">
        <v>2155000</v>
      </c>
      <c r="F31" s="65">
        <v>1755000</v>
      </c>
      <c r="G31" s="65">
        <v>9002</v>
      </c>
      <c r="H31" s="65">
        <v>29076</v>
      </c>
      <c r="I31" s="65">
        <v>46338</v>
      </c>
      <c r="J31" s="65">
        <v>84416</v>
      </c>
      <c r="K31" s="65">
        <v>99515</v>
      </c>
      <c r="L31" s="65">
        <v>34545</v>
      </c>
      <c r="M31" s="65">
        <v>13167</v>
      </c>
      <c r="N31" s="65">
        <v>147227</v>
      </c>
      <c r="O31" s="65">
        <v>40326</v>
      </c>
      <c r="P31" s="65">
        <v>27228</v>
      </c>
      <c r="Q31" s="65">
        <v>115743</v>
      </c>
      <c r="R31" s="65">
        <v>183297</v>
      </c>
      <c r="S31" s="65">
        <v>4104</v>
      </c>
      <c r="T31" s="65">
        <v>77753</v>
      </c>
      <c r="U31" s="65">
        <v>33964</v>
      </c>
      <c r="V31" s="65">
        <v>115821</v>
      </c>
      <c r="W31" s="65">
        <v>530761</v>
      </c>
      <c r="X31" s="65">
        <v>1755000</v>
      </c>
      <c r="Y31" s="65">
        <v>-1224239</v>
      </c>
      <c r="Z31" s="145">
        <v>-69.76</v>
      </c>
      <c r="AA31" s="160">
        <v>1755000</v>
      </c>
    </row>
    <row r="32" spans="1:27" ht="13.5">
      <c r="A32" s="198" t="s">
        <v>122</v>
      </c>
      <c r="B32" s="197"/>
      <c r="C32" s="160">
        <v>2116441</v>
      </c>
      <c r="D32" s="160"/>
      <c r="E32" s="161">
        <v>2970600</v>
      </c>
      <c r="F32" s="65">
        <v>2970600</v>
      </c>
      <c r="G32" s="65">
        <v>111305</v>
      </c>
      <c r="H32" s="65">
        <v>60584</v>
      </c>
      <c r="I32" s="65">
        <v>189437</v>
      </c>
      <c r="J32" s="65">
        <v>361326</v>
      </c>
      <c r="K32" s="65">
        <v>121957</v>
      </c>
      <c r="L32" s="65">
        <v>252747</v>
      </c>
      <c r="M32" s="65">
        <v>119190</v>
      </c>
      <c r="N32" s="65">
        <v>493894</v>
      </c>
      <c r="O32" s="65">
        <v>160579</v>
      </c>
      <c r="P32" s="65">
        <v>305141</v>
      </c>
      <c r="Q32" s="65">
        <v>49789</v>
      </c>
      <c r="R32" s="65">
        <v>515509</v>
      </c>
      <c r="S32" s="65">
        <v>69891</v>
      </c>
      <c r="T32" s="65">
        <v>306896</v>
      </c>
      <c r="U32" s="65">
        <v>50545</v>
      </c>
      <c r="V32" s="65">
        <v>427332</v>
      </c>
      <c r="W32" s="65">
        <v>1798061</v>
      </c>
      <c r="X32" s="65">
        <v>2970600</v>
      </c>
      <c r="Y32" s="65">
        <v>-1172539</v>
      </c>
      <c r="Z32" s="145">
        <v>-39.47</v>
      </c>
      <c r="AA32" s="160">
        <v>2970600</v>
      </c>
    </row>
    <row r="33" spans="1:27" ht="13.5">
      <c r="A33" s="198" t="s">
        <v>42</v>
      </c>
      <c r="B33" s="197"/>
      <c r="C33" s="160">
        <v>67187366</v>
      </c>
      <c r="D33" s="160"/>
      <c r="E33" s="161">
        <v>133405000</v>
      </c>
      <c r="F33" s="65">
        <v>147309036</v>
      </c>
      <c r="G33" s="65">
        <v>1883878</v>
      </c>
      <c r="H33" s="65">
        <v>2407438</v>
      </c>
      <c r="I33" s="65">
        <v>3124058</v>
      </c>
      <c r="J33" s="65">
        <v>7415374</v>
      </c>
      <c r="K33" s="65">
        <v>7322254</v>
      </c>
      <c r="L33" s="65">
        <v>2317880</v>
      </c>
      <c r="M33" s="65">
        <v>1972776</v>
      </c>
      <c r="N33" s="65">
        <v>11612910</v>
      </c>
      <c r="O33" s="65">
        <v>1642219</v>
      </c>
      <c r="P33" s="65">
        <v>4750834</v>
      </c>
      <c r="Q33" s="65">
        <v>2787171</v>
      </c>
      <c r="R33" s="65">
        <v>9180224</v>
      </c>
      <c r="S33" s="65">
        <v>938781</v>
      </c>
      <c r="T33" s="65">
        <v>3707298</v>
      </c>
      <c r="U33" s="65">
        <v>16018382</v>
      </c>
      <c r="V33" s="65">
        <v>20664461</v>
      </c>
      <c r="W33" s="65">
        <v>48872969</v>
      </c>
      <c r="X33" s="65">
        <v>147309036</v>
      </c>
      <c r="Y33" s="65">
        <v>-98436067</v>
      </c>
      <c r="Z33" s="145">
        <v>-66.82</v>
      </c>
      <c r="AA33" s="160">
        <v>147309036</v>
      </c>
    </row>
    <row r="34" spans="1:27" ht="13.5">
      <c r="A34" s="198" t="s">
        <v>43</v>
      </c>
      <c r="B34" s="197" t="s">
        <v>123</v>
      </c>
      <c r="C34" s="160">
        <v>23421237</v>
      </c>
      <c r="D34" s="160"/>
      <c r="E34" s="161">
        <v>33007424</v>
      </c>
      <c r="F34" s="65">
        <v>36402424</v>
      </c>
      <c r="G34" s="65">
        <v>2208709</v>
      </c>
      <c r="H34" s="65">
        <v>1365176</v>
      </c>
      <c r="I34" s="65">
        <v>1292614</v>
      </c>
      <c r="J34" s="65">
        <v>4866499</v>
      </c>
      <c r="K34" s="65">
        <v>1143312</v>
      </c>
      <c r="L34" s="65">
        <v>2641740</v>
      </c>
      <c r="M34" s="65">
        <v>928195</v>
      </c>
      <c r="N34" s="65">
        <v>4713247</v>
      </c>
      <c r="O34" s="65">
        <v>2021239</v>
      </c>
      <c r="P34" s="65">
        <v>3097066</v>
      </c>
      <c r="Q34" s="65">
        <v>2375581</v>
      </c>
      <c r="R34" s="65">
        <v>7493886</v>
      </c>
      <c r="S34" s="65">
        <v>1584949</v>
      </c>
      <c r="T34" s="65">
        <v>2168047</v>
      </c>
      <c r="U34" s="65">
        <v>3142692</v>
      </c>
      <c r="V34" s="65">
        <v>6895688</v>
      </c>
      <c r="W34" s="65">
        <v>23969320</v>
      </c>
      <c r="X34" s="65">
        <v>36402424</v>
      </c>
      <c r="Y34" s="65">
        <v>-12433104</v>
      </c>
      <c r="Z34" s="145">
        <v>-34.15</v>
      </c>
      <c r="AA34" s="160">
        <v>36402424</v>
      </c>
    </row>
    <row r="35" spans="1:27" ht="13.5">
      <c r="A35" s="196" t="s">
        <v>124</v>
      </c>
      <c r="B35" s="200"/>
      <c r="C35" s="160">
        <v>9404503</v>
      </c>
      <c r="D35" s="160"/>
      <c r="E35" s="161">
        <v>115700</v>
      </c>
      <c r="F35" s="65">
        <v>115700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115700</v>
      </c>
      <c r="Y35" s="65">
        <v>-115700</v>
      </c>
      <c r="Z35" s="145">
        <v>-100</v>
      </c>
      <c r="AA35" s="160">
        <v>115700</v>
      </c>
    </row>
    <row r="36" spans="1:27" ht="12.75">
      <c r="A36" s="208" t="s">
        <v>44</v>
      </c>
      <c r="B36" s="202"/>
      <c r="C36" s="203">
        <f aca="true" t="shared" si="1" ref="C36:Y36">SUM(C25:C35)</f>
        <v>155293141</v>
      </c>
      <c r="D36" s="203">
        <f>SUM(D25:D35)</f>
        <v>0</v>
      </c>
      <c r="E36" s="204">
        <f t="shared" si="1"/>
        <v>248920374</v>
      </c>
      <c r="F36" s="205">
        <f t="shared" si="1"/>
        <v>266004410</v>
      </c>
      <c r="G36" s="205">
        <f t="shared" si="1"/>
        <v>7641793</v>
      </c>
      <c r="H36" s="205">
        <f t="shared" si="1"/>
        <v>7707193</v>
      </c>
      <c r="I36" s="205">
        <f t="shared" si="1"/>
        <v>8548627</v>
      </c>
      <c r="J36" s="205">
        <f t="shared" si="1"/>
        <v>23897613</v>
      </c>
      <c r="K36" s="205">
        <f t="shared" si="1"/>
        <v>12695029</v>
      </c>
      <c r="L36" s="205">
        <f t="shared" si="1"/>
        <v>9232821</v>
      </c>
      <c r="M36" s="205">
        <f t="shared" si="1"/>
        <v>7066248</v>
      </c>
      <c r="N36" s="205">
        <f t="shared" si="1"/>
        <v>28994098</v>
      </c>
      <c r="O36" s="205">
        <f t="shared" si="1"/>
        <v>7872291</v>
      </c>
      <c r="P36" s="205">
        <f t="shared" si="1"/>
        <v>11996339</v>
      </c>
      <c r="Q36" s="205">
        <f t="shared" si="1"/>
        <v>10519469</v>
      </c>
      <c r="R36" s="205">
        <f t="shared" si="1"/>
        <v>30388099</v>
      </c>
      <c r="S36" s="205">
        <f t="shared" si="1"/>
        <v>6585980</v>
      </c>
      <c r="T36" s="205">
        <f t="shared" si="1"/>
        <v>10108670</v>
      </c>
      <c r="U36" s="205">
        <f t="shared" si="1"/>
        <v>23799953</v>
      </c>
      <c r="V36" s="205">
        <f t="shared" si="1"/>
        <v>40494603</v>
      </c>
      <c r="W36" s="205">
        <f t="shared" si="1"/>
        <v>123774413</v>
      </c>
      <c r="X36" s="205">
        <f t="shared" si="1"/>
        <v>266004410</v>
      </c>
      <c r="Y36" s="205">
        <f t="shared" si="1"/>
        <v>-142229997</v>
      </c>
      <c r="Z36" s="206">
        <f>+IF(X36&lt;&gt;0,+(Y36/X36)*100,0)</f>
        <v>-53.46903722385655</v>
      </c>
      <c r="AA36" s="203">
        <f>SUM(AA25:AA35)</f>
        <v>266004410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9175200</v>
      </c>
      <c r="D38" s="214">
        <f>+D22-D36</f>
        <v>0</v>
      </c>
      <c r="E38" s="215">
        <f t="shared" si="2"/>
        <v>5304200</v>
      </c>
      <c r="F38" s="111">
        <f t="shared" si="2"/>
        <v>-93347410</v>
      </c>
      <c r="G38" s="111">
        <f t="shared" si="2"/>
        <v>57617207</v>
      </c>
      <c r="H38" s="111">
        <f t="shared" si="2"/>
        <v>-6787533</v>
      </c>
      <c r="I38" s="111">
        <f t="shared" si="2"/>
        <v>-7651097</v>
      </c>
      <c r="J38" s="111">
        <f t="shared" si="2"/>
        <v>43178577</v>
      </c>
      <c r="K38" s="111">
        <f t="shared" si="2"/>
        <v>-11544879</v>
      </c>
      <c r="L38" s="111">
        <f t="shared" si="2"/>
        <v>-8257172</v>
      </c>
      <c r="M38" s="111">
        <f t="shared" si="2"/>
        <v>45079337</v>
      </c>
      <c r="N38" s="111">
        <f t="shared" si="2"/>
        <v>25277286</v>
      </c>
      <c r="O38" s="111">
        <f t="shared" si="2"/>
        <v>-6005233</v>
      </c>
      <c r="P38" s="111">
        <f t="shared" si="2"/>
        <v>-10804397</v>
      </c>
      <c r="Q38" s="111">
        <f t="shared" si="2"/>
        <v>28841253</v>
      </c>
      <c r="R38" s="111">
        <f t="shared" si="2"/>
        <v>12031623</v>
      </c>
      <c r="S38" s="111">
        <f t="shared" si="2"/>
        <v>-5532818</v>
      </c>
      <c r="T38" s="111">
        <f t="shared" si="2"/>
        <v>-9335715</v>
      </c>
      <c r="U38" s="111">
        <f t="shared" si="2"/>
        <v>-22752409</v>
      </c>
      <c r="V38" s="111">
        <f t="shared" si="2"/>
        <v>-37620942</v>
      </c>
      <c r="W38" s="111">
        <f t="shared" si="2"/>
        <v>42866544</v>
      </c>
      <c r="X38" s="111">
        <f>IF(F22=F36,0,X22-X36)</f>
        <v>-93347410</v>
      </c>
      <c r="Y38" s="111">
        <f t="shared" si="2"/>
        <v>136213954</v>
      </c>
      <c r="Z38" s="216">
        <f>+IF(X38&lt;&gt;0,+(Y38/X38)*100,0)</f>
        <v>-145.92151405164856</v>
      </c>
      <c r="AA38" s="214">
        <f>+AA22-AA36</f>
        <v>-93347410</v>
      </c>
    </row>
    <row r="39" spans="1:27" ht="13.5">
      <c r="A39" s="196" t="s">
        <v>46</v>
      </c>
      <c r="B39" s="200"/>
      <c r="C39" s="160">
        <v>671302</v>
      </c>
      <c r="D39" s="160"/>
      <c r="E39" s="161">
        <v>0</v>
      </c>
      <c r="F39" s="65">
        <v>0</v>
      </c>
      <c r="G39" s="65">
        <v>240519</v>
      </c>
      <c r="H39" s="65">
        <v>0</v>
      </c>
      <c r="I39" s="65">
        <v>0</v>
      </c>
      <c r="J39" s="65">
        <v>240519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240519</v>
      </c>
      <c r="X39" s="65">
        <v>0</v>
      </c>
      <c r="Y39" s="65">
        <v>240519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9846502</v>
      </c>
      <c r="D42" s="221">
        <f>SUM(D38:D41)</f>
        <v>0</v>
      </c>
      <c r="E42" s="222">
        <f t="shared" si="3"/>
        <v>5304200</v>
      </c>
      <c r="F42" s="93">
        <f t="shared" si="3"/>
        <v>-93347410</v>
      </c>
      <c r="G42" s="93">
        <f t="shared" si="3"/>
        <v>57857726</v>
      </c>
      <c r="H42" s="93">
        <f t="shared" si="3"/>
        <v>-6787533</v>
      </c>
      <c r="I42" s="93">
        <f t="shared" si="3"/>
        <v>-7651097</v>
      </c>
      <c r="J42" s="93">
        <f t="shared" si="3"/>
        <v>43419096</v>
      </c>
      <c r="K42" s="93">
        <f t="shared" si="3"/>
        <v>-11544879</v>
      </c>
      <c r="L42" s="93">
        <f t="shared" si="3"/>
        <v>-8257172</v>
      </c>
      <c r="M42" s="93">
        <f t="shared" si="3"/>
        <v>45079337</v>
      </c>
      <c r="N42" s="93">
        <f t="shared" si="3"/>
        <v>25277286</v>
      </c>
      <c r="O42" s="93">
        <f t="shared" si="3"/>
        <v>-6005233</v>
      </c>
      <c r="P42" s="93">
        <f t="shared" si="3"/>
        <v>-10804397</v>
      </c>
      <c r="Q42" s="93">
        <f t="shared" si="3"/>
        <v>28841253</v>
      </c>
      <c r="R42" s="93">
        <f t="shared" si="3"/>
        <v>12031623</v>
      </c>
      <c r="S42" s="93">
        <f t="shared" si="3"/>
        <v>-5532818</v>
      </c>
      <c r="T42" s="93">
        <f t="shared" si="3"/>
        <v>-9335715</v>
      </c>
      <c r="U42" s="93">
        <f t="shared" si="3"/>
        <v>-22752409</v>
      </c>
      <c r="V42" s="93">
        <f t="shared" si="3"/>
        <v>-37620942</v>
      </c>
      <c r="W42" s="93">
        <f t="shared" si="3"/>
        <v>43107063</v>
      </c>
      <c r="X42" s="93">
        <f t="shared" si="3"/>
        <v>-93347410</v>
      </c>
      <c r="Y42" s="93">
        <f t="shared" si="3"/>
        <v>136454473</v>
      </c>
      <c r="Z42" s="223">
        <f>+IF(X42&lt;&gt;0,+(Y42/X42)*100,0)</f>
        <v>-146.17917411956049</v>
      </c>
      <c r="AA42" s="221">
        <f>SUM(AA38:AA41)</f>
        <v>-93347410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9846502</v>
      </c>
      <c r="D44" s="225">
        <f>+D42-D43</f>
        <v>0</v>
      </c>
      <c r="E44" s="226">
        <f t="shared" si="4"/>
        <v>5304200</v>
      </c>
      <c r="F44" s="82">
        <f t="shared" si="4"/>
        <v>-93347410</v>
      </c>
      <c r="G44" s="82">
        <f t="shared" si="4"/>
        <v>57857726</v>
      </c>
      <c r="H44" s="82">
        <f t="shared" si="4"/>
        <v>-6787533</v>
      </c>
      <c r="I44" s="82">
        <f t="shared" si="4"/>
        <v>-7651097</v>
      </c>
      <c r="J44" s="82">
        <f t="shared" si="4"/>
        <v>43419096</v>
      </c>
      <c r="K44" s="82">
        <f t="shared" si="4"/>
        <v>-11544879</v>
      </c>
      <c r="L44" s="82">
        <f t="shared" si="4"/>
        <v>-8257172</v>
      </c>
      <c r="M44" s="82">
        <f t="shared" si="4"/>
        <v>45079337</v>
      </c>
      <c r="N44" s="82">
        <f t="shared" si="4"/>
        <v>25277286</v>
      </c>
      <c r="O44" s="82">
        <f t="shared" si="4"/>
        <v>-6005233</v>
      </c>
      <c r="P44" s="82">
        <f t="shared" si="4"/>
        <v>-10804397</v>
      </c>
      <c r="Q44" s="82">
        <f t="shared" si="4"/>
        <v>28841253</v>
      </c>
      <c r="R44" s="82">
        <f t="shared" si="4"/>
        <v>12031623</v>
      </c>
      <c r="S44" s="82">
        <f t="shared" si="4"/>
        <v>-5532818</v>
      </c>
      <c r="T44" s="82">
        <f t="shared" si="4"/>
        <v>-9335715</v>
      </c>
      <c r="U44" s="82">
        <f t="shared" si="4"/>
        <v>-22752409</v>
      </c>
      <c r="V44" s="82">
        <f t="shared" si="4"/>
        <v>-37620942</v>
      </c>
      <c r="W44" s="82">
        <f t="shared" si="4"/>
        <v>43107063</v>
      </c>
      <c r="X44" s="82">
        <f t="shared" si="4"/>
        <v>-93347410</v>
      </c>
      <c r="Y44" s="82">
        <f t="shared" si="4"/>
        <v>136454473</v>
      </c>
      <c r="Z44" s="227">
        <f>+IF(X44&lt;&gt;0,+(Y44/X44)*100,0)</f>
        <v>-146.17917411956049</v>
      </c>
      <c r="AA44" s="225">
        <f>+AA42-AA43</f>
        <v>-93347410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9846502</v>
      </c>
      <c r="D46" s="221">
        <f>SUM(D44:D45)</f>
        <v>0</v>
      </c>
      <c r="E46" s="222">
        <f t="shared" si="5"/>
        <v>5304200</v>
      </c>
      <c r="F46" s="93">
        <f t="shared" si="5"/>
        <v>-93347410</v>
      </c>
      <c r="G46" s="93">
        <f t="shared" si="5"/>
        <v>57857726</v>
      </c>
      <c r="H46" s="93">
        <f t="shared" si="5"/>
        <v>-6787533</v>
      </c>
      <c r="I46" s="93">
        <f t="shared" si="5"/>
        <v>-7651097</v>
      </c>
      <c r="J46" s="93">
        <f t="shared" si="5"/>
        <v>43419096</v>
      </c>
      <c r="K46" s="93">
        <f t="shared" si="5"/>
        <v>-11544879</v>
      </c>
      <c r="L46" s="93">
        <f t="shared" si="5"/>
        <v>-8257172</v>
      </c>
      <c r="M46" s="93">
        <f t="shared" si="5"/>
        <v>45079337</v>
      </c>
      <c r="N46" s="93">
        <f t="shared" si="5"/>
        <v>25277286</v>
      </c>
      <c r="O46" s="93">
        <f t="shared" si="5"/>
        <v>-6005233</v>
      </c>
      <c r="P46" s="93">
        <f t="shared" si="5"/>
        <v>-10804397</v>
      </c>
      <c r="Q46" s="93">
        <f t="shared" si="5"/>
        <v>28841253</v>
      </c>
      <c r="R46" s="93">
        <f t="shared" si="5"/>
        <v>12031623</v>
      </c>
      <c r="S46" s="93">
        <f t="shared" si="5"/>
        <v>-5532818</v>
      </c>
      <c r="T46" s="93">
        <f t="shared" si="5"/>
        <v>-9335715</v>
      </c>
      <c r="U46" s="93">
        <f t="shared" si="5"/>
        <v>-22752409</v>
      </c>
      <c r="V46" s="93">
        <f t="shared" si="5"/>
        <v>-37620942</v>
      </c>
      <c r="W46" s="93">
        <f t="shared" si="5"/>
        <v>43107063</v>
      </c>
      <c r="X46" s="93">
        <f t="shared" si="5"/>
        <v>-93347410</v>
      </c>
      <c r="Y46" s="93">
        <f t="shared" si="5"/>
        <v>136454473</v>
      </c>
      <c r="Z46" s="223">
        <f>+IF(X46&lt;&gt;0,+(Y46/X46)*100,0)</f>
        <v>-146.17917411956049</v>
      </c>
      <c r="AA46" s="221">
        <f>SUM(AA44:AA45)</f>
        <v>-93347410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9846502</v>
      </c>
      <c r="D48" s="232">
        <f>SUM(D46:D47)</f>
        <v>0</v>
      </c>
      <c r="E48" s="233">
        <f t="shared" si="6"/>
        <v>5304200</v>
      </c>
      <c r="F48" s="234">
        <f t="shared" si="6"/>
        <v>-93347410</v>
      </c>
      <c r="G48" s="234">
        <f t="shared" si="6"/>
        <v>57857726</v>
      </c>
      <c r="H48" s="235">
        <f t="shared" si="6"/>
        <v>-6787533</v>
      </c>
      <c r="I48" s="235">
        <f t="shared" si="6"/>
        <v>-7651097</v>
      </c>
      <c r="J48" s="235">
        <f t="shared" si="6"/>
        <v>43419096</v>
      </c>
      <c r="K48" s="235">
        <f t="shared" si="6"/>
        <v>-11544879</v>
      </c>
      <c r="L48" s="235">
        <f t="shared" si="6"/>
        <v>-8257172</v>
      </c>
      <c r="M48" s="234">
        <f t="shared" si="6"/>
        <v>45079337</v>
      </c>
      <c r="N48" s="234">
        <f t="shared" si="6"/>
        <v>25277286</v>
      </c>
      <c r="O48" s="235">
        <f t="shared" si="6"/>
        <v>-6005233</v>
      </c>
      <c r="P48" s="235">
        <f t="shared" si="6"/>
        <v>-10804397</v>
      </c>
      <c r="Q48" s="235">
        <f t="shared" si="6"/>
        <v>28841253</v>
      </c>
      <c r="R48" s="235">
        <f t="shared" si="6"/>
        <v>12031623</v>
      </c>
      <c r="S48" s="235">
        <f t="shared" si="6"/>
        <v>-5532818</v>
      </c>
      <c r="T48" s="234">
        <f t="shared" si="6"/>
        <v>-9335715</v>
      </c>
      <c r="U48" s="234">
        <f t="shared" si="6"/>
        <v>-22752409</v>
      </c>
      <c r="V48" s="235">
        <f t="shared" si="6"/>
        <v>-37620942</v>
      </c>
      <c r="W48" s="235">
        <f t="shared" si="6"/>
        <v>43107063</v>
      </c>
      <c r="X48" s="235">
        <f t="shared" si="6"/>
        <v>-93347410</v>
      </c>
      <c r="Y48" s="235">
        <f t="shared" si="6"/>
        <v>136454473</v>
      </c>
      <c r="Z48" s="236">
        <f>+IF(X48&lt;&gt;0,+(Y48/X48)*100,0)</f>
        <v>-146.17917411956049</v>
      </c>
      <c r="AA48" s="237">
        <f>SUM(AA46:AA47)</f>
        <v>-93347410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706160</v>
      </c>
      <c r="D5" s="158">
        <f>SUM(D6:D8)</f>
        <v>0</v>
      </c>
      <c r="E5" s="159">
        <f t="shared" si="0"/>
        <v>3288200</v>
      </c>
      <c r="F5" s="105">
        <f t="shared" si="0"/>
        <v>2483200</v>
      </c>
      <c r="G5" s="105">
        <f t="shared" si="0"/>
        <v>1190</v>
      </c>
      <c r="H5" s="105">
        <f t="shared" si="0"/>
        <v>25450</v>
      </c>
      <c r="I5" s="105">
        <f t="shared" si="0"/>
        <v>0</v>
      </c>
      <c r="J5" s="105">
        <f t="shared" si="0"/>
        <v>26640</v>
      </c>
      <c r="K5" s="105">
        <f t="shared" si="0"/>
        <v>6543</v>
      </c>
      <c r="L5" s="105">
        <f t="shared" si="0"/>
        <v>0</v>
      </c>
      <c r="M5" s="105">
        <f t="shared" si="0"/>
        <v>13882</v>
      </c>
      <c r="N5" s="105">
        <f t="shared" si="0"/>
        <v>20425</v>
      </c>
      <c r="O5" s="105">
        <f t="shared" si="0"/>
        <v>37279</v>
      </c>
      <c r="P5" s="105">
        <f t="shared" si="0"/>
        <v>31797</v>
      </c>
      <c r="Q5" s="105">
        <f t="shared" si="0"/>
        <v>15475</v>
      </c>
      <c r="R5" s="105">
        <f t="shared" si="0"/>
        <v>84551</v>
      </c>
      <c r="S5" s="105">
        <f t="shared" si="0"/>
        <v>32868</v>
      </c>
      <c r="T5" s="105">
        <f t="shared" si="0"/>
        <v>34908</v>
      </c>
      <c r="U5" s="105">
        <f t="shared" si="0"/>
        <v>115568</v>
      </c>
      <c r="V5" s="105">
        <f t="shared" si="0"/>
        <v>183344</v>
      </c>
      <c r="W5" s="105">
        <f t="shared" si="0"/>
        <v>314960</v>
      </c>
      <c r="X5" s="105">
        <f t="shared" si="0"/>
        <v>2483200</v>
      </c>
      <c r="Y5" s="105">
        <f t="shared" si="0"/>
        <v>-2168240</v>
      </c>
      <c r="Z5" s="142">
        <f>+IF(X5&lt;&gt;0,+(Y5/X5)*100,0)</f>
        <v>-87.31636597938144</v>
      </c>
      <c r="AA5" s="158">
        <f>SUM(AA6:AA8)</f>
        <v>2483200</v>
      </c>
    </row>
    <row r="6" spans="1:27" ht="13.5">
      <c r="A6" s="143" t="s">
        <v>75</v>
      </c>
      <c r="B6" s="141"/>
      <c r="C6" s="160">
        <v>669818</v>
      </c>
      <c r="D6" s="160"/>
      <c r="E6" s="161">
        <v>2983800</v>
      </c>
      <c r="F6" s="65">
        <v>2083800</v>
      </c>
      <c r="G6" s="65"/>
      <c r="H6" s="65">
        <v>1622</v>
      </c>
      <c r="I6" s="65"/>
      <c r="J6" s="65">
        <v>1622</v>
      </c>
      <c r="K6" s="65"/>
      <c r="L6" s="65"/>
      <c r="M6" s="65">
        <v>13882</v>
      </c>
      <c r="N6" s="65">
        <v>13882</v>
      </c>
      <c r="O6" s="65">
        <v>37279</v>
      </c>
      <c r="P6" s="65">
        <v>7253</v>
      </c>
      <c r="Q6" s="65"/>
      <c r="R6" s="65">
        <v>44532</v>
      </c>
      <c r="S6" s="65">
        <v>27468</v>
      </c>
      <c r="T6" s="65">
        <v>33506</v>
      </c>
      <c r="U6" s="65">
        <v>96701</v>
      </c>
      <c r="V6" s="65">
        <v>157675</v>
      </c>
      <c r="W6" s="65">
        <v>217711</v>
      </c>
      <c r="X6" s="65">
        <v>2083800</v>
      </c>
      <c r="Y6" s="65">
        <v>-1866089</v>
      </c>
      <c r="Z6" s="145">
        <v>-89.55</v>
      </c>
      <c r="AA6" s="67">
        <v>2083800</v>
      </c>
    </row>
    <row r="7" spans="1:27" ht="13.5">
      <c r="A7" s="143" t="s">
        <v>76</v>
      </c>
      <c r="B7" s="141"/>
      <c r="C7" s="162">
        <v>4508</v>
      </c>
      <c r="D7" s="162"/>
      <c r="E7" s="163">
        <v>194400</v>
      </c>
      <c r="F7" s="164">
        <v>194400</v>
      </c>
      <c r="G7" s="164"/>
      <c r="H7" s="164">
        <v>5390</v>
      </c>
      <c r="I7" s="164"/>
      <c r="J7" s="164">
        <v>5390</v>
      </c>
      <c r="K7" s="164">
        <v>6543</v>
      </c>
      <c r="L7" s="164"/>
      <c r="M7" s="164"/>
      <c r="N7" s="164">
        <v>6543</v>
      </c>
      <c r="O7" s="164"/>
      <c r="P7" s="164"/>
      <c r="Q7" s="164">
        <v>5575</v>
      </c>
      <c r="R7" s="164">
        <v>5575</v>
      </c>
      <c r="S7" s="164">
        <v>5400</v>
      </c>
      <c r="T7" s="164"/>
      <c r="U7" s="164">
        <v>17747</v>
      </c>
      <c r="V7" s="164">
        <v>23147</v>
      </c>
      <c r="W7" s="164">
        <v>40655</v>
      </c>
      <c r="X7" s="164">
        <v>194400</v>
      </c>
      <c r="Y7" s="164">
        <v>-153745</v>
      </c>
      <c r="Z7" s="146">
        <v>-79.09</v>
      </c>
      <c r="AA7" s="239">
        <v>194400</v>
      </c>
    </row>
    <row r="8" spans="1:27" ht="13.5">
      <c r="A8" s="143" t="s">
        <v>77</v>
      </c>
      <c r="B8" s="141"/>
      <c r="C8" s="160">
        <v>31834</v>
      </c>
      <c r="D8" s="160"/>
      <c r="E8" s="161">
        <v>110000</v>
      </c>
      <c r="F8" s="65">
        <v>205000</v>
      </c>
      <c r="G8" s="65">
        <v>1190</v>
      </c>
      <c r="H8" s="65">
        <v>18438</v>
      </c>
      <c r="I8" s="65"/>
      <c r="J8" s="65">
        <v>19628</v>
      </c>
      <c r="K8" s="65"/>
      <c r="L8" s="65"/>
      <c r="M8" s="65"/>
      <c r="N8" s="65"/>
      <c r="O8" s="65"/>
      <c r="P8" s="65">
        <v>24544</v>
      </c>
      <c r="Q8" s="65">
        <v>9900</v>
      </c>
      <c r="R8" s="65">
        <v>34444</v>
      </c>
      <c r="S8" s="65"/>
      <c r="T8" s="65">
        <v>1402</v>
      </c>
      <c r="U8" s="65">
        <v>1120</v>
      </c>
      <c r="V8" s="65">
        <v>2522</v>
      </c>
      <c r="W8" s="65">
        <v>56594</v>
      </c>
      <c r="X8" s="65">
        <v>205000</v>
      </c>
      <c r="Y8" s="65">
        <v>-148406</v>
      </c>
      <c r="Z8" s="145">
        <v>-72.39</v>
      </c>
      <c r="AA8" s="67">
        <v>205000</v>
      </c>
    </row>
    <row r="9" spans="1:27" ht="13.5">
      <c r="A9" s="140" t="s">
        <v>78</v>
      </c>
      <c r="B9" s="141"/>
      <c r="C9" s="158">
        <f aca="true" t="shared" si="1" ref="C9:Y9">SUM(C10:C14)</f>
        <v>98749</v>
      </c>
      <c r="D9" s="158">
        <f>SUM(D10:D14)</f>
        <v>0</v>
      </c>
      <c r="E9" s="159">
        <f t="shared" si="1"/>
        <v>1887000</v>
      </c>
      <c r="F9" s="105">
        <f t="shared" si="1"/>
        <v>3997000</v>
      </c>
      <c r="G9" s="105">
        <f t="shared" si="1"/>
        <v>0</v>
      </c>
      <c r="H9" s="105">
        <f t="shared" si="1"/>
        <v>13250</v>
      </c>
      <c r="I9" s="105">
        <f t="shared" si="1"/>
        <v>20210</v>
      </c>
      <c r="J9" s="105">
        <f t="shared" si="1"/>
        <v>33460</v>
      </c>
      <c r="K9" s="105">
        <f t="shared" si="1"/>
        <v>8264</v>
      </c>
      <c r="L9" s="105">
        <f t="shared" si="1"/>
        <v>877</v>
      </c>
      <c r="M9" s="105">
        <f t="shared" si="1"/>
        <v>11698</v>
      </c>
      <c r="N9" s="105">
        <f t="shared" si="1"/>
        <v>20839</v>
      </c>
      <c r="O9" s="105">
        <f t="shared" si="1"/>
        <v>10340</v>
      </c>
      <c r="P9" s="105">
        <f t="shared" si="1"/>
        <v>60586</v>
      </c>
      <c r="Q9" s="105">
        <f t="shared" si="1"/>
        <v>40638</v>
      </c>
      <c r="R9" s="105">
        <f t="shared" si="1"/>
        <v>111564</v>
      </c>
      <c r="S9" s="105">
        <f t="shared" si="1"/>
        <v>665</v>
      </c>
      <c r="T9" s="105">
        <f t="shared" si="1"/>
        <v>52978</v>
      </c>
      <c r="U9" s="105">
        <f t="shared" si="1"/>
        <v>28228</v>
      </c>
      <c r="V9" s="105">
        <f t="shared" si="1"/>
        <v>81871</v>
      </c>
      <c r="W9" s="105">
        <f t="shared" si="1"/>
        <v>247734</v>
      </c>
      <c r="X9" s="105">
        <f t="shared" si="1"/>
        <v>3997000</v>
      </c>
      <c r="Y9" s="105">
        <f t="shared" si="1"/>
        <v>-3749266</v>
      </c>
      <c r="Z9" s="142">
        <f>+IF(X9&lt;&gt;0,+(Y9/X9)*100,0)</f>
        <v>-93.80200150112584</v>
      </c>
      <c r="AA9" s="107">
        <f>SUM(AA10:AA14)</f>
        <v>3997000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61136</v>
      </c>
      <c r="D12" s="160"/>
      <c r="E12" s="161">
        <v>650000</v>
      </c>
      <c r="F12" s="65">
        <v>1850000</v>
      </c>
      <c r="G12" s="65"/>
      <c r="H12" s="65"/>
      <c r="I12" s="65"/>
      <c r="J12" s="65"/>
      <c r="K12" s="65"/>
      <c r="L12" s="65"/>
      <c r="M12" s="65"/>
      <c r="N12" s="65"/>
      <c r="O12" s="65"/>
      <c r="P12" s="65">
        <v>5492</v>
      </c>
      <c r="Q12" s="65"/>
      <c r="R12" s="65">
        <v>5492</v>
      </c>
      <c r="S12" s="65"/>
      <c r="T12" s="65">
        <v>10312</v>
      </c>
      <c r="U12" s="65">
        <v>20743</v>
      </c>
      <c r="V12" s="65">
        <v>31055</v>
      </c>
      <c r="W12" s="65">
        <v>36547</v>
      </c>
      <c r="X12" s="65">
        <v>1850000</v>
      </c>
      <c r="Y12" s="65">
        <v>-1813453</v>
      </c>
      <c r="Z12" s="145">
        <v>-98.02</v>
      </c>
      <c r="AA12" s="67">
        <v>1850000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>
        <v>37613</v>
      </c>
      <c r="D14" s="162"/>
      <c r="E14" s="163">
        <v>1237000</v>
      </c>
      <c r="F14" s="164">
        <v>2147000</v>
      </c>
      <c r="G14" s="164"/>
      <c r="H14" s="164">
        <v>13250</v>
      </c>
      <c r="I14" s="164">
        <v>20210</v>
      </c>
      <c r="J14" s="164">
        <v>33460</v>
      </c>
      <c r="K14" s="164">
        <v>8264</v>
      </c>
      <c r="L14" s="164">
        <v>877</v>
      </c>
      <c r="M14" s="164">
        <v>11698</v>
      </c>
      <c r="N14" s="164">
        <v>20839</v>
      </c>
      <c r="O14" s="164">
        <v>10340</v>
      </c>
      <c r="P14" s="164">
        <v>55094</v>
      </c>
      <c r="Q14" s="164">
        <v>40638</v>
      </c>
      <c r="R14" s="164">
        <v>106072</v>
      </c>
      <c r="S14" s="164">
        <v>665</v>
      </c>
      <c r="T14" s="164">
        <v>42666</v>
      </c>
      <c r="U14" s="164">
        <v>7485</v>
      </c>
      <c r="V14" s="164">
        <v>50816</v>
      </c>
      <c r="W14" s="164">
        <v>211187</v>
      </c>
      <c r="X14" s="164">
        <v>2147000</v>
      </c>
      <c r="Y14" s="164">
        <v>-1935813</v>
      </c>
      <c r="Z14" s="146">
        <v>-90.16</v>
      </c>
      <c r="AA14" s="239">
        <v>2147000</v>
      </c>
    </row>
    <row r="15" spans="1:27" ht="13.5">
      <c r="A15" s="140" t="s">
        <v>84</v>
      </c>
      <c r="B15" s="147"/>
      <c r="C15" s="158">
        <f aca="true" t="shared" si="2" ref="C15:Y15">SUM(C16:C18)</f>
        <v>19104</v>
      </c>
      <c r="D15" s="158">
        <f>SUM(D16:D18)</f>
        <v>0</v>
      </c>
      <c r="E15" s="159">
        <f t="shared" si="2"/>
        <v>129000</v>
      </c>
      <c r="F15" s="105">
        <f t="shared" si="2"/>
        <v>149000</v>
      </c>
      <c r="G15" s="105">
        <f t="shared" si="2"/>
        <v>0</v>
      </c>
      <c r="H15" s="105">
        <f t="shared" si="2"/>
        <v>11157</v>
      </c>
      <c r="I15" s="105">
        <f t="shared" si="2"/>
        <v>77</v>
      </c>
      <c r="J15" s="105">
        <f t="shared" si="2"/>
        <v>11234</v>
      </c>
      <c r="K15" s="105">
        <f t="shared" si="2"/>
        <v>20263</v>
      </c>
      <c r="L15" s="105">
        <f t="shared" si="2"/>
        <v>0</v>
      </c>
      <c r="M15" s="105">
        <f t="shared" si="2"/>
        <v>7597</v>
      </c>
      <c r="N15" s="105">
        <f t="shared" si="2"/>
        <v>27860</v>
      </c>
      <c r="O15" s="105">
        <f t="shared" si="2"/>
        <v>8227</v>
      </c>
      <c r="P15" s="105">
        <f t="shared" si="2"/>
        <v>11086</v>
      </c>
      <c r="Q15" s="105">
        <f t="shared" si="2"/>
        <v>11052</v>
      </c>
      <c r="R15" s="105">
        <f t="shared" si="2"/>
        <v>30365</v>
      </c>
      <c r="S15" s="105">
        <f t="shared" si="2"/>
        <v>0</v>
      </c>
      <c r="T15" s="105">
        <f t="shared" si="2"/>
        <v>0</v>
      </c>
      <c r="U15" s="105">
        <f t="shared" si="2"/>
        <v>8009</v>
      </c>
      <c r="V15" s="105">
        <f t="shared" si="2"/>
        <v>8009</v>
      </c>
      <c r="W15" s="105">
        <f t="shared" si="2"/>
        <v>77468</v>
      </c>
      <c r="X15" s="105">
        <f t="shared" si="2"/>
        <v>149000</v>
      </c>
      <c r="Y15" s="105">
        <f t="shared" si="2"/>
        <v>-71532</v>
      </c>
      <c r="Z15" s="142">
        <f>+IF(X15&lt;&gt;0,+(Y15/X15)*100,0)</f>
        <v>-48.008053691275165</v>
      </c>
      <c r="AA15" s="107">
        <f>SUM(AA16:AA18)</f>
        <v>149000</v>
      </c>
    </row>
    <row r="16" spans="1:27" ht="13.5">
      <c r="A16" s="143" t="s">
        <v>85</v>
      </c>
      <c r="B16" s="141"/>
      <c r="C16" s="160">
        <v>19104</v>
      </c>
      <c r="D16" s="160"/>
      <c r="E16" s="161">
        <v>129000</v>
      </c>
      <c r="F16" s="65">
        <v>149000</v>
      </c>
      <c r="G16" s="65"/>
      <c r="H16" s="65">
        <v>11157</v>
      </c>
      <c r="I16" s="65">
        <v>77</v>
      </c>
      <c r="J16" s="65">
        <v>11234</v>
      </c>
      <c r="K16" s="65">
        <v>20263</v>
      </c>
      <c r="L16" s="65"/>
      <c r="M16" s="65">
        <v>7597</v>
      </c>
      <c r="N16" s="65">
        <v>27860</v>
      </c>
      <c r="O16" s="65">
        <v>8227</v>
      </c>
      <c r="P16" s="65">
        <v>11086</v>
      </c>
      <c r="Q16" s="65">
        <v>11052</v>
      </c>
      <c r="R16" s="65">
        <v>30365</v>
      </c>
      <c r="S16" s="65"/>
      <c r="T16" s="65"/>
      <c r="U16" s="65">
        <v>8009</v>
      </c>
      <c r="V16" s="65">
        <v>8009</v>
      </c>
      <c r="W16" s="65">
        <v>77468</v>
      </c>
      <c r="X16" s="65">
        <v>149000</v>
      </c>
      <c r="Y16" s="65">
        <v>-71532</v>
      </c>
      <c r="Z16" s="145">
        <v>-48.01</v>
      </c>
      <c r="AA16" s="67">
        <v>149000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824013</v>
      </c>
      <c r="D25" s="232">
        <f>+D5+D9+D15+D19+D24</f>
        <v>0</v>
      </c>
      <c r="E25" s="245">
        <f t="shared" si="4"/>
        <v>5304200</v>
      </c>
      <c r="F25" s="234">
        <f t="shared" si="4"/>
        <v>6629200</v>
      </c>
      <c r="G25" s="234">
        <f t="shared" si="4"/>
        <v>1190</v>
      </c>
      <c r="H25" s="234">
        <f t="shared" si="4"/>
        <v>49857</v>
      </c>
      <c r="I25" s="234">
        <f t="shared" si="4"/>
        <v>20287</v>
      </c>
      <c r="J25" s="234">
        <f t="shared" si="4"/>
        <v>71334</v>
      </c>
      <c r="K25" s="234">
        <f t="shared" si="4"/>
        <v>35070</v>
      </c>
      <c r="L25" s="234">
        <f t="shared" si="4"/>
        <v>877</v>
      </c>
      <c r="M25" s="234">
        <f t="shared" si="4"/>
        <v>33177</v>
      </c>
      <c r="N25" s="234">
        <f t="shared" si="4"/>
        <v>69124</v>
      </c>
      <c r="O25" s="234">
        <f t="shared" si="4"/>
        <v>55846</v>
      </c>
      <c r="P25" s="234">
        <f t="shared" si="4"/>
        <v>103469</v>
      </c>
      <c r="Q25" s="234">
        <f t="shared" si="4"/>
        <v>67165</v>
      </c>
      <c r="R25" s="234">
        <f t="shared" si="4"/>
        <v>226480</v>
      </c>
      <c r="S25" s="234">
        <f t="shared" si="4"/>
        <v>33533</v>
      </c>
      <c r="T25" s="234">
        <f t="shared" si="4"/>
        <v>87886</v>
      </c>
      <c r="U25" s="234">
        <f t="shared" si="4"/>
        <v>151805</v>
      </c>
      <c r="V25" s="234">
        <f t="shared" si="4"/>
        <v>273224</v>
      </c>
      <c r="W25" s="234">
        <f t="shared" si="4"/>
        <v>640162</v>
      </c>
      <c r="X25" s="234">
        <f t="shared" si="4"/>
        <v>6629200</v>
      </c>
      <c r="Y25" s="234">
        <f t="shared" si="4"/>
        <v>-5989038</v>
      </c>
      <c r="Z25" s="246">
        <f>+IF(X25&lt;&gt;0,+(Y25/X25)*100,0)</f>
        <v>-90.34329934230375</v>
      </c>
      <c r="AA25" s="247">
        <f>+AA5+AA9+AA15+AA19+AA24</f>
        <v>6629200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824013</v>
      </c>
      <c r="D28" s="160"/>
      <c r="E28" s="161">
        <v>5304200</v>
      </c>
      <c r="F28" s="65">
        <v>1200000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>
        <v>1200000</v>
      </c>
      <c r="Y28" s="65">
        <v>-1200000</v>
      </c>
      <c r="Z28" s="145">
        <v>-100</v>
      </c>
      <c r="AA28" s="160">
        <v>1200000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>
        <v>5429200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5429200</v>
      </c>
      <c r="Y31" s="65">
        <v>-5429200</v>
      </c>
      <c r="Z31" s="145">
        <v>-100</v>
      </c>
      <c r="AA31" s="67">
        <v>5429200</v>
      </c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824013</v>
      </c>
      <c r="D32" s="225">
        <f>SUM(D28:D31)</f>
        <v>0</v>
      </c>
      <c r="E32" s="226">
        <f t="shared" si="5"/>
        <v>5304200</v>
      </c>
      <c r="F32" s="82">
        <f t="shared" si="5"/>
        <v>6629200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6629200</v>
      </c>
      <c r="Y32" s="82">
        <f t="shared" si="5"/>
        <v>-6629200</v>
      </c>
      <c r="Z32" s="227">
        <f>+IF(X32&lt;&gt;0,+(Y32/X32)*100,0)</f>
        <v>-100</v>
      </c>
      <c r="AA32" s="84">
        <f>SUM(AA28:AA31)</f>
        <v>6629200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>
        <v>1190</v>
      </c>
      <c r="H35" s="65">
        <v>49857</v>
      </c>
      <c r="I35" s="65">
        <v>20287</v>
      </c>
      <c r="J35" s="65">
        <v>71334</v>
      </c>
      <c r="K35" s="65">
        <v>35070</v>
      </c>
      <c r="L35" s="65">
        <v>877</v>
      </c>
      <c r="M35" s="65">
        <v>33177</v>
      </c>
      <c r="N35" s="65">
        <v>69124</v>
      </c>
      <c r="O35" s="65">
        <v>55846</v>
      </c>
      <c r="P35" s="65">
        <v>103469</v>
      </c>
      <c r="Q35" s="65">
        <v>67165</v>
      </c>
      <c r="R35" s="65">
        <v>226480</v>
      </c>
      <c r="S35" s="65">
        <v>33533</v>
      </c>
      <c r="T35" s="65">
        <v>87886</v>
      </c>
      <c r="U35" s="65">
        <v>151805</v>
      </c>
      <c r="V35" s="65">
        <v>273224</v>
      </c>
      <c r="W35" s="65">
        <v>640162</v>
      </c>
      <c r="X35" s="65"/>
      <c r="Y35" s="65">
        <v>640162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824013</v>
      </c>
      <c r="D36" s="237">
        <f>SUM(D32:D35)</f>
        <v>0</v>
      </c>
      <c r="E36" s="233">
        <f t="shared" si="6"/>
        <v>5304200</v>
      </c>
      <c r="F36" s="235">
        <f t="shared" si="6"/>
        <v>6629200</v>
      </c>
      <c r="G36" s="235">
        <f t="shared" si="6"/>
        <v>1190</v>
      </c>
      <c r="H36" s="235">
        <f t="shared" si="6"/>
        <v>49857</v>
      </c>
      <c r="I36" s="235">
        <f t="shared" si="6"/>
        <v>20287</v>
      </c>
      <c r="J36" s="235">
        <f t="shared" si="6"/>
        <v>71334</v>
      </c>
      <c r="K36" s="235">
        <f t="shared" si="6"/>
        <v>35070</v>
      </c>
      <c r="L36" s="235">
        <f t="shared" si="6"/>
        <v>877</v>
      </c>
      <c r="M36" s="235">
        <f t="shared" si="6"/>
        <v>33177</v>
      </c>
      <c r="N36" s="235">
        <f t="shared" si="6"/>
        <v>69124</v>
      </c>
      <c r="O36" s="235">
        <f t="shared" si="6"/>
        <v>55846</v>
      </c>
      <c r="P36" s="235">
        <f t="shared" si="6"/>
        <v>103469</v>
      </c>
      <c r="Q36" s="235">
        <f t="shared" si="6"/>
        <v>67165</v>
      </c>
      <c r="R36" s="235">
        <f t="shared" si="6"/>
        <v>226480</v>
      </c>
      <c r="S36" s="235">
        <f t="shared" si="6"/>
        <v>33533</v>
      </c>
      <c r="T36" s="235">
        <f t="shared" si="6"/>
        <v>87886</v>
      </c>
      <c r="U36" s="235">
        <f t="shared" si="6"/>
        <v>151805</v>
      </c>
      <c r="V36" s="235">
        <f t="shared" si="6"/>
        <v>273224</v>
      </c>
      <c r="W36" s="235">
        <f t="shared" si="6"/>
        <v>640162</v>
      </c>
      <c r="X36" s="235">
        <f t="shared" si="6"/>
        <v>6629200</v>
      </c>
      <c r="Y36" s="235">
        <f t="shared" si="6"/>
        <v>-5989038</v>
      </c>
      <c r="Z36" s="236">
        <f>+IF(X36&lt;&gt;0,+(Y36/X36)*100,0)</f>
        <v>-90.34329934230375</v>
      </c>
      <c r="AA36" s="254">
        <f>SUM(AA32:AA35)</f>
        <v>6629200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15656839</v>
      </c>
      <c r="D6" s="160"/>
      <c r="E6" s="64">
        <v>19158700</v>
      </c>
      <c r="F6" s="65">
        <v>19158700</v>
      </c>
      <c r="G6" s="65">
        <v>18132000</v>
      </c>
      <c r="H6" s="65">
        <v>9357582</v>
      </c>
      <c r="I6" s="65">
        <v>61967951</v>
      </c>
      <c r="J6" s="65">
        <v>89457533</v>
      </c>
      <c r="K6" s="65">
        <v>10851872</v>
      </c>
      <c r="L6" s="65">
        <v>5879928</v>
      </c>
      <c r="M6" s="65">
        <v>5085623</v>
      </c>
      <c r="N6" s="65">
        <v>21817423</v>
      </c>
      <c r="O6" s="65">
        <v>53062217</v>
      </c>
      <c r="P6" s="65">
        <v>9645986</v>
      </c>
      <c r="Q6" s="65">
        <v>8839852</v>
      </c>
      <c r="R6" s="65">
        <v>71548055</v>
      </c>
      <c r="S6" s="65">
        <v>45939397</v>
      </c>
      <c r="T6" s="65">
        <v>10329608</v>
      </c>
      <c r="U6" s="65">
        <v>22045011</v>
      </c>
      <c r="V6" s="65">
        <v>78314016</v>
      </c>
      <c r="W6" s="65">
        <v>261137027</v>
      </c>
      <c r="X6" s="65">
        <v>19158700</v>
      </c>
      <c r="Y6" s="65">
        <v>241978327</v>
      </c>
      <c r="Z6" s="145">
        <v>1263.02</v>
      </c>
      <c r="AA6" s="67">
        <v>19158700</v>
      </c>
    </row>
    <row r="7" spans="1:27" ht="13.5">
      <c r="A7" s="264" t="s">
        <v>147</v>
      </c>
      <c r="B7" s="197" t="s">
        <v>72</v>
      </c>
      <c r="C7" s="160">
        <v>161037645</v>
      </c>
      <c r="D7" s="160"/>
      <c r="E7" s="64">
        <v>116947000</v>
      </c>
      <c r="F7" s="65">
        <v>116946589</v>
      </c>
      <c r="G7" s="65">
        <v>40000000</v>
      </c>
      <c r="H7" s="65"/>
      <c r="I7" s="65"/>
      <c r="J7" s="65">
        <v>40000000</v>
      </c>
      <c r="K7" s="65">
        <v>141561</v>
      </c>
      <c r="L7" s="65"/>
      <c r="M7" s="65">
        <v>30000000</v>
      </c>
      <c r="N7" s="65">
        <v>30141561</v>
      </c>
      <c r="O7" s="65"/>
      <c r="P7" s="65"/>
      <c r="Q7" s="65"/>
      <c r="R7" s="65"/>
      <c r="S7" s="65"/>
      <c r="T7" s="65"/>
      <c r="U7" s="65"/>
      <c r="V7" s="65"/>
      <c r="W7" s="65">
        <v>70141561</v>
      </c>
      <c r="X7" s="65">
        <v>116946589</v>
      </c>
      <c r="Y7" s="65">
        <v>-46805028</v>
      </c>
      <c r="Z7" s="145">
        <v>-40.02</v>
      </c>
      <c r="AA7" s="67">
        <v>116946589</v>
      </c>
    </row>
    <row r="8" spans="1:27" ht="13.5">
      <c r="A8" s="264" t="s">
        <v>148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>
        <v>10325277</v>
      </c>
      <c r="D9" s="160"/>
      <c r="E9" s="64"/>
      <c r="F9" s="65"/>
      <c r="G9" s="65"/>
      <c r="H9" s="65">
        <v>1837844</v>
      </c>
      <c r="I9" s="65">
        <v>887740</v>
      </c>
      <c r="J9" s="65">
        <v>2725584</v>
      </c>
      <c r="K9" s="65">
        <v>2392395</v>
      </c>
      <c r="L9" s="65">
        <v>2452156</v>
      </c>
      <c r="M9" s="65">
        <v>1083376</v>
      </c>
      <c r="N9" s="65">
        <v>5927927</v>
      </c>
      <c r="O9" s="65">
        <v>271586</v>
      </c>
      <c r="P9" s="65">
        <v>16987</v>
      </c>
      <c r="Q9" s="65">
        <v>631503</v>
      </c>
      <c r="R9" s="65">
        <v>920076</v>
      </c>
      <c r="S9" s="65">
        <v>119865</v>
      </c>
      <c r="T9" s="65">
        <v>4125185</v>
      </c>
      <c r="U9" s="65"/>
      <c r="V9" s="65">
        <v>4245050</v>
      </c>
      <c r="W9" s="65">
        <v>13818637</v>
      </c>
      <c r="X9" s="65"/>
      <c r="Y9" s="65">
        <v>13818637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>
        <v>250</v>
      </c>
      <c r="I10" s="164"/>
      <c r="J10" s="65">
        <v>250</v>
      </c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>
        <v>2726234</v>
      </c>
      <c r="V10" s="164">
        <v>2726234</v>
      </c>
      <c r="W10" s="164">
        <v>2726484</v>
      </c>
      <c r="X10" s="65"/>
      <c r="Y10" s="164">
        <v>2726484</v>
      </c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187019761</v>
      </c>
      <c r="D12" s="177">
        <f>SUM(D6:D11)</f>
        <v>0</v>
      </c>
      <c r="E12" s="77">
        <f t="shared" si="0"/>
        <v>136105700</v>
      </c>
      <c r="F12" s="78">
        <f t="shared" si="0"/>
        <v>136105289</v>
      </c>
      <c r="G12" s="78">
        <f t="shared" si="0"/>
        <v>58132000</v>
      </c>
      <c r="H12" s="78">
        <f t="shared" si="0"/>
        <v>11195676</v>
      </c>
      <c r="I12" s="78">
        <f t="shared" si="0"/>
        <v>62855691</v>
      </c>
      <c r="J12" s="78">
        <f t="shared" si="0"/>
        <v>132183367</v>
      </c>
      <c r="K12" s="78">
        <f t="shared" si="0"/>
        <v>13385828</v>
      </c>
      <c r="L12" s="78">
        <f t="shared" si="0"/>
        <v>8332084</v>
      </c>
      <c r="M12" s="78">
        <f t="shared" si="0"/>
        <v>36168999</v>
      </c>
      <c r="N12" s="78">
        <f t="shared" si="0"/>
        <v>57886911</v>
      </c>
      <c r="O12" s="78">
        <f t="shared" si="0"/>
        <v>53333803</v>
      </c>
      <c r="P12" s="78">
        <f t="shared" si="0"/>
        <v>9662973</v>
      </c>
      <c r="Q12" s="78">
        <f t="shared" si="0"/>
        <v>9471355</v>
      </c>
      <c r="R12" s="78">
        <f t="shared" si="0"/>
        <v>72468131</v>
      </c>
      <c r="S12" s="78">
        <f t="shared" si="0"/>
        <v>46059262</v>
      </c>
      <c r="T12" s="78">
        <f t="shared" si="0"/>
        <v>14454793</v>
      </c>
      <c r="U12" s="78">
        <f t="shared" si="0"/>
        <v>24771245</v>
      </c>
      <c r="V12" s="78">
        <f t="shared" si="0"/>
        <v>85285300</v>
      </c>
      <c r="W12" s="78">
        <f t="shared" si="0"/>
        <v>347823709</v>
      </c>
      <c r="X12" s="78">
        <f t="shared" si="0"/>
        <v>136105289</v>
      </c>
      <c r="Y12" s="78">
        <f t="shared" si="0"/>
        <v>211718420</v>
      </c>
      <c r="Z12" s="179">
        <f>+IF(X12&lt;&gt;0,+(Y12/X12)*100,0)</f>
        <v>155.5548807511808</v>
      </c>
      <c r="AA12" s="79">
        <f>SUM(AA6:AA11)</f>
        <v>136105289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>
        <v>250</v>
      </c>
      <c r="N15" s="65">
        <v>250</v>
      </c>
      <c r="O15" s="65"/>
      <c r="P15" s="65">
        <v>250</v>
      </c>
      <c r="Q15" s="65">
        <v>250</v>
      </c>
      <c r="R15" s="65">
        <v>500</v>
      </c>
      <c r="S15" s="65">
        <v>250</v>
      </c>
      <c r="T15" s="65">
        <v>250</v>
      </c>
      <c r="U15" s="65">
        <v>250</v>
      </c>
      <c r="V15" s="65">
        <v>750</v>
      </c>
      <c r="W15" s="65">
        <v>1500</v>
      </c>
      <c r="X15" s="65"/>
      <c r="Y15" s="65">
        <v>1500</v>
      </c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13406791</v>
      </c>
      <c r="D19" s="160"/>
      <c r="E19" s="64">
        <v>4297700</v>
      </c>
      <c r="F19" s="65">
        <v>4831200</v>
      </c>
      <c r="G19" s="65">
        <v>2253</v>
      </c>
      <c r="H19" s="65">
        <v>49859</v>
      </c>
      <c r="I19" s="65">
        <v>19057</v>
      </c>
      <c r="J19" s="65">
        <v>71169</v>
      </c>
      <c r="K19" s="65">
        <v>35070</v>
      </c>
      <c r="L19" s="65">
        <v>877</v>
      </c>
      <c r="M19" s="65">
        <v>33180</v>
      </c>
      <c r="N19" s="65">
        <v>69127</v>
      </c>
      <c r="O19" s="65">
        <v>50306</v>
      </c>
      <c r="P19" s="65">
        <v>103471</v>
      </c>
      <c r="Q19" s="65">
        <v>67165</v>
      </c>
      <c r="R19" s="65">
        <v>220942</v>
      </c>
      <c r="S19" s="65">
        <v>25750</v>
      </c>
      <c r="T19" s="65">
        <v>51373</v>
      </c>
      <c r="U19" s="65">
        <v>111486</v>
      </c>
      <c r="V19" s="65">
        <v>188609</v>
      </c>
      <c r="W19" s="65">
        <v>549847</v>
      </c>
      <c r="X19" s="65">
        <v>4831200</v>
      </c>
      <c r="Y19" s="65">
        <v>-4281353</v>
      </c>
      <c r="Z19" s="145">
        <v>-88.62</v>
      </c>
      <c r="AA19" s="67">
        <v>4831200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452409</v>
      </c>
      <c r="D22" s="160"/>
      <c r="E22" s="64">
        <v>533500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>
        <v>36513</v>
      </c>
      <c r="U22" s="65">
        <v>40320</v>
      </c>
      <c r="V22" s="65">
        <v>76833</v>
      </c>
      <c r="W22" s="65">
        <v>76833</v>
      </c>
      <c r="X22" s="65"/>
      <c r="Y22" s="65">
        <v>76833</v>
      </c>
      <c r="Z22" s="145"/>
      <c r="AA22" s="67"/>
    </row>
    <row r="23" spans="1:27" ht="13.5">
      <c r="A23" s="264" t="s">
        <v>161</v>
      </c>
      <c r="B23" s="197"/>
      <c r="C23" s="160">
        <v>230000</v>
      </c>
      <c r="D23" s="160"/>
      <c r="E23" s="64"/>
      <c r="F23" s="65"/>
      <c r="G23" s="164"/>
      <c r="H23" s="164"/>
      <c r="I23" s="164"/>
      <c r="J23" s="65"/>
      <c r="K23" s="164"/>
      <c r="L23" s="164">
        <v>250</v>
      </c>
      <c r="M23" s="65"/>
      <c r="N23" s="164">
        <v>250</v>
      </c>
      <c r="O23" s="164"/>
      <c r="P23" s="164"/>
      <c r="Q23" s="65"/>
      <c r="R23" s="164"/>
      <c r="S23" s="164">
        <v>7710</v>
      </c>
      <c r="T23" s="65"/>
      <c r="U23" s="164"/>
      <c r="V23" s="164">
        <v>7710</v>
      </c>
      <c r="W23" s="164">
        <v>7960</v>
      </c>
      <c r="X23" s="65"/>
      <c r="Y23" s="164">
        <v>7960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14089200</v>
      </c>
      <c r="D24" s="177">
        <f>SUM(D15:D23)</f>
        <v>0</v>
      </c>
      <c r="E24" s="81">
        <f t="shared" si="1"/>
        <v>4831200</v>
      </c>
      <c r="F24" s="82">
        <f t="shared" si="1"/>
        <v>4831200</v>
      </c>
      <c r="G24" s="82">
        <f t="shared" si="1"/>
        <v>2253</v>
      </c>
      <c r="H24" s="82">
        <f t="shared" si="1"/>
        <v>49859</v>
      </c>
      <c r="I24" s="82">
        <f t="shared" si="1"/>
        <v>19057</v>
      </c>
      <c r="J24" s="82">
        <f t="shared" si="1"/>
        <v>71169</v>
      </c>
      <c r="K24" s="82">
        <f t="shared" si="1"/>
        <v>35070</v>
      </c>
      <c r="L24" s="82">
        <f t="shared" si="1"/>
        <v>1127</v>
      </c>
      <c r="M24" s="82">
        <f t="shared" si="1"/>
        <v>33430</v>
      </c>
      <c r="N24" s="82">
        <f t="shared" si="1"/>
        <v>69627</v>
      </c>
      <c r="O24" s="82">
        <f t="shared" si="1"/>
        <v>50306</v>
      </c>
      <c r="P24" s="82">
        <f t="shared" si="1"/>
        <v>103721</v>
      </c>
      <c r="Q24" s="82">
        <f t="shared" si="1"/>
        <v>67415</v>
      </c>
      <c r="R24" s="82">
        <f t="shared" si="1"/>
        <v>221442</v>
      </c>
      <c r="S24" s="82">
        <f t="shared" si="1"/>
        <v>33710</v>
      </c>
      <c r="T24" s="82">
        <f t="shared" si="1"/>
        <v>88136</v>
      </c>
      <c r="U24" s="82">
        <f t="shared" si="1"/>
        <v>152056</v>
      </c>
      <c r="V24" s="82">
        <f t="shared" si="1"/>
        <v>273902</v>
      </c>
      <c r="W24" s="82">
        <f t="shared" si="1"/>
        <v>636140</v>
      </c>
      <c r="X24" s="82">
        <f t="shared" si="1"/>
        <v>4831200</v>
      </c>
      <c r="Y24" s="82">
        <f t="shared" si="1"/>
        <v>-4195060</v>
      </c>
      <c r="Z24" s="227">
        <f>+IF(X24&lt;&gt;0,+(Y24/X24)*100,0)</f>
        <v>-86.83267097201524</v>
      </c>
      <c r="AA24" s="84">
        <f>SUM(AA15:AA23)</f>
        <v>4831200</v>
      </c>
    </row>
    <row r="25" spans="1:27" ht="13.5">
      <c r="A25" s="265" t="s">
        <v>162</v>
      </c>
      <c r="B25" s="266"/>
      <c r="C25" s="177">
        <f aca="true" t="shared" si="2" ref="C25:Y25">+C12+C24</f>
        <v>201108961</v>
      </c>
      <c r="D25" s="177">
        <f>+D12+D24</f>
        <v>0</v>
      </c>
      <c r="E25" s="77">
        <f t="shared" si="2"/>
        <v>140936900</v>
      </c>
      <c r="F25" s="78">
        <f t="shared" si="2"/>
        <v>140936489</v>
      </c>
      <c r="G25" s="78">
        <f t="shared" si="2"/>
        <v>58134253</v>
      </c>
      <c r="H25" s="78">
        <f t="shared" si="2"/>
        <v>11245535</v>
      </c>
      <c r="I25" s="78">
        <f t="shared" si="2"/>
        <v>62874748</v>
      </c>
      <c r="J25" s="78">
        <f t="shared" si="2"/>
        <v>132254536</v>
      </c>
      <c r="K25" s="78">
        <f t="shared" si="2"/>
        <v>13420898</v>
      </c>
      <c r="L25" s="78">
        <f t="shared" si="2"/>
        <v>8333211</v>
      </c>
      <c r="M25" s="78">
        <f t="shared" si="2"/>
        <v>36202429</v>
      </c>
      <c r="N25" s="78">
        <f t="shared" si="2"/>
        <v>57956538</v>
      </c>
      <c r="O25" s="78">
        <f t="shared" si="2"/>
        <v>53384109</v>
      </c>
      <c r="P25" s="78">
        <f t="shared" si="2"/>
        <v>9766694</v>
      </c>
      <c r="Q25" s="78">
        <f t="shared" si="2"/>
        <v>9538770</v>
      </c>
      <c r="R25" s="78">
        <f t="shared" si="2"/>
        <v>72689573</v>
      </c>
      <c r="S25" s="78">
        <f t="shared" si="2"/>
        <v>46092972</v>
      </c>
      <c r="T25" s="78">
        <f t="shared" si="2"/>
        <v>14542929</v>
      </c>
      <c r="U25" s="78">
        <f t="shared" si="2"/>
        <v>24923301</v>
      </c>
      <c r="V25" s="78">
        <f t="shared" si="2"/>
        <v>85559202</v>
      </c>
      <c r="W25" s="78">
        <f t="shared" si="2"/>
        <v>348459849</v>
      </c>
      <c r="X25" s="78">
        <f t="shared" si="2"/>
        <v>140936489</v>
      </c>
      <c r="Y25" s="78">
        <f t="shared" si="2"/>
        <v>207523360</v>
      </c>
      <c r="Z25" s="179">
        <f>+IF(X25&lt;&gt;0,+(Y25/X25)*100,0)</f>
        <v>147.24601235099593</v>
      </c>
      <c r="AA25" s="79">
        <f>+AA12+AA24</f>
        <v>140936489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21913306</v>
      </c>
      <c r="D32" s="160"/>
      <c r="E32" s="64">
        <v>4963000</v>
      </c>
      <c r="F32" s="65">
        <v>4963200</v>
      </c>
      <c r="G32" s="65">
        <v>12072000</v>
      </c>
      <c r="H32" s="65">
        <v>2887939</v>
      </c>
      <c r="I32" s="65">
        <v>5487026</v>
      </c>
      <c r="J32" s="65">
        <v>20446965</v>
      </c>
      <c r="K32" s="65">
        <v>747028</v>
      </c>
      <c r="L32" s="65">
        <v>122512</v>
      </c>
      <c r="M32" s="65">
        <v>2570158</v>
      </c>
      <c r="N32" s="65">
        <v>3439698</v>
      </c>
      <c r="O32" s="65">
        <v>1013048</v>
      </c>
      <c r="P32" s="65">
        <v>706303</v>
      </c>
      <c r="Q32" s="65">
        <v>2914850</v>
      </c>
      <c r="R32" s="65">
        <v>4634201</v>
      </c>
      <c r="S32" s="65">
        <v>1858054</v>
      </c>
      <c r="T32" s="65">
        <v>1144658</v>
      </c>
      <c r="U32" s="65">
        <v>397525</v>
      </c>
      <c r="V32" s="65">
        <v>3400237</v>
      </c>
      <c r="W32" s="65">
        <v>31921101</v>
      </c>
      <c r="X32" s="65">
        <v>4963200</v>
      </c>
      <c r="Y32" s="65">
        <v>26957901</v>
      </c>
      <c r="Z32" s="145">
        <v>543.16</v>
      </c>
      <c r="AA32" s="67">
        <v>4963200</v>
      </c>
    </row>
    <row r="33" spans="1:27" ht="13.5">
      <c r="A33" s="264" t="s">
        <v>168</v>
      </c>
      <c r="B33" s="197"/>
      <c r="C33" s="160">
        <v>253507</v>
      </c>
      <c r="D33" s="160"/>
      <c r="E33" s="64"/>
      <c r="F33" s="65"/>
      <c r="G33" s="65"/>
      <c r="H33" s="65">
        <v>12815</v>
      </c>
      <c r="I33" s="65"/>
      <c r="J33" s="65">
        <v>12815</v>
      </c>
      <c r="K33" s="65">
        <v>5248</v>
      </c>
      <c r="L33" s="65">
        <v>14524</v>
      </c>
      <c r="M33" s="65"/>
      <c r="N33" s="65">
        <v>19772</v>
      </c>
      <c r="O33" s="65"/>
      <c r="P33" s="65">
        <v>11802</v>
      </c>
      <c r="Q33" s="65">
        <v>9038</v>
      </c>
      <c r="R33" s="65">
        <v>20840</v>
      </c>
      <c r="S33" s="65"/>
      <c r="T33" s="65">
        <v>22208</v>
      </c>
      <c r="U33" s="65">
        <v>10589</v>
      </c>
      <c r="V33" s="65">
        <v>32797</v>
      </c>
      <c r="W33" s="65">
        <v>86224</v>
      </c>
      <c r="X33" s="65"/>
      <c r="Y33" s="65">
        <v>86224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22166813</v>
      </c>
      <c r="D34" s="177">
        <f>SUM(D29:D33)</f>
        <v>0</v>
      </c>
      <c r="E34" s="77">
        <f t="shared" si="3"/>
        <v>4963000</v>
      </c>
      <c r="F34" s="78">
        <f t="shared" si="3"/>
        <v>4963200</v>
      </c>
      <c r="G34" s="78">
        <f t="shared" si="3"/>
        <v>12072000</v>
      </c>
      <c r="H34" s="78">
        <f t="shared" si="3"/>
        <v>2900754</v>
      </c>
      <c r="I34" s="78">
        <f t="shared" si="3"/>
        <v>5487026</v>
      </c>
      <c r="J34" s="78">
        <f t="shared" si="3"/>
        <v>20459780</v>
      </c>
      <c r="K34" s="78">
        <f t="shared" si="3"/>
        <v>752276</v>
      </c>
      <c r="L34" s="78">
        <f t="shared" si="3"/>
        <v>137036</v>
      </c>
      <c r="M34" s="78">
        <f t="shared" si="3"/>
        <v>2570158</v>
      </c>
      <c r="N34" s="78">
        <f t="shared" si="3"/>
        <v>3459470</v>
      </c>
      <c r="O34" s="78">
        <f t="shared" si="3"/>
        <v>1013048</v>
      </c>
      <c r="P34" s="78">
        <f t="shared" si="3"/>
        <v>718105</v>
      </c>
      <c r="Q34" s="78">
        <f t="shared" si="3"/>
        <v>2923888</v>
      </c>
      <c r="R34" s="78">
        <f t="shared" si="3"/>
        <v>4655041</v>
      </c>
      <c r="S34" s="78">
        <f t="shared" si="3"/>
        <v>1858054</v>
      </c>
      <c r="T34" s="78">
        <f t="shared" si="3"/>
        <v>1166866</v>
      </c>
      <c r="U34" s="78">
        <f t="shared" si="3"/>
        <v>408114</v>
      </c>
      <c r="V34" s="78">
        <f t="shared" si="3"/>
        <v>3433034</v>
      </c>
      <c r="W34" s="78">
        <f t="shared" si="3"/>
        <v>32007325</v>
      </c>
      <c r="X34" s="78">
        <f t="shared" si="3"/>
        <v>4963200</v>
      </c>
      <c r="Y34" s="78">
        <f t="shared" si="3"/>
        <v>27044125</v>
      </c>
      <c r="Z34" s="179">
        <f>+IF(X34&lt;&gt;0,+(Y34/X34)*100,0)</f>
        <v>544.8929118310767</v>
      </c>
      <c r="AA34" s="79">
        <f>SUM(AA29:AA33)</f>
        <v>4963200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3688839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3688839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25855652</v>
      </c>
      <c r="D40" s="177">
        <f>+D34+D39</f>
        <v>0</v>
      </c>
      <c r="E40" s="77">
        <f t="shared" si="5"/>
        <v>4963000</v>
      </c>
      <c r="F40" s="78">
        <f t="shared" si="5"/>
        <v>4963200</v>
      </c>
      <c r="G40" s="78">
        <f t="shared" si="5"/>
        <v>12072000</v>
      </c>
      <c r="H40" s="78">
        <f t="shared" si="5"/>
        <v>2900754</v>
      </c>
      <c r="I40" s="78">
        <f t="shared" si="5"/>
        <v>5487026</v>
      </c>
      <c r="J40" s="78">
        <f t="shared" si="5"/>
        <v>20459780</v>
      </c>
      <c r="K40" s="78">
        <f t="shared" si="5"/>
        <v>752276</v>
      </c>
      <c r="L40" s="78">
        <f t="shared" si="5"/>
        <v>137036</v>
      </c>
      <c r="M40" s="78">
        <f t="shared" si="5"/>
        <v>2570158</v>
      </c>
      <c r="N40" s="78">
        <f t="shared" si="5"/>
        <v>3459470</v>
      </c>
      <c r="O40" s="78">
        <f t="shared" si="5"/>
        <v>1013048</v>
      </c>
      <c r="P40" s="78">
        <f t="shared" si="5"/>
        <v>718105</v>
      </c>
      <c r="Q40" s="78">
        <f t="shared" si="5"/>
        <v>2923888</v>
      </c>
      <c r="R40" s="78">
        <f t="shared" si="5"/>
        <v>4655041</v>
      </c>
      <c r="S40" s="78">
        <f t="shared" si="5"/>
        <v>1858054</v>
      </c>
      <c r="T40" s="78">
        <f t="shared" si="5"/>
        <v>1166866</v>
      </c>
      <c r="U40" s="78">
        <f t="shared" si="5"/>
        <v>408114</v>
      </c>
      <c r="V40" s="78">
        <f t="shared" si="5"/>
        <v>3433034</v>
      </c>
      <c r="W40" s="78">
        <f t="shared" si="5"/>
        <v>32007325</v>
      </c>
      <c r="X40" s="78">
        <f t="shared" si="5"/>
        <v>4963200</v>
      </c>
      <c r="Y40" s="78">
        <f t="shared" si="5"/>
        <v>27044125</v>
      </c>
      <c r="Z40" s="179">
        <f>+IF(X40&lt;&gt;0,+(Y40/X40)*100,0)</f>
        <v>544.8929118310767</v>
      </c>
      <c r="AA40" s="79">
        <f>+AA34+AA39</f>
        <v>4963200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175253309</v>
      </c>
      <c r="D42" s="272">
        <f>+D25-D40</f>
        <v>0</v>
      </c>
      <c r="E42" s="273">
        <f t="shared" si="6"/>
        <v>135973900</v>
      </c>
      <c r="F42" s="274">
        <f t="shared" si="6"/>
        <v>135973289</v>
      </c>
      <c r="G42" s="274">
        <f t="shared" si="6"/>
        <v>46062253</v>
      </c>
      <c r="H42" s="274">
        <f t="shared" si="6"/>
        <v>8344781</v>
      </c>
      <c r="I42" s="274">
        <f t="shared" si="6"/>
        <v>57387722</v>
      </c>
      <c r="J42" s="274">
        <f t="shared" si="6"/>
        <v>111794756</v>
      </c>
      <c r="K42" s="274">
        <f t="shared" si="6"/>
        <v>12668622</v>
      </c>
      <c r="L42" s="274">
        <f t="shared" si="6"/>
        <v>8196175</v>
      </c>
      <c r="M42" s="274">
        <f t="shared" si="6"/>
        <v>33632271</v>
      </c>
      <c r="N42" s="274">
        <f t="shared" si="6"/>
        <v>54497068</v>
      </c>
      <c r="O42" s="274">
        <f t="shared" si="6"/>
        <v>52371061</v>
      </c>
      <c r="P42" s="274">
        <f t="shared" si="6"/>
        <v>9048589</v>
      </c>
      <c r="Q42" s="274">
        <f t="shared" si="6"/>
        <v>6614882</v>
      </c>
      <c r="R42" s="274">
        <f t="shared" si="6"/>
        <v>68034532</v>
      </c>
      <c r="S42" s="274">
        <f t="shared" si="6"/>
        <v>44234918</v>
      </c>
      <c r="T42" s="274">
        <f t="shared" si="6"/>
        <v>13376063</v>
      </c>
      <c r="U42" s="274">
        <f t="shared" si="6"/>
        <v>24515187</v>
      </c>
      <c r="V42" s="274">
        <f t="shared" si="6"/>
        <v>82126168</v>
      </c>
      <c r="W42" s="274">
        <f t="shared" si="6"/>
        <v>316452524</v>
      </c>
      <c r="X42" s="274">
        <f t="shared" si="6"/>
        <v>135973289</v>
      </c>
      <c r="Y42" s="274">
        <f t="shared" si="6"/>
        <v>180479235</v>
      </c>
      <c r="Z42" s="275">
        <f>+IF(X42&lt;&gt;0,+(Y42/X42)*100,0)</f>
        <v>132.7313888832975</v>
      </c>
      <c r="AA42" s="276">
        <f>+AA25-AA40</f>
        <v>135973289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169352764</v>
      </c>
      <c r="D45" s="160"/>
      <c r="E45" s="64">
        <v>173159800</v>
      </c>
      <c r="F45" s="65">
        <v>129344089</v>
      </c>
      <c r="G45" s="65">
        <v>46062253</v>
      </c>
      <c r="H45" s="65">
        <v>8344781</v>
      </c>
      <c r="I45" s="65">
        <v>57387722</v>
      </c>
      <c r="J45" s="65">
        <v>111794756</v>
      </c>
      <c r="K45" s="65">
        <v>12668622</v>
      </c>
      <c r="L45" s="65">
        <v>8196175</v>
      </c>
      <c r="M45" s="65">
        <v>33632271</v>
      </c>
      <c r="N45" s="65">
        <v>54497068</v>
      </c>
      <c r="O45" s="65">
        <v>52371061</v>
      </c>
      <c r="P45" s="65">
        <v>9048589</v>
      </c>
      <c r="Q45" s="65">
        <v>6614882</v>
      </c>
      <c r="R45" s="65">
        <v>68034532</v>
      </c>
      <c r="S45" s="65">
        <v>44201458</v>
      </c>
      <c r="T45" s="65">
        <v>13376063</v>
      </c>
      <c r="U45" s="65">
        <v>24363381</v>
      </c>
      <c r="V45" s="65">
        <v>81940902</v>
      </c>
      <c r="W45" s="65">
        <v>316267258</v>
      </c>
      <c r="X45" s="65">
        <v>129344089</v>
      </c>
      <c r="Y45" s="65">
        <v>186923169</v>
      </c>
      <c r="Z45" s="144">
        <v>144.52</v>
      </c>
      <c r="AA45" s="67">
        <v>129344089</v>
      </c>
    </row>
    <row r="46" spans="1:27" ht="13.5">
      <c r="A46" s="264" t="s">
        <v>174</v>
      </c>
      <c r="B46" s="197" t="s">
        <v>94</v>
      </c>
      <c r="C46" s="160">
        <v>5900545</v>
      </c>
      <c r="D46" s="160"/>
      <c r="E46" s="64">
        <v>5304000</v>
      </c>
      <c r="F46" s="65">
        <v>6629200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>
        <v>33460</v>
      </c>
      <c r="T46" s="65"/>
      <c r="U46" s="65">
        <v>151806</v>
      </c>
      <c r="V46" s="65">
        <v>185266</v>
      </c>
      <c r="W46" s="65">
        <v>185266</v>
      </c>
      <c r="X46" s="65">
        <v>6629200</v>
      </c>
      <c r="Y46" s="65">
        <v>-6443934</v>
      </c>
      <c r="Z46" s="144">
        <v>-97.21</v>
      </c>
      <c r="AA46" s="67">
        <v>6629200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175253309</v>
      </c>
      <c r="D48" s="232">
        <f>SUM(D45:D47)</f>
        <v>0</v>
      </c>
      <c r="E48" s="279">
        <f t="shared" si="7"/>
        <v>178463800</v>
      </c>
      <c r="F48" s="234">
        <f t="shared" si="7"/>
        <v>135973289</v>
      </c>
      <c r="G48" s="234">
        <f t="shared" si="7"/>
        <v>46062253</v>
      </c>
      <c r="H48" s="234">
        <f t="shared" si="7"/>
        <v>8344781</v>
      </c>
      <c r="I48" s="234">
        <f t="shared" si="7"/>
        <v>57387722</v>
      </c>
      <c r="J48" s="234">
        <f t="shared" si="7"/>
        <v>111794756</v>
      </c>
      <c r="K48" s="234">
        <f t="shared" si="7"/>
        <v>12668622</v>
      </c>
      <c r="L48" s="234">
        <f t="shared" si="7"/>
        <v>8196175</v>
      </c>
      <c r="M48" s="234">
        <f t="shared" si="7"/>
        <v>33632271</v>
      </c>
      <c r="N48" s="234">
        <f t="shared" si="7"/>
        <v>54497068</v>
      </c>
      <c r="O48" s="234">
        <f t="shared" si="7"/>
        <v>52371061</v>
      </c>
      <c r="P48" s="234">
        <f t="shared" si="7"/>
        <v>9048589</v>
      </c>
      <c r="Q48" s="234">
        <f t="shared" si="7"/>
        <v>6614882</v>
      </c>
      <c r="R48" s="234">
        <f t="shared" si="7"/>
        <v>68034532</v>
      </c>
      <c r="S48" s="234">
        <f t="shared" si="7"/>
        <v>44234918</v>
      </c>
      <c r="T48" s="234">
        <f t="shared" si="7"/>
        <v>13376063</v>
      </c>
      <c r="U48" s="234">
        <f t="shared" si="7"/>
        <v>24515187</v>
      </c>
      <c r="V48" s="234">
        <f t="shared" si="7"/>
        <v>82126168</v>
      </c>
      <c r="W48" s="234">
        <f t="shared" si="7"/>
        <v>316452524</v>
      </c>
      <c r="X48" s="234">
        <f t="shared" si="7"/>
        <v>135973289</v>
      </c>
      <c r="Y48" s="234">
        <f t="shared" si="7"/>
        <v>180479235</v>
      </c>
      <c r="Z48" s="280">
        <f>+IF(X48&lt;&gt;0,+(Y48/X48)*100,0)</f>
        <v>132.7313888832975</v>
      </c>
      <c r="AA48" s="247">
        <f>SUM(AA45:AA47)</f>
        <v>135973289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/>
      <c r="D6" s="160">
        <v>313862</v>
      </c>
      <c r="E6" s="64">
        <v>82917574</v>
      </c>
      <c r="F6" s="65">
        <v>266931</v>
      </c>
      <c r="G6" s="65"/>
      <c r="H6" s="65">
        <v>113641</v>
      </c>
      <c r="I6" s="65"/>
      <c r="J6" s="65">
        <v>113641</v>
      </c>
      <c r="K6" s="65">
        <v>28035</v>
      </c>
      <c r="L6" s="65">
        <v>49675</v>
      </c>
      <c r="M6" s="65">
        <v>10416</v>
      </c>
      <c r="N6" s="65">
        <v>88126</v>
      </c>
      <c r="O6" s="65">
        <v>13084</v>
      </c>
      <c r="P6" s="65">
        <v>22881</v>
      </c>
      <c r="Q6" s="65"/>
      <c r="R6" s="65">
        <v>35965</v>
      </c>
      <c r="S6" s="65">
        <v>76130</v>
      </c>
      <c r="T6" s="65"/>
      <c r="U6" s="65"/>
      <c r="V6" s="65">
        <v>76130</v>
      </c>
      <c r="W6" s="65">
        <v>313862</v>
      </c>
      <c r="X6" s="65">
        <v>266931</v>
      </c>
      <c r="Y6" s="65">
        <v>46931</v>
      </c>
      <c r="Z6" s="145">
        <v>17.58</v>
      </c>
      <c r="AA6" s="67">
        <v>266931</v>
      </c>
    </row>
    <row r="7" spans="1:27" ht="13.5">
      <c r="A7" s="264" t="s">
        <v>181</v>
      </c>
      <c r="B7" s="197" t="s">
        <v>72</v>
      </c>
      <c r="C7" s="160">
        <v>149888111</v>
      </c>
      <c r="D7" s="160">
        <v>104471811</v>
      </c>
      <c r="E7" s="64">
        <v>158707000</v>
      </c>
      <c r="F7" s="65">
        <v>166400811</v>
      </c>
      <c r="G7" s="65">
        <v>65344000</v>
      </c>
      <c r="H7" s="65">
        <v>128838</v>
      </c>
      <c r="I7" s="65"/>
      <c r="J7" s="65">
        <v>65472838</v>
      </c>
      <c r="K7" s="65"/>
      <c r="L7" s="65"/>
      <c r="M7" s="65"/>
      <c r="N7" s="65"/>
      <c r="O7" s="65">
        <v>592973</v>
      </c>
      <c r="P7" s="65"/>
      <c r="Q7" s="65">
        <v>38406000</v>
      </c>
      <c r="R7" s="65">
        <v>38998973</v>
      </c>
      <c r="S7" s="65"/>
      <c r="T7" s="65"/>
      <c r="U7" s="65"/>
      <c r="V7" s="65"/>
      <c r="W7" s="65">
        <v>104471811</v>
      </c>
      <c r="X7" s="65">
        <v>166400811</v>
      </c>
      <c r="Y7" s="65">
        <v>-61929000</v>
      </c>
      <c r="Z7" s="145">
        <v>-37.22</v>
      </c>
      <c r="AA7" s="67">
        <v>166400811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11201891</v>
      </c>
      <c r="D9" s="160">
        <v>10853873</v>
      </c>
      <c r="E9" s="64">
        <v>12600000</v>
      </c>
      <c r="F9" s="65">
        <v>12599546</v>
      </c>
      <c r="G9" s="65">
        <v>155519</v>
      </c>
      <c r="H9" s="65">
        <v>790822</v>
      </c>
      <c r="I9" s="65">
        <v>897530</v>
      </c>
      <c r="J9" s="65">
        <v>1843871</v>
      </c>
      <c r="K9" s="65">
        <v>1122115</v>
      </c>
      <c r="L9" s="65">
        <v>925974</v>
      </c>
      <c r="M9" s="65">
        <v>796585</v>
      </c>
      <c r="N9" s="65">
        <v>2844674</v>
      </c>
      <c r="O9" s="65">
        <v>1261001</v>
      </c>
      <c r="P9" s="65">
        <v>1152074</v>
      </c>
      <c r="Q9" s="65">
        <v>954722</v>
      </c>
      <c r="R9" s="65">
        <v>3367797</v>
      </c>
      <c r="S9" s="65">
        <v>977032</v>
      </c>
      <c r="T9" s="65">
        <v>772955</v>
      </c>
      <c r="U9" s="65">
        <v>1047544</v>
      </c>
      <c r="V9" s="65">
        <v>2797531</v>
      </c>
      <c r="W9" s="65">
        <v>10853873</v>
      </c>
      <c r="X9" s="65">
        <v>12599546</v>
      </c>
      <c r="Y9" s="65">
        <v>-1745673</v>
      </c>
      <c r="Z9" s="145">
        <v>-13.86</v>
      </c>
      <c r="AA9" s="67">
        <v>12599546</v>
      </c>
    </row>
    <row r="10" spans="1:27" ht="13.5">
      <c r="A10" s="264" t="s">
        <v>184</v>
      </c>
      <c r="B10" s="197"/>
      <c r="C10" s="160">
        <v>1116</v>
      </c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-86419249</v>
      </c>
      <c r="D12" s="160">
        <v>-72967929</v>
      </c>
      <c r="E12" s="64">
        <v>-115515360</v>
      </c>
      <c r="F12" s="65">
        <v>-112354543</v>
      </c>
      <c r="G12" s="65">
        <v>-5757927</v>
      </c>
      <c r="H12" s="65">
        <v>-5299765</v>
      </c>
      <c r="I12" s="65">
        <v>-5424569</v>
      </c>
      <c r="J12" s="65">
        <v>-16482261</v>
      </c>
      <c r="K12" s="65">
        <v>-5372775</v>
      </c>
      <c r="L12" s="65">
        <v>-6914971</v>
      </c>
      <c r="M12" s="65">
        <v>-5093472</v>
      </c>
      <c r="N12" s="65">
        <v>-17381218</v>
      </c>
      <c r="O12" s="65">
        <v>-6230072</v>
      </c>
      <c r="P12" s="65">
        <v>-5353840</v>
      </c>
      <c r="Q12" s="65">
        <v>-7733749</v>
      </c>
      <c r="R12" s="65">
        <v>-19317661</v>
      </c>
      <c r="S12" s="65">
        <v>-5647211</v>
      </c>
      <c r="T12" s="65">
        <v>-6402825</v>
      </c>
      <c r="U12" s="65">
        <v>-7736753</v>
      </c>
      <c r="V12" s="65">
        <v>-19786789</v>
      </c>
      <c r="W12" s="65">
        <v>-72967929</v>
      </c>
      <c r="X12" s="65">
        <v>-112354543</v>
      </c>
      <c r="Y12" s="65">
        <v>39386614</v>
      </c>
      <c r="Z12" s="145">
        <v>-35.06</v>
      </c>
      <c r="AA12" s="67">
        <v>-112354543</v>
      </c>
    </row>
    <row r="13" spans="1:27" ht="13.5">
      <c r="A13" s="264" t="s">
        <v>40</v>
      </c>
      <c r="B13" s="197"/>
      <c r="C13" s="160">
        <v>-25113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-67187366</v>
      </c>
      <c r="D14" s="160">
        <v>-48933059</v>
      </c>
      <c r="E14" s="64">
        <v>-132055000</v>
      </c>
      <c r="F14" s="65">
        <v>-131373508</v>
      </c>
      <c r="G14" s="65">
        <v>-1883880</v>
      </c>
      <c r="H14" s="65">
        <v>-2407439</v>
      </c>
      <c r="I14" s="65">
        <v>-3124058</v>
      </c>
      <c r="J14" s="65">
        <v>-7415377</v>
      </c>
      <c r="K14" s="65">
        <v>-7322254</v>
      </c>
      <c r="L14" s="65">
        <v>-2317882</v>
      </c>
      <c r="M14" s="65">
        <v>-1972776</v>
      </c>
      <c r="N14" s="65">
        <v>-11612912</v>
      </c>
      <c r="O14" s="65">
        <v>-1642219</v>
      </c>
      <c r="P14" s="65">
        <v>-4750837</v>
      </c>
      <c r="Q14" s="65">
        <v>-2787173</v>
      </c>
      <c r="R14" s="65">
        <v>-9180229</v>
      </c>
      <c r="S14" s="65">
        <v>-938782</v>
      </c>
      <c r="T14" s="65">
        <v>-3767375</v>
      </c>
      <c r="U14" s="65">
        <v>-16018384</v>
      </c>
      <c r="V14" s="65">
        <v>-20724541</v>
      </c>
      <c r="W14" s="65">
        <v>-48933059</v>
      </c>
      <c r="X14" s="65">
        <v>-131373508</v>
      </c>
      <c r="Y14" s="65">
        <v>82440449</v>
      </c>
      <c r="Z14" s="145">
        <v>-62.75</v>
      </c>
      <c r="AA14" s="67">
        <v>-131373508</v>
      </c>
    </row>
    <row r="15" spans="1:27" ht="13.5">
      <c r="A15" s="265" t="s">
        <v>187</v>
      </c>
      <c r="B15" s="266"/>
      <c r="C15" s="177">
        <f aca="true" t="shared" si="0" ref="C15:Y15">SUM(C6:C14)</f>
        <v>7459390</v>
      </c>
      <c r="D15" s="177">
        <f>SUM(D6:D14)</f>
        <v>-6261442</v>
      </c>
      <c r="E15" s="77">
        <f t="shared" si="0"/>
        <v>6654214</v>
      </c>
      <c r="F15" s="78">
        <f t="shared" si="0"/>
        <v>-64460763</v>
      </c>
      <c r="G15" s="78">
        <f t="shared" si="0"/>
        <v>57857712</v>
      </c>
      <c r="H15" s="78">
        <f t="shared" si="0"/>
        <v>-6673903</v>
      </c>
      <c r="I15" s="78">
        <f t="shared" si="0"/>
        <v>-7651097</v>
      </c>
      <c r="J15" s="78">
        <f t="shared" si="0"/>
        <v>43532712</v>
      </c>
      <c r="K15" s="78">
        <f t="shared" si="0"/>
        <v>-11544879</v>
      </c>
      <c r="L15" s="78">
        <f t="shared" si="0"/>
        <v>-8257204</v>
      </c>
      <c r="M15" s="78">
        <f t="shared" si="0"/>
        <v>-6259247</v>
      </c>
      <c r="N15" s="78">
        <f t="shared" si="0"/>
        <v>-26061330</v>
      </c>
      <c r="O15" s="78">
        <f t="shared" si="0"/>
        <v>-6005233</v>
      </c>
      <c r="P15" s="78">
        <f t="shared" si="0"/>
        <v>-8929722</v>
      </c>
      <c r="Q15" s="78">
        <f t="shared" si="0"/>
        <v>28839800</v>
      </c>
      <c r="R15" s="78">
        <f t="shared" si="0"/>
        <v>13904845</v>
      </c>
      <c r="S15" s="78">
        <f t="shared" si="0"/>
        <v>-5532831</v>
      </c>
      <c r="T15" s="78">
        <f t="shared" si="0"/>
        <v>-9397245</v>
      </c>
      <c r="U15" s="78">
        <f t="shared" si="0"/>
        <v>-22707593</v>
      </c>
      <c r="V15" s="78">
        <f t="shared" si="0"/>
        <v>-37637669</v>
      </c>
      <c r="W15" s="78">
        <f t="shared" si="0"/>
        <v>-6261442</v>
      </c>
      <c r="X15" s="78">
        <f t="shared" si="0"/>
        <v>-64460763</v>
      </c>
      <c r="Y15" s="78">
        <f t="shared" si="0"/>
        <v>58199321</v>
      </c>
      <c r="Z15" s="179">
        <f>+IF(X15&lt;&gt;0,+(Y15/X15)*100,0)</f>
        <v>-90.28642897075233</v>
      </c>
      <c r="AA15" s="79">
        <f>SUM(AA6:AA14)</f>
        <v>-64460763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-1722766</v>
      </c>
      <c r="D24" s="160">
        <v>-635688</v>
      </c>
      <c r="E24" s="64">
        <v>5304200</v>
      </c>
      <c r="F24" s="65">
        <v>-4995828</v>
      </c>
      <c r="G24" s="65">
        <v>-2253</v>
      </c>
      <c r="H24" s="65">
        <v>-49859</v>
      </c>
      <c r="I24" s="65">
        <v>-20287</v>
      </c>
      <c r="J24" s="65">
        <v>-72399</v>
      </c>
      <c r="K24" s="65">
        <v>-35070</v>
      </c>
      <c r="L24" s="65">
        <v>-877</v>
      </c>
      <c r="M24" s="65">
        <v>-33177</v>
      </c>
      <c r="N24" s="65">
        <v>-69124</v>
      </c>
      <c r="O24" s="65">
        <v>-50305</v>
      </c>
      <c r="P24" s="65">
        <v>-103471</v>
      </c>
      <c r="Q24" s="65">
        <v>-67165</v>
      </c>
      <c r="R24" s="65">
        <v>-220941</v>
      </c>
      <c r="S24" s="65">
        <v>-33533</v>
      </c>
      <c r="T24" s="65">
        <v>-87886</v>
      </c>
      <c r="U24" s="65">
        <v>-151805</v>
      </c>
      <c r="V24" s="65">
        <v>-273224</v>
      </c>
      <c r="W24" s="65">
        <v>-635688</v>
      </c>
      <c r="X24" s="65">
        <v>-4995828</v>
      </c>
      <c r="Y24" s="65">
        <v>4360140</v>
      </c>
      <c r="Z24" s="145">
        <v>-87.28</v>
      </c>
      <c r="AA24" s="67">
        <v>-4995828</v>
      </c>
    </row>
    <row r="25" spans="1:27" ht="13.5">
      <c r="A25" s="265" t="s">
        <v>194</v>
      </c>
      <c r="B25" s="266"/>
      <c r="C25" s="177">
        <f aca="true" t="shared" si="1" ref="C25:Y25">SUM(C19:C24)</f>
        <v>-1722766</v>
      </c>
      <c r="D25" s="177">
        <f>SUM(D19:D24)</f>
        <v>-635688</v>
      </c>
      <c r="E25" s="77">
        <f t="shared" si="1"/>
        <v>5304200</v>
      </c>
      <c r="F25" s="78">
        <f t="shared" si="1"/>
        <v>-4995828</v>
      </c>
      <c r="G25" s="78">
        <f t="shared" si="1"/>
        <v>-2253</v>
      </c>
      <c r="H25" s="78">
        <f t="shared" si="1"/>
        <v>-49859</v>
      </c>
      <c r="I25" s="78">
        <f t="shared" si="1"/>
        <v>-20287</v>
      </c>
      <c r="J25" s="78">
        <f t="shared" si="1"/>
        <v>-72399</v>
      </c>
      <c r="K25" s="78">
        <f t="shared" si="1"/>
        <v>-35070</v>
      </c>
      <c r="L25" s="78">
        <f t="shared" si="1"/>
        <v>-877</v>
      </c>
      <c r="M25" s="78">
        <f t="shared" si="1"/>
        <v>-33177</v>
      </c>
      <c r="N25" s="78">
        <f t="shared" si="1"/>
        <v>-69124</v>
      </c>
      <c r="O25" s="78">
        <f t="shared" si="1"/>
        <v>-50305</v>
      </c>
      <c r="P25" s="78">
        <f t="shared" si="1"/>
        <v>-103471</v>
      </c>
      <c r="Q25" s="78">
        <f t="shared" si="1"/>
        <v>-67165</v>
      </c>
      <c r="R25" s="78">
        <f t="shared" si="1"/>
        <v>-220941</v>
      </c>
      <c r="S25" s="78">
        <f t="shared" si="1"/>
        <v>-33533</v>
      </c>
      <c r="T25" s="78">
        <f t="shared" si="1"/>
        <v>-87886</v>
      </c>
      <c r="U25" s="78">
        <f t="shared" si="1"/>
        <v>-151805</v>
      </c>
      <c r="V25" s="78">
        <f t="shared" si="1"/>
        <v>-273224</v>
      </c>
      <c r="W25" s="78">
        <f t="shared" si="1"/>
        <v>-635688</v>
      </c>
      <c r="X25" s="78">
        <f t="shared" si="1"/>
        <v>-4995828</v>
      </c>
      <c r="Y25" s="78">
        <f t="shared" si="1"/>
        <v>4360140</v>
      </c>
      <c r="Z25" s="179">
        <f>+IF(X25&lt;&gt;0,+(Y25/X25)*100,0)</f>
        <v>-87.27562277964734</v>
      </c>
      <c r="AA25" s="79">
        <f>SUM(AA19:AA24)</f>
        <v>-4995828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406651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406651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6143275</v>
      </c>
      <c r="D36" s="158">
        <f>+D15+D25+D34</f>
        <v>-6897130</v>
      </c>
      <c r="E36" s="104">
        <f t="shared" si="3"/>
        <v>11958414</v>
      </c>
      <c r="F36" s="105">
        <f t="shared" si="3"/>
        <v>-69456591</v>
      </c>
      <c r="G36" s="105">
        <f t="shared" si="3"/>
        <v>57855459</v>
      </c>
      <c r="H36" s="105">
        <f t="shared" si="3"/>
        <v>-6723762</v>
      </c>
      <c r="I36" s="105">
        <f t="shared" si="3"/>
        <v>-7671384</v>
      </c>
      <c r="J36" s="105">
        <f t="shared" si="3"/>
        <v>43460313</v>
      </c>
      <c r="K36" s="105">
        <f t="shared" si="3"/>
        <v>-11579949</v>
      </c>
      <c r="L36" s="105">
        <f t="shared" si="3"/>
        <v>-8258081</v>
      </c>
      <c r="M36" s="105">
        <f t="shared" si="3"/>
        <v>-6292424</v>
      </c>
      <c r="N36" s="105">
        <f t="shared" si="3"/>
        <v>-26130454</v>
      </c>
      <c r="O36" s="105">
        <f t="shared" si="3"/>
        <v>-6055538</v>
      </c>
      <c r="P36" s="105">
        <f t="shared" si="3"/>
        <v>-9033193</v>
      </c>
      <c r="Q36" s="105">
        <f t="shared" si="3"/>
        <v>28772635</v>
      </c>
      <c r="R36" s="105">
        <f t="shared" si="3"/>
        <v>13683904</v>
      </c>
      <c r="S36" s="105">
        <f t="shared" si="3"/>
        <v>-5566364</v>
      </c>
      <c r="T36" s="105">
        <f t="shared" si="3"/>
        <v>-9485131</v>
      </c>
      <c r="U36" s="105">
        <f t="shared" si="3"/>
        <v>-22859398</v>
      </c>
      <c r="V36" s="105">
        <f t="shared" si="3"/>
        <v>-37910893</v>
      </c>
      <c r="W36" s="105">
        <f t="shared" si="3"/>
        <v>-6897130</v>
      </c>
      <c r="X36" s="105">
        <f t="shared" si="3"/>
        <v>-69456591</v>
      </c>
      <c r="Y36" s="105">
        <f t="shared" si="3"/>
        <v>62559461</v>
      </c>
      <c r="Z36" s="142">
        <f>+IF(X36&lt;&gt;0,+(Y36/X36)*100,0)</f>
        <v>-90.06986968306579</v>
      </c>
      <c r="AA36" s="107">
        <f>+AA15+AA25+AA34</f>
        <v>-69456591</v>
      </c>
    </row>
    <row r="37" spans="1:27" ht="13.5">
      <c r="A37" s="264" t="s">
        <v>202</v>
      </c>
      <c r="B37" s="197" t="s">
        <v>96</v>
      </c>
      <c r="C37" s="158">
        <v>9513564</v>
      </c>
      <c r="D37" s="158"/>
      <c r="E37" s="104"/>
      <c r="F37" s="105"/>
      <c r="G37" s="105"/>
      <c r="H37" s="105">
        <v>57855459</v>
      </c>
      <c r="I37" s="105">
        <v>51131697</v>
      </c>
      <c r="J37" s="105"/>
      <c r="K37" s="105">
        <v>43460313</v>
      </c>
      <c r="L37" s="105">
        <v>31880364</v>
      </c>
      <c r="M37" s="105">
        <v>23622283</v>
      </c>
      <c r="N37" s="105">
        <v>43460313</v>
      </c>
      <c r="O37" s="105">
        <v>17329859</v>
      </c>
      <c r="P37" s="105">
        <v>11274321</v>
      </c>
      <c r="Q37" s="105">
        <v>2241128</v>
      </c>
      <c r="R37" s="105">
        <v>17329859</v>
      </c>
      <c r="S37" s="105">
        <v>31013763</v>
      </c>
      <c r="T37" s="105">
        <v>25447399</v>
      </c>
      <c r="U37" s="105">
        <v>15962268</v>
      </c>
      <c r="V37" s="105">
        <v>31013763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15656839</v>
      </c>
      <c r="D38" s="272">
        <v>-6897130</v>
      </c>
      <c r="E38" s="273">
        <v>11958414</v>
      </c>
      <c r="F38" s="274">
        <v>-69456591</v>
      </c>
      <c r="G38" s="274">
        <v>57855459</v>
      </c>
      <c r="H38" s="274">
        <v>51131697</v>
      </c>
      <c r="I38" s="274">
        <v>43460313</v>
      </c>
      <c r="J38" s="274">
        <v>43460313</v>
      </c>
      <c r="K38" s="274">
        <v>31880364</v>
      </c>
      <c r="L38" s="274">
        <v>23622283</v>
      </c>
      <c r="M38" s="274">
        <v>17329859</v>
      </c>
      <c r="N38" s="274">
        <v>17329859</v>
      </c>
      <c r="O38" s="274">
        <v>11274321</v>
      </c>
      <c r="P38" s="274">
        <v>2241128</v>
      </c>
      <c r="Q38" s="274">
        <v>31013763</v>
      </c>
      <c r="R38" s="274">
        <v>31013763</v>
      </c>
      <c r="S38" s="274">
        <v>25447399</v>
      </c>
      <c r="T38" s="274">
        <v>15962268</v>
      </c>
      <c r="U38" s="274">
        <v>-6897130</v>
      </c>
      <c r="V38" s="274">
        <v>-6897130</v>
      </c>
      <c r="W38" s="274">
        <v>-6897130</v>
      </c>
      <c r="X38" s="274">
        <v>-69456591</v>
      </c>
      <c r="Y38" s="274">
        <v>62559461</v>
      </c>
      <c r="Z38" s="275">
        <v>-90.07</v>
      </c>
      <c r="AA38" s="276">
        <v>-69456591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2012-08-01T08:46:43Z</dcterms:created>
  <dcterms:modified xsi:type="dcterms:W3CDTF">2012-08-01T08:46:43Z</dcterms:modified>
  <cp:category/>
  <cp:version/>
  <cp:contentType/>
  <cp:contentStatus/>
</cp:coreProperties>
</file>