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<sst xmlns="http://schemas.openxmlformats.org/spreadsheetml/2006/main" count="536" uniqueCount="252">
  <si>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Gauteng: West Rand(DC48)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</si>
  <si>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</si>
  <si>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</si>
  <si>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</si>
  <si>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</si>
  <si>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</si>
  <si>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</si>
  <si>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</si>
  <si>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</si>
  <si>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</si>
  <si>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</si>
  <si>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</si>
  <si>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</si>
  <si>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</si>
  <si>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</si>
  <si>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</si>
  <si>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</si>
  <si>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</si>
  <si>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</si>
  <si>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</si>
  <si>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</si>
  <si>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</si>
  <si>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</si>
  <si>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</si>
  <si>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</si>
  <si>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</si>
  <si>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</si>
  <si>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</si>
  <si>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</si>
  <si>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</si>
  <si>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</si>
  <si>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</si>
  <si>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</si>
  <si>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</si>
  <si>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</si>
  <si>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</si>
  <si>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</si>
  <si>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</si>
  <si>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</si>
  <si>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</si>
  <si>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</si>
  <si>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</si>
  <si>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</si>
  <si>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</si>
  <si>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</si>
  <si>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</si>
  <si>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</si>
  <si>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</si>
  <si>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</si>
  <si>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</si>
  <si>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</si>
  <si>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</si>
  <si>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</si>
  <si>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</si>
  <si>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</si>
  <si>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</si>
  <si>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</si>
  <si>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</si>
  <si>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</si>
  <si>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</si>
  <si>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</si>
  <si>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</si>
  <si>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</si>
  <si>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</si>
  <si>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</si>
  <si>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</si>
  <si>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</si>
  <si>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</si>
  <si>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</si>
  <si>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</si>
  <si>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</si>
  <si>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</si>
  <si>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</si>
  <si>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</si>
  <si>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</si>
  <si>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</si>
  <si>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</si>
  <si>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</si>
  <si>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</si>
  <si>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</si>
  <si>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</si>
  <si>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</si>
  <si>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</si>
  <si>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</si>
  <si>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</si>
  <si>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</si>
  <si>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</si>
  <si>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</si>
  <si>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</si>
  <si>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</si>
  <si>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</si>
  <si>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</si>
  <si>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</si>
  <si>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</si>
  <si>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</si>
  <si>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</si>
  <si>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</si>
  <si>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</si>
  <si>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</si>
  <si>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</si>
  <si>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</si>
  <si>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</si>
  <si>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</si>
  <si>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</si>
  <si>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</si>
  <si>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</si>
  <si>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</si>
  <si>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</si>
  <si>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</si>
  <si>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</si>
  <si>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</si>
  <si>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</si>
  <si>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</si>
  <si>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</si>
  <si>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</si>
  <si>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</si>
  <si>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</si>
  <si>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</si>
  <si>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</si>
  <si>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</si>
  <si>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</si>
  <si>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</si>
  <si>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</si>
  <si>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</si>
  <si>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</si>
  <si>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</si>
  <si>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</si>
  <si>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</si>
  <si>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</si>
  <si>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</si>
  <si>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</si>
  <si>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</si>
  <si>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</si>
  <si>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West Rand(DC48)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</si>
  <si>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</si>
  <si>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</si>
  <si>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</si>
  <si>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</si>
  <si>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</si>
  <si>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</si>
  <si>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</si>
  <si>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</si>
  <si>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</si>
  <si>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West Rand(DC48)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</si>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</sst>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2704929</v>
      </c>
      <c r="C5" s="19"/>
      <c r="D5" s="64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6">
        <v>0</v>
      </c>
      <c r="Z5" s="67">
        <v>0</v>
      </c>
    </row>
    <row r="6" spans="1:26" ht="13.5">
      <c r="A6" s="63" t="s">
        <v>32</v>
      </c>
      <c r="B6" s="19">
        <v>4886908</v>
      </c>
      <c r="C6" s="19"/>
      <c r="D6" s="64">
        <v>4652800</v>
      </c>
      <c r="E6" s="65">
        <v>3978700</v>
      </c>
      <c r="F6" s="65">
        <v>258658</v>
      </c>
      <c r="G6" s="65">
        <v>260526</v>
      </c>
      <c r="H6" s="65">
        <v>199117</v>
      </c>
      <c r="I6" s="65">
        <v>718301</v>
      </c>
      <c r="J6" s="65">
        <v>161380</v>
      </c>
      <c r="K6" s="65">
        <v>155736</v>
      </c>
      <c r="L6" s="65">
        <v>122953</v>
      </c>
      <c r="M6" s="65">
        <v>440069</v>
      </c>
      <c r="N6" s="65">
        <v>89404</v>
      </c>
      <c r="O6" s="65">
        <v>118146</v>
      </c>
      <c r="P6" s="65">
        <v>140000</v>
      </c>
      <c r="Q6" s="65">
        <v>347550</v>
      </c>
      <c r="R6" s="65">
        <v>147075</v>
      </c>
      <c r="S6" s="65">
        <v>210997</v>
      </c>
      <c r="T6" s="65">
        <v>208516</v>
      </c>
      <c r="U6" s="65">
        <v>566588</v>
      </c>
      <c r="V6" s="65">
        <v>2072508</v>
      </c>
      <c r="W6" s="65">
        <v>3978700</v>
      </c>
      <c r="X6" s="65">
        <v>-1906192</v>
      </c>
      <c r="Y6" s="66">
        <v>-47.91</v>
      </c>
      <c r="Z6" s="67">
        <v>3978700</v>
      </c>
    </row>
    <row r="7" spans="1:26" ht="13.5">
      <c r="A7" s="63" t="s">
        <v>33</v>
      </c>
      <c r="B7" s="19">
        <v>9171034</v>
      </c>
      <c r="C7" s="19"/>
      <c r="D7" s="64">
        <v>4200000</v>
      </c>
      <c r="E7" s="65">
        <v>6200000</v>
      </c>
      <c r="F7" s="65">
        <v>578590</v>
      </c>
      <c r="G7" s="65">
        <v>239770</v>
      </c>
      <c r="H7" s="65">
        <v>1154628</v>
      </c>
      <c r="I7" s="65">
        <v>1972988</v>
      </c>
      <c r="J7" s="65">
        <v>991596</v>
      </c>
      <c r="K7" s="65">
        <v>175844</v>
      </c>
      <c r="L7" s="65">
        <v>139270</v>
      </c>
      <c r="M7" s="65">
        <v>1306710</v>
      </c>
      <c r="N7" s="65">
        <v>167230</v>
      </c>
      <c r="O7" s="65">
        <v>310357</v>
      </c>
      <c r="P7" s="65">
        <v>1153452</v>
      </c>
      <c r="Q7" s="65">
        <v>1631039</v>
      </c>
      <c r="R7" s="65">
        <v>247224</v>
      </c>
      <c r="S7" s="65">
        <v>187462</v>
      </c>
      <c r="T7" s="65">
        <v>1005200</v>
      </c>
      <c r="U7" s="65">
        <v>1439886</v>
      </c>
      <c r="V7" s="65">
        <v>6350623</v>
      </c>
      <c r="W7" s="65">
        <v>6200000</v>
      </c>
      <c r="X7" s="65">
        <v>150623</v>
      </c>
      <c r="Y7" s="66">
        <v>2.43</v>
      </c>
      <c r="Z7" s="67">
        <v>6200000</v>
      </c>
    </row>
    <row r="8" spans="1:26" ht="13.5">
      <c r="A8" s="63" t="s">
        <v>34</v>
      </c>
      <c r="B8" s="19">
        <v>212398186</v>
      </c>
      <c r="C8" s="19"/>
      <c r="D8" s="64">
        <v>206171400</v>
      </c>
      <c r="E8" s="65">
        <v>209369500</v>
      </c>
      <c r="F8" s="65">
        <v>68009000</v>
      </c>
      <c r="G8" s="65">
        <v>3428600</v>
      </c>
      <c r="H8" s="65">
        <v>1057000</v>
      </c>
      <c r="I8" s="65">
        <v>72494600</v>
      </c>
      <c r="J8" s="65">
        <v>0</v>
      </c>
      <c r="K8" s="65">
        <v>7885000</v>
      </c>
      <c r="L8" s="65">
        <v>48241000</v>
      </c>
      <c r="M8" s="65">
        <v>56126000</v>
      </c>
      <c r="N8" s="65">
        <v>0</v>
      </c>
      <c r="O8" s="65">
        <v>0</v>
      </c>
      <c r="P8" s="65">
        <v>40805000</v>
      </c>
      <c r="Q8" s="65">
        <v>40805000</v>
      </c>
      <c r="R8" s="65">
        <v>500000</v>
      </c>
      <c r="S8" s="65">
        <v>19460000</v>
      </c>
      <c r="T8" s="65">
        <v>1500000</v>
      </c>
      <c r="U8" s="65">
        <v>21460000</v>
      </c>
      <c r="V8" s="65">
        <v>190885600</v>
      </c>
      <c r="W8" s="65">
        <v>209369500</v>
      </c>
      <c r="X8" s="65">
        <v>-18483900</v>
      </c>
      <c r="Y8" s="66">
        <v>-8.83</v>
      </c>
      <c r="Z8" s="67">
        <v>209369500</v>
      </c>
    </row>
    <row r="9" spans="1:26" ht="13.5">
      <c r="A9" s="63" t="s">
        <v>35</v>
      </c>
      <c r="B9" s="19">
        <v>3874007</v>
      </c>
      <c r="C9" s="19"/>
      <c r="D9" s="64">
        <v>37622500</v>
      </c>
      <c r="E9" s="65">
        <v>70087300</v>
      </c>
      <c r="F9" s="65">
        <v>527080</v>
      </c>
      <c r="G9" s="65">
        <v>164016</v>
      </c>
      <c r="H9" s="65">
        <v>222368</v>
      </c>
      <c r="I9" s="65">
        <v>913464</v>
      </c>
      <c r="J9" s="65">
        <v>275510</v>
      </c>
      <c r="K9" s="65">
        <v>735716</v>
      </c>
      <c r="L9" s="65">
        <v>227577</v>
      </c>
      <c r="M9" s="65">
        <v>1238803</v>
      </c>
      <c r="N9" s="65">
        <v>440890</v>
      </c>
      <c r="O9" s="65">
        <v>213557</v>
      </c>
      <c r="P9" s="65">
        <v>236459</v>
      </c>
      <c r="Q9" s="65">
        <v>890906</v>
      </c>
      <c r="R9" s="65">
        <v>237433</v>
      </c>
      <c r="S9" s="65">
        <v>215263</v>
      </c>
      <c r="T9" s="65">
        <v>607138</v>
      </c>
      <c r="U9" s="65">
        <v>1059834</v>
      </c>
      <c r="V9" s="65">
        <v>4103007</v>
      </c>
      <c r="W9" s="65">
        <v>70087300</v>
      </c>
      <c r="X9" s="65">
        <v>-65984293</v>
      </c>
      <c r="Y9" s="66">
        <v>-94.15</v>
      </c>
      <c r="Z9" s="67">
        <v>70087300</v>
      </c>
    </row>
    <row r="10" spans="1:26" ht="25.5">
      <c r="A10" s="68" t="s">
        <v>213</v>
      </c>
      <c r="B10" s="69">
        <f>SUM(B5:B9)</f>
        <v>233035064</v>
      </c>
      <c r="C10" s="69">
        <f>SUM(C5:C9)</f>
        <v>0</v>
      </c>
      <c r="D10" s="70">
        <f aca="true" t="shared" si="0" ref="D10:Z10">SUM(D5:D9)</f>
        <v>252646700</v>
      </c>
      <c r="E10" s="71">
        <f t="shared" si="0"/>
        <v>289635500</v>
      </c>
      <c r="F10" s="71">
        <f t="shared" si="0"/>
        <v>69373328</v>
      </c>
      <c r="G10" s="71">
        <f t="shared" si="0"/>
        <v>4092912</v>
      </c>
      <c r="H10" s="71">
        <f t="shared" si="0"/>
        <v>2633113</v>
      </c>
      <c r="I10" s="71">
        <f t="shared" si="0"/>
        <v>76099353</v>
      </c>
      <c r="J10" s="71">
        <f t="shared" si="0"/>
        <v>1428486</v>
      </c>
      <c r="K10" s="71">
        <f t="shared" si="0"/>
        <v>8952296</v>
      </c>
      <c r="L10" s="71">
        <f t="shared" si="0"/>
        <v>48730800</v>
      </c>
      <c r="M10" s="71">
        <f t="shared" si="0"/>
        <v>59111582</v>
      </c>
      <c r="N10" s="71">
        <f t="shared" si="0"/>
        <v>697524</v>
      </c>
      <c r="O10" s="71">
        <f t="shared" si="0"/>
        <v>642060</v>
      </c>
      <c r="P10" s="71">
        <f t="shared" si="0"/>
        <v>42334911</v>
      </c>
      <c r="Q10" s="71">
        <f t="shared" si="0"/>
        <v>43674495</v>
      </c>
      <c r="R10" s="71">
        <f t="shared" si="0"/>
        <v>1131732</v>
      </c>
      <c r="S10" s="71">
        <f t="shared" si="0"/>
        <v>20073722</v>
      </c>
      <c r="T10" s="71">
        <f t="shared" si="0"/>
        <v>3320854</v>
      </c>
      <c r="U10" s="71">
        <f t="shared" si="0"/>
        <v>24526308</v>
      </c>
      <c r="V10" s="71">
        <f t="shared" si="0"/>
        <v>203411738</v>
      </c>
      <c r="W10" s="71">
        <f t="shared" si="0"/>
        <v>289635500</v>
      </c>
      <c r="X10" s="71">
        <f t="shared" si="0"/>
        <v>-86223762</v>
      </c>
      <c r="Y10" s="72">
        <f>+IF(W10&lt;&gt;0,(X10/W10)*100,0)</f>
        <v>-29.76974921927733</v>
      </c>
      <c r="Z10" s="73">
        <f t="shared" si="0"/>
        <v>289635500</v>
      </c>
    </row>
    <row r="11" spans="1:26" ht="13.5">
      <c r="A11" s="63" t="s">
        <v>37</v>
      </c>
      <c r="B11" s="19">
        <v>132097189</v>
      </c>
      <c r="C11" s="19"/>
      <c r="D11" s="64">
        <v>146147300</v>
      </c>
      <c r="E11" s="65">
        <v>144826100</v>
      </c>
      <c r="F11" s="65">
        <v>11269824</v>
      </c>
      <c r="G11" s="65">
        <v>10549477</v>
      </c>
      <c r="H11" s="65">
        <v>11004875</v>
      </c>
      <c r="I11" s="65">
        <v>32824176</v>
      </c>
      <c r="J11" s="65">
        <v>11306107</v>
      </c>
      <c r="K11" s="65">
        <v>10993819</v>
      </c>
      <c r="L11" s="65">
        <v>10927108</v>
      </c>
      <c r="M11" s="65">
        <v>33227034</v>
      </c>
      <c r="N11" s="65">
        <v>10851662</v>
      </c>
      <c r="O11" s="65">
        <v>10762369</v>
      </c>
      <c r="P11" s="65">
        <v>10429176</v>
      </c>
      <c r="Q11" s="65">
        <v>32043207</v>
      </c>
      <c r="R11" s="65">
        <v>11796354</v>
      </c>
      <c r="S11" s="65">
        <v>11512553</v>
      </c>
      <c r="T11" s="65">
        <v>13844617</v>
      </c>
      <c r="U11" s="65">
        <v>37153524</v>
      </c>
      <c r="V11" s="65">
        <v>135247941</v>
      </c>
      <c r="W11" s="65">
        <v>144826100</v>
      </c>
      <c r="X11" s="65">
        <v>-9578159</v>
      </c>
      <c r="Y11" s="66">
        <v>-6.61</v>
      </c>
      <c r="Z11" s="67">
        <v>144826100</v>
      </c>
    </row>
    <row r="12" spans="1:26" ht="13.5">
      <c r="A12" s="63" t="s">
        <v>38</v>
      </c>
      <c r="B12" s="19">
        <v>7051588</v>
      </c>
      <c r="C12" s="19"/>
      <c r="D12" s="64">
        <v>7760700</v>
      </c>
      <c r="E12" s="65">
        <v>8160700</v>
      </c>
      <c r="F12" s="65">
        <v>588627</v>
      </c>
      <c r="G12" s="65">
        <v>604841</v>
      </c>
      <c r="H12" s="65">
        <v>593786</v>
      </c>
      <c r="I12" s="65">
        <v>1787254</v>
      </c>
      <c r="J12" s="65">
        <v>578309</v>
      </c>
      <c r="K12" s="65">
        <v>607052</v>
      </c>
      <c r="L12" s="65">
        <v>590101</v>
      </c>
      <c r="M12" s="65">
        <v>1775462</v>
      </c>
      <c r="N12" s="65">
        <v>769533</v>
      </c>
      <c r="O12" s="65">
        <v>643524</v>
      </c>
      <c r="P12" s="65">
        <v>639659</v>
      </c>
      <c r="Q12" s="65">
        <v>2052716</v>
      </c>
      <c r="R12" s="65">
        <v>638113</v>
      </c>
      <c r="S12" s="65">
        <v>617242</v>
      </c>
      <c r="T12" s="65">
        <v>677861</v>
      </c>
      <c r="U12" s="65">
        <v>1933216</v>
      </c>
      <c r="V12" s="65">
        <v>7548648</v>
      </c>
      <c r="W12" s="65">
        <v>8160700</v>
      </c>
      <c r="X12" s="65">
        <v>-612052</v>
      </c>
      <c r="Y12" s="66">
        <v>-7.5</v>
      </c>
      <c r="Z12" s="67">
        <v>8160700</v>
      </c>
    </row>
    <row r="13" spans="1:26" ht="13.5">
      <c r="A13" s="63" t="s">
        <v>214</v>
      </c>
      <c r="B13" s="19">
        <v>10885977</v>
      </c>
      <c r="C13" s="19"/>
      <c r="D13" s="64">
        <v>7315700</v>
      </c>
      <c r="E13" s="65">
        <v>8454000</v>
      </c>
      <c r="F13" s="65">
        <v>0</v>
      </c>
      <c r="G13" s="65">
        <v>584434</v>
      </c>
      <c r="H13" s="65">
        <v>1130586</v>
      </c>
      <c r="I13" s="65">
        <v>1715020</v>
      </c>
      <c r="J13" s="65">
        <v>800207</v>
      </c>
      <c r="K13" s="65">
        <v>429194</v>
      </c>
      <c r="L13" s="65">
        <v>1007437</v>
      </c>
      <c r="M13" s="65">
        <v>2236838</v>
      </c>
      <c r="N13" s="65">
        <v>800316</v>
      </c>
      <c r="O13" s="65">
        <v>730692</v>
      </c>
      <c r="P13" s="65">
        <v>794623</v>
      </c>
      <c r="Q13" s="65">
        <v>2325631</v>
      </c>
      <c r="R13" s="65">
        <v>772553</v>
      </c>
      <c r="S13" s="65">
        <v>787092</v>
      </c>
      <c r="T13" s="65">
        <v>925218</v>
      </c>
      <c r="U13" s="65">
        <v>2484863</v>
      </c>
      <c r="V13" s="65">
        <v>8762352</v>
      </c>
      <c r="W13" s="65">
        <v>8454000</v>
      </c>
      <c r="X13" s="65">
        <v>308352</v>
      </c>
      <c r="Y13" s="66">
        <v>3.65</v>
      </c>
      <c r="Z13" s="67">
        <v>8454000</v>
      </c>
    </row>
    <row r="14" spans="1:26" ht="13.5">
      <c r="A14" s="63" t="s">
        <v>40</v>
      </c>
      <c r="B14" s="19">
        <v>1192607</v>
      </c>
      <c r="C14" s="19"/>
      <c r="D14" s="64">
        <v>3696000</v>
      </c>
      <c r="E14" s="65">
        <v>3695900</v>
      </c>
      <c r="F14" s="65">
        <v>0</v>
      </c>
      <c r="G14" s="65">
        <v>0</v>
      </c>
      <c r="H14" s="65">
        <v>1847673</v>
      </c>
      <c r="I14" s="65">
        <v>1847673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1847673</v>
      </c>
      <c r="Q14" s="65">
        <v>1847673</v>
      </c>
      <c r="R14" s="65">
        <v>0</v>
      </c>
      <c r="S14" s="65">
        <v>0</v>
      </c>
      <c r="T14" s="65">
        <v>0</v>
      </c>
      <c r="U14" s="65">
        <v>0</v>
      </c>
      <c r="V14" s="65">
        <v>3695346</v>
      </c>
      <c r="W14" s="65">
        <v>3695900</v>
      </c>
      <c r="X14" s="65">
        <v>-554</v>
      </c>
      <c r="Y14" s="66">
        <v>-0.01</v>
      </c>
      <c r="Z14" s="67">
        <v>3695900</v>
      </c>
    </row>
    <row r="15" spans="1:26" ht="13.5">
      <c r="A15" s="63" t="s">
        <v>41</v>
      </c>
      <c r="B15" s="19">
        <v>0</v>
      </c>
      <c r="C15" s="19"/>
      <c r="D15" s="64">
        <v>2759300</v>
      </c>
      <c r="E15" s="65">
        <v>2161200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2161200</v>
      </c>
      <c r="X15" s="65">
        <v>-2161200</v>
      </c>
      <c r="Y15" s="66">
        <v>-100</v>
      </c>
      <c r="Z15" s="67">
        <v>2161200</v>
      </c>
    </row>
    <row r="16" spans="1:26" ht="13.5">
      <c r="A16" s="74" t="s">
        <v>42</v>
      </c>
      <c r="B16" s="19">
        <v>23503012</v>
      </c>
      <c r="C16" s="19"/>
      <c r="D16" s="64">
        <v>1000000</v>
      </c>
      <c r="E16" s="65">
        <v>25421300</v>
      </c>
      <c r="F16" s="65">
        <v>0</v>
      </c>
      <c r="G16" s="65">
        <v>1378600</v>
      </c>
      <c r="H16" s="65">
        <v>1299042</v>
      </c>
      <c r="I16" s="65">
        <v>2677642</v>
      </c>
      <c r="J16" s="65">
        <v>2718732</v>
      </c>
      <c r="K16" s="65">
        <v>0</v>
      </c>
      <c r="L16" s="65">
        <v>339324</v>
      </c>
      <c r="M16" s="65">
        <v>3058056</v>
      </c>
      <c r="N16" s="65">
        <v>757709</v>
      </c>
      <c r="O16" s="65">
        <v>16895</v>
      </c>
      <c r="P16" s="65">
        <v>1847712</v>
      </c>
      <c r="Q16" s="65">
        <v>2622316</v>
      </c>
      <c r="R16" s="65">
        <v>178180</v>
      </c>
      <c r="S16" s="65">
        <v>1385884</v>
      </c>
      <c r="T16" s="65">
        <v>7316873</v>
      </c>
      <c r="U16" s="65">
        <v>8880937</v>
      </c>
      <c r="V16" s="65">
        <v>17238951</v>
      </c>
      <c r="W16" s="65">
        <v>25421300</v>
      </c>
      <c r="X16" s="65">
        <v>-8182349</v>
      </c>
      <c r="Y16" s="66">
        <v>-32.19</v>
      </c>
      <c r="Z16" s="67">
        <v>25421300</v>
      </c>
    </row>
    <row r="17" spans="1:26" ht="13.5">
      <c r="A17" s="63" t="s">
        <v>43</v>
      </c>
      <c r="B17" s="19">
        <v>59834280</v>
      </c>
      <c r="C17" s="19"/>
      <c r="D17" s="64">
        <v>83453300</v>
      </c>
      <c r="E17" s="65">
        <v>96028100</v>
      </c>
      <c r="F17" s="65">
        <v>5179397</v>
      </c>
      <c r="G17" s="65">
        <v>5305367</v>
      </c>
      <c r="H17" s="65">
        <v>8577757</v>
      </c>
      <c r="I17" s="65">
        <v>19062521</v>
      </c>
      <c r="J17" s="65">
        <v>4074678</v>
      </c>
      <c r="K17" s="65">
        <v>3675705</v>
      </c>
      <c r="L17" s="65">
        <v>8214601</v>
      </c>
      <c r="M17" s="65">
        <v>15964984</v>
      </c>
      <c r="N17" s="65">
        <v>4066268</v>
      </c>
      <c r="O17" s="65">
        <v>3605765</v>
      </c>
      <c r="P17" s="65">
        <v>4784833</v>
      </c>
      <c r="Q17" s="65">
        <v>12456866</v>
      </c>
      <c r="R17" s="65">
        <v>3945455</v>
      </c>
      <c r="S17" s="65">
        <v>8395354</v>
      </c>
      <c r="T17" s="65">
        <v>11877681</v>
      </c>
      <c r="U17" s="65">
        <v>24218490</v>
      </c>
      <c r="V17" s="65">
        <v>71702861</v>
      </c>
      <c r="W17" s="65">
        <v>96028100</v>
      </c>
      <c r="X17" s="65">
        <v>-24325239</v>
      </c>
      <c r="Y17" s="66">
        <v>-25.33</v>
      </c>
      <c r="Z17" s="67">
        <v>96028100</v>
      </c>
    </row>
    <row r="18" spans="1:26" ht="13.5">
      <c r="A18" s="75" t="s">
        <v>44</v>
      </c>
      <c r="B18" s="76">
        <f>SUM(B11:B17)</f>
        <v>234564653</v>
      </c>
      <c r="C18" s="76">
        <f>SUM(C11:C17)</f>
        <v>0</v>
      </c>
      <c r="D18" s="77">
        <f aca="true" t="shared" si="1" ref="D18:Z18">SUM(D11:D17)</f>
        <v>252132300</v>
      </c>
      <c r="E18" s="78">
        <f t="shared" si="1"/>
        <v>288747300</v>
      </c>
      <c r="F18" s="78">
        <f t="shared" si="1"/>
        <v>17037848</v>
      </c>
      <c r="G18" s="78">
        <f t="shared" si="1"/>
        <v>18422719</v>
      </c>
      <c r="H18" s="78">
        <f t="shared" si="1"/>
        <v>24453719</v>
      </c>
      <c r="I18" s="78">
        <f t="shared" si="1"/>
        <v>59914286</v>
      </c>
      <c r="J18" s="78">
        <f t="shared" si="1"/>
        <v>19478033</v>
      </c>
      <c r="K18" s="78">
        <f t="shared" si="1"/>
        <v>15705770</v>
      </c>
      <c r="L18" s="78">
        <f t="shared" si="1"/>
        <v>21078571</v>
      </c>
      <c r="M18" s="78">
        <f t="shared" si="1"/>
        <v>56262374</v>
      </c>
      <c r="N18" s="78">
        <f t="shared" si="1"/>
        <v>17245488</v>
      </c>
      <c r="O18" s="78">
        <f t="shared" si="1"/>
        <v>15759245</v>
      </c>
      <c r="P18" s="78">
        <f t="shared" si="1"/>
        <v>20343676</v>
      </c>
      <c r="Q18" s="78">
        <f t="shared" si="1"/>
        <v>53348409</v>
      </c>
      <c r="R18" s="78">
        <f t="shared" si="1"/>
        <v>17330655</v>
      </c>
      <c r="S18" s="78">
        <f t="shared" si="1"/>
        <v>22698125</v>
      </c>
      <c r="T18" s="78">
        <f t="shared" si="1"/>
        <v>34642250</v>
      </c>
      <c r="U18" s="78">
        <f t="shared" si="1"/>
        <v>74671030</v>
      </c>
      <c r="V18" s="78">
        <f t="shared" si="1"/>
        <v>244196099</v>
      </c>
      <c r="W18" s="78">
        <f t="shared" si="1"/>
        <v>288747300</v>
      </c>
      <c r="X18" s="78">
        <f t="shared" si="1"/>
        <v>-44551201</v>
      </c>
      <c r="Y18" s="72">
        <f>+IF(W18&lt;&gt;0,(X18/W18)*100,0)</f>
        <v>-15.429131631707033</v>
      </c>
      <c r="Z18" s="79">
        <f t="shared" si="1"/>
        <v>288747300</v>
      </c>
    </row>
    <row r="19" spans="1:26" ht="13.5">
      <c r="A19" s="75" t="s">
        <v>45</v>
      </c>
      <c r="B19" s="80">
        <f>+B10-B18</f>
        <v>-1529589</v>
      </c>
      <c r="C19" s="80">
        <f>+C10-C18</f>
        <v>0</v>
      </c>
      <c r="D19" s="81">
        <f aca="true" t="shared" si="2" ref="D19:Z19">+D10-D18</f>
        <v>514400</v>
      </c>
      <c r="E19" s="82">
        <f t="shared" si="2"/>
        <v>888200</v>
      </c>
      <c r="F19" s="82">
        <f t="shared" si="2"/>
        <v>52335480</v>
      </c>
      <c r="G19" s="82">
        <f t="shared" si="2"/>
        <v>-14329807</v>
      </c>
      <c r="H19" s="82">
        <f t="shared" si="2"/>
        <v>-21820606</v>
      </c>
      <c r="I19" s="82">
        <f t="shared" si="2"/>
        <v>16185067</v>
      </c>
      <c r="J19" s="82">
        <f t="shared" si="2"/>
        <v>-18049547</v>
      </c>
      <c r="K19" s="82">
        <f t="shared" si="2"/>
        <v>-6753474</v>
      </c>
      <c r="L19" s="82">
        <f t="shared" si="2"/>
        <v>27652229</v>
      </c>
      <c r="M19" s="82">
        <f t="shared" si="2"/>
        <v>2849208</v>
      </c>
      <c r="N19" s="82">
        <f t="shared" si="2"/>
        <v>-16547964</v>
      </c>
      <c r="O19" s="82">
        <f t="shared" si="2"/>
        <v>-15117185</v>
      </c>
      <c r="P19" s="82">
        <f t="shared" si="2"/>
        <v>21991235</v>
      </c>
      <c r="Q19" s="82">
        <f t="shared" si="2"/>
        <v>-9673914</v>
      </c>
      <c r="R19" s="82">
        <f t="shared" si="2"/>
        <v>-16198923</v>
      </c>
      <c r="S19" s="82">
        <f t="shared" si="2"/>
        <v>-2624403</v>
      </c>
      <c r="T19" s="82">
        <f t="shared" si="2"/>
        <v>-31321396</v>
      </c>
      <c r="U19" s="82">
        <f t="shared" si="2"/>
        <v>-50144722</v>
      </c>
      <c r="V19" s="82">
        <f t="shared" si="2"/>
        <v>-40784361</v>
      </c>
      <c r="W19" s="82">
        <f>IF(E10=E18,0,W10-W18)</f>
        <v>888200</v>
      </c>
      <c r="X19" s="82">
        <f t="shared" si="2"/>
        <v>-41672561</v>
      </c>
      <c r="Y19" s="83">
        <f>+IF(W19&lt;&gt;0,(X19/W19)*100,0)</f>
        <v>-4691.799256924116</v>
      </c>
      <c r="Z19" s="84">
        <f t="shared" si="2"/>
        <v>888200</v>
      </c>
    </row>
    <row r="20" spans="1:26" ht="13.5">
      <c r="A20" s="63" t="s">
        <v>46</v>
      </c>
      <c r="B20" s="19">
        <v>0</v>
      </c>
      <c r="C20" s="19"/>
      <c r="D20" s="64">
        <v>5000000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-1529589</v>
      </c>
      <c r="C22" s="91">
        <f>SUM(C19:C21)</f>
        <v>0</v>
      </c>
      <c r="D22" s="92">
        <f aca="true" t="shared" si="3" ref="D22:Z22">SUM(D19:D21)</f>
        <v>5514400</v>
      </c>
      <c r="E22" s="93">
        <f t="shared" si="3"/>
        <v>888200</v>
      </c>
      <c r="F22" s="93">
        <f t="shared" si="3"/>
        <v>52335480</v>
      </c>
      <c r="G22" s="93">
        <f t="shared" si="3"/>
        <v>-14329807</v>
      </c>
      <c r="H22" s="93">
        <f t="shared" si="3"/>
        <v>-21820606</v>
      </c>
      <c r="I22" s="93">
        <f t="shared" si="3"/>
        <v>16185067</v>
      </c>
      <c r="J22" s="93">
        <f t="shared" si="3"/>
        <v>-18049547</v>
      </c>
      <c r="K22" s="93">
        <f t="shared" si="3"/>
        <v>-6753474</v>
      </c>
      <c r="L22" s="93">
        <f t="shared" si="3"/>
        <v>27652229</v>
      </c>
      <c r="M22" s="93">
        <f t="shared" si="3"/>
        <v>2849208</v>
      </c>
      <c r="N22" s="93">
        <f t="shared" si="3"/>
        <v>-16547964</v>
      </c>
      <c r="O22" s="93">
        <f t="shared" si="3"/>
        <v>-15117185</v>
      </c>
      <c r="P22" s="93">
        <f t="shared" si="3"/>
        <v>21991235</v>
      </c>
      <c r="Q22" s="93">
        <f t="shared" si="3"/>
        <v>-9673914</v>
      </c>
      <c r="R22" s="93">
        <f t="shared" si="3"/>
        <v>-16198923</v>
      </c>
      <c r="S22" s="93">
        <f t="shared" si="3"/>
        <v>-2624403</v>
      </c>
      <c r="T22" s="93">
        <f t="shared" si="3"/>
        <v>-31321396</v>
      </c>
      <c r="U22" s="93">
        <f t="shared" si="3"/>
        <v>-50144722</v>
      </c>
      <c r="V22" s="93">
        <f t="shared" si="3"/>
        <v>-40784361</v>
      </c>
      <c r="W22" s="93">
        <f t="shared" si="3"/>
        <v>888200</v>
      </c>
      <c r="X22" s="93">
        <f t="shared" si="3"/>
        <v>-41672561</v>
      </c>
      <c r="Y22" s="94">
        <f>+IF(W22&lt;&gt;0,(X22/W22)*100,0)</f>
        <v>-4691.799256924116</v>
      </c>
      <c r="Z22" s="95">
        <f t="shared" si="3"/>
        <v>888200</v>
      </c>
    </row>
    <row r="23" spans="1:26" ht="13.5">
      <c r="A23" s="96" t="s">
        <v>48</v>
      </c>
      <c r="B23" s="19">
        <v>0</v>
      </c>
      <c r="C23" s="19"/>
      <c r="D23" s="64">
        <v>-5514400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-1529589</v>
      </c>
      <c r="C24" s="80">
        <f>SUM(C22:C23)</f>
        <v>0</v>
      </c>
      <c r="D24" s="81">
        <f aca="true" t="shared" si="4" ref="D24:Z24">SUM(D22:D23)</f>
        <v>0</v>
      </c>
      <c r="E24" s="82">
        <f t="shared" si="4"/>
        <v>888200</v>
      </c>
      <c r="F24" s="82">
        <f t="shared" si="4"/>
        <v>52335480</v>
      </c>
      <c r="G24" s="82">
        <f t="shared" si="4"/>
        <v>-14329807</v>
      </c>
      <c r="H24" s="82">
        <f t="shared" si="4"/>
        <v>-21820606</v>
      </c>
      <c r="I24" s="82">
        <f t="shared" si="4"/>
        <v>16185067</v>
      </c>
      <c r="J24" s="82">
        <f t="shared" si="4"/>
        <v>-18049547</v>
      </c>
      <c r="K24" s="82">
        <f t="shared" si="4"/>
        <v>-6753474</v>
      </c>
      <c r="L24" s="82">
        <f t="shared" si="4"/>
        <v>27652229</v>
      </c>
      <c r="M24" s="82">
        <f t="shared" si="4"/>
        <v>2849208</v>
      </c>
      <c r="N24" s="82">
        <f t="shared" si="4"/>
        <v>-16547964</v>
      </c>
      <c r="O24" s="82">
        <f t="shared" si="4"/>
        <v>-15117185</v>
      </c>
      <c r="P24" s="82">
        <f t="shared" si="4"/>
        <v>21991235</v>
      </c>
      <c r="Q24" s="82">
        <f t="shared" si="4"/>
        <v>-9673914</v>
      </c>
      <c r="R24" s="82">
        <f t="shared" si="4"/>
        <v>-16198923</v>
      </c>
      <c r="S24" s="82">
        <f t="shared" si="4"/>
        <v>-2624403</v>
      </c>
      <c r="T24" s="82">
        <f t="shared" si="4"/>
        <v>-31321396</v>
      </c>
      <c r="U24" s="82">
        <f t="shared" si="4"/>
        <v>-50144722</v>
      </c>
      <c r="V24" s="82">
        <f t="shared" si="4"/>
        <v>-40784361</v>
      </c>
      <c r="W24" s="82">
        <f t="shared" si="4"/>
        <v>888200</v>
      </c>
      <c r="X24" s="82">
        <f t="shared" si="4"/>
        <v>-41672561</v>
      </c>
      <c r="Y24" s="83">
        <f>+IF(W24&lt;&gt;0,(X24/W24)*100,0)</f>
        <v>-4691.799256924116</v>
      </c>
      <c r="Z24" s="84">
        <f t="shared" si="4"/>
        <v>888200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8465147</v>
      </c>
      <c r="C27" s="22"/>
      <c r="D27" s="104">
        <v>1000000</v>
      </c>
      <c r="E27" s="105">
        <v>7285400</v>
      </c>
      <c r="F27" s="105">
        <v>0</v>
      </c>
      <c r="G27" s="105">
        <v>258515</v>
      </c>
      <c r="H27" s="105">
        <v>0</v>
      </c>
      <c r="I27" s="105">
        <v>258515</v>
      </c>
      <c r="J27" s="105">
        <v>825300</v>
      </c>
      <c r="K27" s="105">
        <v>460950</v>
      </c>
      <c r="L27" s="105">
        <v>71136</v>
      </c>
      <c r="M27" s="105">
        <v>1357386</v>
      </c>
      <c r="N27" s="105">
        <v>36196</v>
      </c>
      <c r="O27" s="105">
        <v>18600</v>
      </c>
      <c r="P27" s="105">
        <v>42189</v>
      </c>
      <c r="Q27" s="105">
        <v>96985</v>
      </c>
      <c r="R27" s="105">
        <v>90368</v>
      </c>
      <c r="S27" s="105">
        <v>404060</v>
      </c>
      <c r="T27" s="105">
        <v>3549627</v>
      </c>
      <c r="U27" s="105">
        <v>4044055</v>
      </c>
      <c r="V27" s="105">
        <v>5756941</v>
      </c>
      <c r="W27" s="105">
        <v>7285400</v>
      </c>
      <c r="X27" s="105">
        <v>-1528459</v>
      </c>
      <c r="Y27" s="106">
        <v>-20.98</v>
      </c>
      <c r="Z27" s="107">
        <v>7285400</v>
      </c>
    </row>
    <row r="28" spans="1:26" ht="13.5">
      <c r="A28" s="108" t="s">
        <v>46</v>
      </c>
      <c r="B28" s="19">
        <v>3145524</v>
      </c>
      <c r="C28" s="19"/>
      <c r="D28" s="64">
        <v>0</v>
      </c>
      <c r="E28" s="65">
        <v>3631000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171000</v>
      </c>
      <c r="T28" s="65">
        <v>2849067</v>
      </c>
      <c r="U28" s="65">
        <v>3020067</v>
      </c>
      <c r="V28" s="65">
        <v>3020067</v>
      </c>
      <c r="W28" s="65">
        <v>3631000</v>
      </c>
      <c r="X28" s="65">
        <v>-610933</v>
      </c>
      <c r="Y28" s="66">
        <v>-16.83</v>
      </c>
      <c r="Z28" s="67">
        <v>3631000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630647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4688976</v>
      </c>
      <c r="C31" s="19"/>
      <c r="D31" s="64">
        <v>1000000</v>
      </c>
      <c r="E31" s="65">
        <v>3654400</v>
      </c>
      <c r="F31" s="65">
        <v>0</v>
      </c>
      <c r="G31" s="65">
        <v>258515</v>
      </c>
      <c r="H31" s="65">
        <v>0</v>
      </c>
      <c r="I31" s="65">
        <v>258515</v>
      </c>
      <c r="J31" s="65">
        <v>825300</v>
      </c>
      <c r="K31" s="65">
        <v>460950</v>
      </c>
      <c r="L31" s="65">
        <v>71136</v>
      </c>
      <c r="M31" s="65">
        <v>1357386</v>
      </c>
      <c r="N31" s="65">
        <v>36196</v>
      </c>
      <c r="O31" s="65">
        <v>18600</v>
      </c>
      <c r="P31" s="65">
        <v>42189</v>
      </c>
      <c r="Q31" s="65">
        <v>96985</v>
      </c>
      <c r="R31" s="65">
        <v>90368</v>
      </c>
      <c r="S31" s="65">
        <v>233060</v>
      </c>
      <c r="T31" s="65">
        <v>700560</v>
      </c>
      <c r="U31" s="65">
        <v>1023988</v>
      </c>
      <c r="V31" s="65">
        <v>2736874</v>
      </c>
      <c r="W31" s="65">
        <v>3654400</v>
      </c>
      <c r="X31" s="65">
        <v>-917526</v>
      </c>
      <c r="Y31" s="66">
        <v>-25.11</v>
      </c>
      <c r="Z31" s="67">
        <v>3654400</v>
      </c>
    </row>
    <row r="32" spans="1:26" ht="13.5">
      <c r="A32" s="75" t="s">
        <v>54</v>
      </c>
      <c r="B32" s="22">
        <f>SUM(B28:B31)</f>
        <v>8465147</v>
      </c>
      <c r="C32" s="22">
        <f>SUM(C28:C31)</f>
        <v>0</v>
      </c>
      <c r="D32" s="104">
        <f aca="true" t="shared" si="5" ref="D32:Z32">SUM(D28:D31)</f>
        <v>1000000</v>
      </c>
      <c r="E32" s="105">
        <f t="shared" si="5"/>
        <v>7285400</v>
      </c>
      <c r="F32" s="105">
        <f t="shared" si="5"/>
        <v>0</v>
      </c>
      <c r="G32" s="105">
        <f t="shared" si="5"/>
        <v>258515</v>
      </c>
      <c r="H32" s="105">
        <f t="shared" si="5"/>
        <v>0</v>
      </c>
      <c r="I32" s="105">
        <f t="shared" si="5"/>
        <v>258515</v>
      </c>
      <c r="J32" s="105">
        <f t="shared" si="5"/>
        <v>825300</v>
      </c>
      <c r="K32" s="105">
        <f t="shared" si="5"/>
        <v>460950</v>
      </c>
      <c r="L32" s="105">
        <f t="shared" si="5"/>
        <v>71136</v>
      </c>
      <c r="M32" s="105">
        <f t="shared" si="5"/>
        <v>1357386</v>
      </c>
      <c r="N32" s="105">
        <f t="shared" si="5"/>
        <v>36196</v>
      </c>
      <c r="O32" s="105">
        <f t="shared" si="5"/>
        <v>18600</v>
      </c>
      <c r="P32" s="105">
        <f t="shared" si="5"/>
        <v>42189</v>
      </c>
      <c r="Q32" s="105">
        <f t="shared" si="5"/>
        <v>96985</v>
      </c>
      <c r="R32" s="105">
        <f t="shared" si="5"/>
        <v>90368</v>
      </c>
      <c r="S32" s="105">
        <f t="shared" si="5"/>
        <v>404060</v>
      </c>
      <c r="T32" s="105">
        <f t="shared" si="5"/>
        <v>3549627</v>
      </c>
      <c r="U32" s="105">
        <f t="shared" si="5"/>
        <v>4044055</v>
      </c>
      <c r="V32" s="105">
        <f t="shared" si="5"/>
        <v>5756941</v>
      </c>
      <c r="W32" s="105">
        <f t="shared" si="5"/>
        <v>7285400</v>
      </c>
      <c r="X32" s="105">
        <f t="shared" si="5"/>
        <v>-1528459</v>
      </c>
      <c r="Y32" s="106">
        <f>+IF(W32&lt;&gt;0,(X32/W32)*100,0)</f>
        <v>-20.979754028605154</v>
      </c>
      <c r="Z32" s="107">
        <f t="shared" si="5"/>
        <v>7285400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143959017</v>
      </c>
      <c r="C35" s="19"/>
      <c r="D35" s="64">
        <v>43473000</v>
      </c>
      <c r="E35" s="65">
        <v>76677000</v>
      </c>
      <c r="F35" s="65">
        <v>187306422</v>
      </c>
      <c r="G35" s="65">
        <v>171237357</v>
      </c>
      <c r="H35" s="65">
        <v>150109389</v>
      </c>
      <c r="I35" s="65">
        <v>508653168</v>
      </c>
      <c r="J35" s="65">
        <v>145938764</v>
      </c>
      <c r="K35" s="65">
        <v>131297739</v>
      </c>
      <c r="L35" s="65">
        <v>159950018</v>
      </c>
      <c r="M35" s="65">
        <v>437186521</v>
      </c>
      <c r="N35" s="65">
        <v>143091234</v>
      </c>
      <c r="O35" s="65">
        <v>127143823</v>
      </c>
      <c r="P35" s="65">
        <v>150212738</v>
      </c>
      <c r="Q35" s="65">
        <v>420447795</v>
      </c>
      <c r="R35" s="65">
        <v>135032523</v>
      </c>
      <c r="S35" s="65">
        <v>132891682</v>
      </c>
      <c r="T35" s="65">
        <v>118899883</v>
      </c>
      <c r="U35" s="65">
        <v>386824088</v>
      </c>
      <c r="V35" s="65">
        <v>1753111572</v>
      </c>
      <c r="W35" s="65">
        <v>76677000</v>
      </c>
      <c r="X35" s="65">
        <v>1676434572</v>
      </c>
      <c r="Y35" s="66">
        <v>2186.36</v>
      </c>
      <c r="Z35" s="67">
        <v>76677000</v>
      </c>
    </row>
    <row r="36" spans="1:26" ht="13.5">
      <c r="A36" s="63" t="s">
        <v>57</v>
      </c>
      <c r="B36" s="19">
        <v>100176862</v>
      </c>
      <c r="C36" s="19"/>
      <c r="D36" s="64">
        <v>78379445</v>
      </c>
      <c r="E36" s="65">
        <v>88856845</v>
      </c>
      <c r="F36" s="65">
        <v>65497257</v>
      </c>
      <c r="G36" s="65">
        <v>65171287</v>
      </c>
      <c r="H36" s="65">
        <v>64130125</v>
      </c>
      <c r="I36" s="65">
        <v>194798669</v>
      </c>
      <c r="J36" s="65">
        <v>64279690</v>
      </c>
      <c r="K36" s="65">
        <v>64363635</v>
      </c>
      <c r="L36" s="65">
        <v>63681664</v>
      </c>
      <c r="M36" s="65">
        <v>192324989</v>
      </c>
      <c r="N36" s="65">
        <v>63136411</v>
      </c>
      <c r="O36" s="65">
        <v>62602176</v>
      </c>
      <c r="P36" s="65">
        <v>61879445</v>
      </c>
      <c r="Q36" s="65">
        <v>187618032</v>
      </c>
      <c r="R36" s="65">
        <v>61189340</v>
      </c>
      <c r="S36" s="65">
        <v>60650210</v>
      </c>
      <c r="T36" s="65">
        <v>60620395</v>
      </c>
      <c r="U36" s="65">
        <v>182459945</v>
      </c>
      <c r="V36" s="65">
        <v>757201635</v>
      </c>
      <c r="W36" s="65">
        <v>88856845</v>
      </c>
      <c r="X36" s="65">
        <v>668344790</v>
      </c>
      <c r="Y36" s="66">
        <v>752.16</v>
      </c>
      <c r="Z36" s="67">
        <v>88856845</v>
      </c>
    </row>
    <row r="37" spans="1:26" ht="13.5">
      <c r="A37" s="63" t="s">
        <v>58</v>
      </c>
      <c r="B37" s="19">
        <v>55557812</v>
      </c>
      <c r="C37" s="19"/>
      <c r="D37" s="64">
        <v>17700000</v>
      </c>
      <c r="E37" s="65">
        <v>14556000</v>
      </c>
      <c r="F37" s="65">
        <v>48491099</v>
      </c>
      <c r="G37" s="65">
        <v>48524361</v>
      </c>
      <c r="H37" s="65">
        <v>42678384</v>
      </c>
      <c r="I37" s="65">
        <v>139693844</v>
      </c>
      <c r="J37" s="65">
        <v>39098903</v>
      </c>
      <c r="K37" s="65">
        <v>38878143</v>
      </c>
      <c r="L37" s="65">
        <v>36290740</v>
      </c>
      <c r="M37" s="65">
        <v>114267786</v>
      </c>
      <c r="N37" s="65">
        <v>34503562</v>
      </c>
      <c r="O37" s="65">
        <v>32189715</v>
      </c>
      <c r="P37" s="65">
        <v>27480507</v>
      </c>
      <c r="Q37" s="65">
        <v>94173784</v>
      </c>
      <c r="R37" s="65">
        <v>26909162</v>
      </c>
      <c r="S37" s="65">
        <v>27794125</v>
      </c>
      <c r="T37" s="65">
        <v>25849455</v>
      </c>
      <c r="U37" s="65">
        <v>80552742</v>
      </c>
      <c r="V37" s="65">
        <v>428688156</v>
      </c>
      <c r="W37" s="65">
        <v>14556000</v>
      </c>
      <c r="X37" s="65">
        <v>414132156</v>
      </c>
      <c r="Y37" s="66">
        <v>2845.1</v>
      </c>
      <c r="Z37" s="67">
        <v>14556000</v>
      </c>
    </row>
    <row r="38" spans="1:26" ht="13.5">
      <c r="A38" s="63" t="s">
        <v>59</v>
      </c>
      <c r="B38" s="19">
        <v>9540537</v>
      </c>
      <c r="C38" s="19"/>
      <c r="D38" s="64">
        <v>10732492</v>
      </c>
      <c r="E38" s="65">
        <v>10732492</v>
      </c>
      <c r="F38" s="65">
        <v>9664307</v>
      </c>
      <c r="G38" s="65">
        <v>9664307</v>
      </c>
      <c r="H38" s="65">
        <v>8352404</v>
      </c>
      <c r="I38" s="65">
        <v>27681018</v>
      </c>
      <c r="J38" s="65">
        <v>8352404</v>
      </c>
      <c r="K38" s="65">
        <v>8352404</v>
      </c>
      <c r="L38" s="65">
        <v>8352404</v>
      </c>
      <c r="M38" s="65">
        <v>25057212</v>
      </c>
      <c r="N38" s="65">
        <v>8352404</v>
      </c>
      <c r="O38" s="65">
        <v>8352404</v>
      </c>
      <c r="P38" s="65">
        <v>6974725</v>
      </c>
      <c r="Q38" s="65">
        <v>23679533</v>
      </c>
      <c r="R38" s="65">
        <v>6974725</v>
      </c>
      <c r="S38" s="65">
        <v>6908673</v>
      </c>
      <c r="T38" s="65">
        <v>6908673</v>
      </c>
      <c r="U38" s="65">
        <v>20792071</v>
      </c>
      <c r="V38" s="65">
        <v>97209834</v>
      </c>
      <c r="W38" s="65">
        <v>10732492</v>
      </c>
      <c r="X38" s="65">
        <v>86477342</v>
      </c>
      <c r="Y38" s="66">
        <v>805.75</v>
      </c>
      <c r="Z38" s="67">
        <v>10732492</v>
      </c>
    </row>
    <row r="39" spans="1:26" ht="13.5">
      <c r="A39" s="63" t="s">
        <v>60</v>
      </c>
      <c r="B39" s="19">
        <v>179037530</v>
      </c>
      <c r="C39" s="19"/>
      <c r="D39" s="64">
        <v>93419953</v>
      </c>
      <c r="E39" s="65">
        <v>140245353</v>
      </c>
      <c r="F39" s="65">
        <v>194648273</v>
      </c>
      <c r="G39" s="65">
        <v>178219976</v>
      </c>
      <c r="H39" s="65">
        <v>163208726</v>
      </c>
      <c r="I39" s="65">
        <v>536076975</v>
      </c>
      <c r="J39" s="65">
        <v>162767147</v>
      </c>
      <c r="K39" s="65">
        <v>148430827</v>
      </c>
      <c r="L39" s="65">
        <v>178988538</v>
      </c>
      <c r="M39" s="65">
        <v>490186512</v>
      </c>
      <c r="N39" s="65">
        <v>163371679</v>
      </c>
      <c r="O39" s="65">
        <v>149203880</v>
      </c>
      <c r="P39" s="65">
        <v>177636951</v>
      </c>
      <c r="Q39" s="65">
        <v>490212510</v>
      </c>
      <c r="R39" s="65">
        <v>162337976</v>
      </c>
      <c r="S39" s="65">
        <v>158839094</v>
      </c>
      <c r="T39" s="65">
        <v>146762150</v>
      </c>
      <c r="U39" s="65">
        <v>467939220</v>
      </c>
      <c r="V39" s="65">
        <v>1984415217</v>
      </c>
      <c r="W39" s="65">
        <v>140245353</v>
      </c>
      <c r="X39" s="65">
        <v>1844169864</v>
      </c>
      <c r="Y39" s="66">
        <v>1314.96</v>
      </c>
      <c r="Z39" s="67">
        <v>140245353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9700235</v>
      </c>
      <c r="C42" s="19">
        <v>22764879</v>
      </c>
      <c r="D42" s="64">
        <v>-18337777</v>
      </c>
      <c r="E42" s="65">
        <v>-51752208</v>
      </c>
      <c r="F42" s="65">
        <v>4982894</v>
      </c>
      <c r="G42" s="65">
        <v>4822788</v>
      </c>
      <c r="H42" s="65">
        <v>-1982956</v>
      </c>
      <c r="I42" s="65">
        <v>7822726</v>
      </c>
      <c r="J42" s="65">
        <v>15780121</v>
      </c>
      <c r="K42" s="65">
        <v>26331551</v>
      </c>
      <c r="L42" s="65">
        <v>11150822</v>
      </c>
      <c r="M42" s="65">
        <v>53262494</v>
      </c>
      <c r="N42" s="65">
        <v>-56444863</v>
      </c>
      <c r="O42" s="65">
        <v>23143557</v>
      </c>
      <c r="P42" s="65">
        <v>22513540</v>
      </c>
      <c r="Q42" s="65">
        <v>-10787766</v>
      </c>
      <c r="R42" s="65">
        <v>-33682570</v>
      </c>
      <c r="S42" s="65">
        <v>10625125</v>
      </c>
      <c r="T42" s="65">
        <v>-4475130</v>
      </c>
      <c r="U42" s="65">
        <v>-27532575</v>
      </c>
      <c r="V42" s="65">
        <v>22764879</v>
      </c>
      <c r="W42" s="65">
        <v>-51752208</v>
      </c>
      <c r="X42" s="65">
        <v>74517087</v>
      </c>
      <c r="Y42" s="66">
        <v>-143.99</v>
      </c>
      <c r="Z42" s="67">
        <v>-51752208</v>
      </c>
    </row>
    <row r="43" spans="1:26" ht="13.5">
      <c r="A43" s="63" t="s">
        <v>63</v>
      </c>
      <c r="B43" s="19">
        <v>-52001207</v>
      </c>
      <c r="C43" s="19">
        <v>-3666530</v>
      </c>
      <c r="D43" s="64">
        <v>34473000</v>
      </c>
      <c r="E43" s="65">
        <v>-7285000</v>
      </c>
      <c r="F43" s="65">
        <v>-368497</v>
      </c>
      <c r="G43" s="65">
        <v>-258515</v>
      </c>
      <c r="H43" s="65">
        <v>0</v>
      </c>
      <c r="I43" s="65">
        <v>-627012</v>
      </c>
      <c r="J43" s="65">
        <v>-825300</v>
      </c>
      <c r="K43" s="65">
        <v>-460950</v>
      </c>
      <c r="L43" s="65">
        <v>-71136</v>
      </c>
      <c r="M43" s="65">
        <v>-1357386</v>
      </c>
      <c r="N43" s="65">
        <v>-29270</v>
      </c>
      <c r="O43" s="65">
        <v>-9195</v>
      </c>
      <c r="P43" s="65">
        <v>-41309</v>
      </c>
      <c r="Q43" s="65">
        <v>-79774</v>
      </c>
      <c r="R43" s="65">
        <v>-90368</v>
      </c>
      <c r="S43" s="65">
        <v>-472726</v>
      </c>
      <c r="T43" s="65">
        <v>-1039264</v>
      </c>
      <c r="U43" s="65">
        <v>-1602358</v>
      </c>
      <c r="V43" s="65">
        <v>-3666530</v>
      </c>
      <c r="W43" s="65">
        <v>-7285000</v>
      </c>
      <c r="X43" s="65">
        <v>3618470</v>
      </c>
      <c r="Y43" s="66">
        <v>-49.67</v>
      </c>
      <c r="Z43" s="67">
        <v>-7285000</v>
      </c>
    </row>
    <row r="44" spans="1:26" ht="13.5">
      <c r="A44" s="63" t="s">
        <v>64</v>
      </c>
      <c r="B44" s="19">
        <v>-4186550</v>
      </c>
      <c r="C44" s="19">
        <v>-2689581</v>
      </c>
      <c r="D44" s="64">
        <v>-2379000</v>
      </c>
      <c r="E44" s="65">
        <v>-2623900</v>
      </c>
      <c r="F44" s="65">
        <v>0</v>
      </c>
      <c r="G44" s="65">
        <v>0</v>
      </c>
      <c r="H44" s="65">
        <v>-1311903</v>
      </c>
      <c r="I44" s="65">
        <v>-1311903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-1377678</v>
      </c>
      <c r="Q44" s="65">
        <v>-1377678</v>
      </c>
      <c r="R44" s="65">
        <v>0</v>
      </c>
      <c r="S44" s="65">
        <v>0</v>
      </c>
      <c r="T44" s="65">
        <v>0</v>
      </c>
      <c r="U44" s="65">
        <v>0</v>
      </c>
      <c r="V44" s="65">
        <v>-2689581</v>
      </c>
      <c r="W44" s="65">
        <v>-2623900</v>
      </c>
      <c r="X44" s="65">
        <v>-65681</v>
      </c>
      <c r="Y44" s="66">
        <v>2.5</v>
      </c>
      <c r="Z44" s="67">
        <v>-2623900</v>
      </c>
    </row>
    <row r="45" spans="1:26" ht="13.5">
      <c r="A45" s="75" t="s">
        <v>65</v>
      </c>
      <c r="B45" s="22">
        <v>4717089</v>
      </c>
      <c r="C45" s="22">
        <v>21105557</v>
      </c>
      <c r="D45" s="104">
        <v>37438223</v>
      </c>
      <c r="E45" s="105">
        <v>63496892</v>
      </c>
      <c r="F45" s="105">
        <v>9311186</v>
      </c>
      <c r="G45" s="105">
        <v>13875459</v>
      </c>
      <c r="H45" s="105">
        <v>10580600</v>
      </c>
      <c r="I45" s="105">
        <v>10580600</v>
      </c>
      <c r="J45" s="105">
        <v>25535421</v>
      </c>
      <c r="K45" s="105">
        <v>51406022</v>
      </c>
      <c r="L45" s="105">
        <v>62485708</v>
      </c>
      <c r="M45" s="105">
        <v>62485708</v>
      </c>
      <c r="N45" s="105">
        <v>6011575</v>
      </c>
      <c r="O45" s="105">
        <v>29145937</v>
      </c>
      <c r="P45" s="105">
        <v>50240490</v>
      </c>
      <c r="Q45" s="105">
        <v>50240490</v>
      </c>
      <c r="R45" s="105">
        <v>16467552</v>
      </c>
      <c r="S45" s="105">
        <v>26619951</v>
      </c>
      <c r="T45" s="105">
        <v>21105557</v>
      </c>
      <c r="U45" s="105">
        <v>21105557</v>
      </c>
      <c r="V45" s="105">
        <v>21105557</v>
      </c>
      <c r="W45" s="105">
        <v>63496892</v>
      </c>
      <c r="X45" s="105">
        <v>-42391335</v>
      </c>
      <c r="Y45" s="106">
        <v>-66.76</v>
      </c>
      <c r="Z45" s="107">
        <v>63496892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7961162</v>
      </c>
      <c r="C49" s="57"/>
      <c r="D49" s="134">
        <v>1148885</v>
      </c>
      <c r="E49" s="59">
        <v>467759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16665857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11229947</v>
      </c>
      <c r="C51" s="57"/>
      <c r="D51" s="134">
        <v>82500</v>
      </c>
      <c r="E51" s="59">
        <v>128214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11452092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52.42165572485919</v>
      </c>
      <c r="C58" s="5">
        <f>IF(C67=0,0,+(C76/C67)*100)</f>
        <v>0</v>
      </c>
      <c r="D58" s="6">
        <f aca="true" t="shared" si="6" ref="D58:Z58">IF(D67=0,0,+(D76/D67)*100)</f>
        <v>36.05561873699118</v>
      </c>
      <c r="E58" s="7">
        <f t="shared" si="6"/>
        <v>32.897482416681164</v>
      </c>
      <c r="F58" s="7">
        <f t="shared" si="6"/>
        <v>36.55728988644563</v>
      </c>
      <c r="G58" s="7">
        <f t="shared" si="6"/>
        <v>41.579161150559635</v>
      </c>
      <c r="H58" s="7">
        <f t="shared" si="6"/>
        <v>25.556289285102846</v>
      </c>
      <c r="I58" s="7">
        <f t="shared" si="6"/>
        <v>35.31179758816738</v>
      </c>
      <c r="J58" s="7">
        <f t="shared" si="6"/>
        <v>72.63464598963756</v>
      </c>
      <c r="K58" s="7">
        <f t="shared" si="6"/>
        <v>113.0765319410167</v>
      </c>
      <c r="L58" s="7">
        <f t="shared" si="6"/>
        <v>660.4000592218559</v>
      </c>
      <c r="M58" s="7">
        <f t="shared" si="6"/>
        <v>252.05971025027424</v>
      </c>
      <c r="N58" s="7">
        <f t="shared" si="6"/>
        <v>44.850172778379495</v>
      </c>
      <c r="O58" s="7">
        <f t="shared" si="6"/>
        <v>97.32195644184523</v>
      </c>
      <c r="P58" s="7">
        <f t="shared" si="6"/>
        <v>42.55782164886057</v>
      </c>
      <c r="Q58" s="7">
        <f t="shared" si="6"/>
        <v>61.72804056799528</v>
      </c>
      <c r="R58" s="7">
        <f t="shared" si="6"/>
        <v>69.25973531064506</v>
      </c>
      <c r="S58" s="7">
        <f t="shared" si="6"/>
        <v>1616.9153002095918</v>
      </c>
      <c r="T58" s="7">
        <f t="shared" si="6"/>
        <v>2006.1146148788189</v>
      </c>
      <c r="U58" s="7">
        <f t="shared" si="6"/>
        <v>1353.1516943663546</v>
      </c>
      <c r="V58" s="7">
        <f t="shared" si="6"/>
        <v>447.52911169548526</v>
      </c>
      <c r="W58" s="7">
        <f t="shared" si="6"/>
        <v>32.897482416681164</v>
      </c>
      <c r="X58" s="7">
        <f t="shared" si="6"/>
        <v>0</v>
      </c>
      <c r="Y58" s="7">
        <f t="shared" si="6"/>
        <v>0</v>
      </c>
      <c r="Z58" s="8">
        <f t="shared" si="6"/>
        <v>32.897482416681164</v>
      </c>
    </row>
    <row r="59" spans="1:26" ht="13.5">
      <c r="A59" s="37" t="s">
        <v>31</v>
      </c>
      <c r="B59" s="9">
        <f aca="true" t="shared" si="7" ref="B59:Z66">IF(B68=0,0,+(B77/B68)*100)</f>
        <v>82.20496730228409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36.13810613991505</v>
      </c>
      <c r="C60" s="12">
        <f t="shared" si="7"/>
        <v>0</v>
      </c>
      <c r="D60" s="3">
        <f t="shared" si="7"/>
        <v>35.9525447042641</v>
      </c>
      <c r="E60" s="13">
        <f t="shared" si="7"/>
        <v>32.138537713323444</v>
      </c>
      <c r="F60" s="13">
        <f t="shared" si="7"/>
        <v>37.2147778147206</v>
      </c>
      <c r="G60" s="13">
        <f t="shared" si="7"/>
        <v>42.434920123135505</v>
      </c>
      <c r="H60" s="13">
        <f t="shared" si="7"/>
        <v>26.238844498460708</v>
      </c>
      <c r="I60" s="13">
        <f t="shared" si="7"/>
        <v>36.065521278684</v>
      </c>
      <c r="J60" s="13">
        <f t="shared" si="7"/>
        <v>75.22803321353328</v>
      </c>
      <c r="K60" s="13">
        <f t="shared" si="7"/>
        <v>117.09174500436636</v>
      </c>
      <c r="L60" s="13">
        <f t="shared" si="7"/>
        <v>689.2861499922735</v>
      </c>
      <c r="M60" s="13">
        <f t="shared" si="7"/>
        <v>261.6078387707382</v>
      </c>
      <c r="N60" s="13">
        <f t="shared" si="7"/>
        <v>48.63317077535681</v>
      </c>
      <c r="O60" s="13">
        <f t="shared" si="7"/>
        <v>103.10463325038512</v>
      </c>
      <c r="P60" s="13">
        <f t="shared" si="7"/>
        <v>44.7</v>
      </c>
      <c r="Q60" s="13">
        <f t="shared" si="7"/>
        <v>65.56581786793268</v>
      </c>
      <c r="R60" s="13">
        <f t="shared" si="7"/>
        <v>72.9083800781914</v>
      </c>
      <c r="S60" s="13">
        <f t="shared" si="7"/>
        <v>1678.2210173604365</v>
      </c>
      <c r="T60" s="13">
        <f t="shared" si="7"/>
        <v>2077.7134608375377</v>
      </c>
      <c r="U60" s="13">
        <f t="shared" si="7"/>
        <v>1408.5351260527932</v>
      </c>
      <c r="V60" s="13">
        <f t="shared" si="7"/>
        <v>464.11299739253116</v>
      </c>
      <c r="W60" s="13">
        <f t="shared" si="7"/>
        <v>32.138537713323444</v>
      </c>
      <c r="X60" s="13">
        <f t="shared" si="7"/>
        <v>0</v>
      </c>
      <c r="Y60" s="13">
        <f t="shared" si="7"/>
        <v>0</v>
      </c>
      <c r="Z60" s="14">
        <f t="shared" si="7"/>
        <v>32.138537713323444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36.13810613991505</v>
      </c>
      <c r="C65" s="12">
        <f t="shared" si="7"/>
        <v>0</v>
      </c>
      <c r="D65" s="3">
        <f t="shared" si="7"/>
        <v>35.9525447042641</v>
      </c>
      <c r="E65" s="13">
        <f t="shared" si="7"/>
        <v>32.138537713323444</v>
      </c>
      <c r="F65" s="13">
        <f t="shared" si="7"/>
        <v>37.2147778147206</v>
      </c>
      <c r="G65" s="13">
        <f t="shared" si="7"/>
        <v>42.434920123135505</v>
      </c>
      <c r="H65" s="13">
        <f t="shared" si="7"/>
        <v>26.238844498460708</v>
      </c>
      <c r="I65" s="13">
        <f t="shared" si="7"/>
        <v>36.065521278684</v>
      </c>
      <c r="J65" s="13">
        <f t="shared" si="7"/>
        <v>75.22803321353328</v>
      </c>
      <c r="K65" s="13">
        <f t="shared" si="7"/>
        <v>117.09174500436636</v>
      </c>
      <c r="L65" s="13">
        <f t="shared" si="7"/>
        <v>689.2861499922735</v>
      </c>
      <c r="M65" s="13">
        <f t="shared" si="7"/>
        <v>261.6078387707382</v>
      </c>
      <c r="N65" s="13">
        <f t="shared" si="7"/>
        <v>48.63317077535681</v>
      </c>
      <c r="O65" s="13">
        <f t="shared" si="7"/>
        <v>103.10463325038512</v>
      </c>
      <c r="P65" s="13">
        <f t="shared" si="7"/>
        <v>44.7</v>
      </c>
      <c r="Q65" s="13">
        <f t="shared" si="7"/>
        <v>65.56581786793268</v>
      </c>
      <c r="R65" s="13">
        <f t="shared" si="7"/>
        <v>72.9083800781914</v>
      </c>
      <c r="S65" s="13">
        <f t="shared" si="7"/>
        <v>1678.2210173604365</v>
      </c>
      <c r="T65" s="13">
        <f t="shared" si="7"/>
        <v>2077.7134608375377</v>
      </c>
      <c r="U65" s="13">
        <f t="shared" si="7"/>
        <v>1408.5351260527932</v>
      </c>
      <c r="V65" s="13">
        <f t="shared" si="7"/>
        <v>464.11299739253116</v>
      </c>
      <c r="W65" s="13">
        <f t="shared" si="7"/>
        <v>32.138537713323444</v>
      </c>
      <c r="X65" s="13">
        <f t="shared" si="7"/>
        <v>0</v>
      </c>
      <c r="Y65" s="13">
        <f t="shared" si="7"/>
        <v>0</v>
      </c>
      <c r="Z65" s="14">
        <f t="shared" si="7"/>
        <v>32.138537713323444</v>
      </c>
    </row>
    <row r="66" spans="1:26" ht="13.5">
      <c r="A66" s="40" t="s">
        <v>110</v>
      </c>
      <c r="B66" s="15">
        <f t="shared" si="7"/>
        <v>40.741662518666004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221</v>
      </c>
      <c r="B67" s="24">
        <v>7676215</v>
      </c>
      <c r="C67" s="24"/>
      <c r="D67" s="25">
        <v>4660300</v>
      </c>
      <c r="E67" s="26">
        <v>4023700</v>
      </c>
      <c r="F67" s="26">
        <v>263310</v>
      </c>
      <c r="G67" s="26">
        <v>265888</v>
      </c>
      <c r="H67" s="26">
        <v>204435</v>
      </c>
      <c r="I67" s="26">
        <v>733633</v>
      </c>
      <c r="J67" s="26">
        <v>167142</v>
      </c>
      <c r="K67" s="26">
        <v>161266</v>
      </c>
      <c r="L67" s="26">
        <v>128331</v>
      </c>
      <c r="M67" s="26">
        <v>456739</v>
      </c>
      <c r="N67" s="26">
        <v>96945</v>
      </c>
      <c r="O67" s="26">
        <v>125166</v>
      </c>
      <c r="P67" s="26">
        <v>147047</v>
      </c>
      <c r="Q67" s="26">
        <v>369158</v>
      </c>
      <c r="R67" s="26">
        <v>154823</v>
      </c>
      <c r="S67" s="26">
        <v>218997</v>
      </c>
      <c r="T67" s="26">
        <v>215958</v>
      </c>
      <c r="U67" s="26">
        <v>589778</v>
      </c>
      <c r="V67" s="26">
        <v>2149308</v>
      </c>
      <c r="W67" s="26">
        <v>4023700</v>
      </c>
      <c r="X67" s="26"/>
      <c r="Y67" s="25"/>
      <c r="Z67" s="27">
        <v>4023700</v>
      </c>
    </row>
    <row r="68" spans="1:26" ht="13.5" hidden="1">
      <c r="A68" s="37" t="s">
        <v>31</v>
      </c>
      <c r="B68" s="19">
        <v>2704929</v>
      </c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4886908</v>
      </c>
      <c r="C69" s="19"/>
      <c r="D69" s="20">
        <v>4652800</v>
      </c>
      <c r="E69" s="21">
        <v>3978700</v>
      </c>
      <c r="F69" s="21">
        <v>258658</v>
      </c>
      <c r="G69" s="21">
        <v>260526</v>
      </c>
      <c r="H69" s="21">
        <v>199117</v>
      </c>
      <c r="I69" s="21">
        <v>718301</v>
      </c>
      <c r="J69" s="21">
        <v>161380</v>
      </c>
      <c r="K69" s="21">
        <v>155736</v>
      </c>
      <c r="L69" s="21">
        <v>122953</v>
      </c>
      <c r="M69" s="21">
        <v>440069</v>
      </c>
      <c r="N69" s="21">
        <v>89404</v>
      </c>
      <c r="O69" s="21">
        <v>118146</v>
      </c>
      <c r="P69" s="21">
        <v>140000</v>
      </c>
      <c r="Q69" s="21">
        <v>347550</v>
      </c>
      <c r="R69" s="21">
        <v>147075</v>
      </c>
      <c r="S69" s="21">
        <v>210997</v>
      </c>
      <c r="T69" s="21">
        <v>208516</v>
      </c>
      <c r="U69" s="21">
        <v>566588</v>
      </c>
      <c r="V69" s="21">
        <v>2072508</v>
      </c>
      <c r="W69" s="21">
        <v>3978700</v>
      </c>
      <c r="X69" s="21"/>
      <c r="Y69" s="20"/>
      <c r="Z69" s="23">
        <v>3978700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4886908</v>
      </c>
      <c r="C74" s="19"/>
      <c r="D74" s="20">
        <v>4652800</v>
      </c>
      <c r="E74" s="21">
        <v>3978700</v>
      </c>
      <c r="F74" s="21">
        <v>258658</v>
      </c>
      <c r="G74" s="21">
        <v>260526</v>
      </c>
      <c r="H74" s="21">
        <v>199117</v>
      </c>
      <c r="I74" s="21">
        <v>718301</v>
      </c>
      <c r="J74" s="21">
        <v>161380</v>
      </c>
      <c r="K74" s="21">
        <v>155736</v>
      </c>
      <c r="L74" s="21">
        <v>122953</v>
      </c>
      <c r="M74" s="21">
        <v>440069</v>
      </c>
      <c r="N74" s="21">
        <v>89404</v>
      </c>
      <c r="O74" s="21">
        <v>118146</v>
      </c>
      <c r="P74" s="21">
        <v>140000</v>
      </c>
      <c r="Q74" s="21">
        <v>347550</v>
      </c>
      <c r="R74" s="21">
        <v>147075</v>
      </c>
      <c r="S74" s="21">
        <v>210997</v>
      </c>
      <c r="T74" s="21">
        <v>208516</v>
      </c>
      <c r="U74" s="21">
        <v>566588</v>
      </c>
      <c r="V74" s="21">
        <v>2072508</v>
      </c>
      <c r="W74" s="21">
        <v>3978700</v>
      </c>
      <c r="X74" s="21"/>
      <c r="Y74" s="20"/>
      <c r="Z74" s="23">
        <v>3978700</v>
      </c>
    </row>
    <row r="75" spans="1:26" ht="13.5" hidden="1">
      <c r="A75" s="40" t="s">
        <v>110</v>
      </c>
      <c r="B75" s="28">
        <v>84378</v>
      </c>
      <c r="C75" s="28"/>
      <c r="D75" s="29">
        <v>7500</v>
      </c>
      <c r="E75" s="30">
        <v>45000</v>
      </c>
      <c r="F75" s="30">
        <v>4652</v>
      </c>
      <c r="G75" s="30">
        <v>5362</v>
      </c>
      <c r="H75" s="30">
        <v>5318</v>
      </c>
      <c r="I75" s="30">
        <v>15332</v>
      </c>
      <c r="J75" s="30">
        <v>5762</v>
      </c>
      <c r="K75" s="30">
        <v>5530</v>
      </c>
      <c r="L75" s="30">
        <v>5378</v>
      </c>
      <c r="M75" s="30">
        <v>16670</v>
      </c>
      <c r="N75" s="30">
        <v>7541</v>
      </c>
      <c r="O75" s="30">
        <v>7020</v>
      </c>
      <c r="P75" s="30">
        <v>7047</v>
      </c>
      <c r="Q75" s="30">
        <v>21608</v>
      </c>
      <c r="R75" s="30">
        <v>7748</v>
      </c>
      <c r="S75" s="30">
        <v>8000</v>
      </c>
      <c r="T75" s="30">
        <v>7442</v>
      </c>
      <c r="U75" s="30">
        <v>23190</v>
      </c>
      <c r="V75" s="30">
        <v>76800</v>
      </c>
      <c r="W75" s="30">
        <v>45000</v>
      </c>
      <c r="X75" s="30"/>
      <c r="Y75" s="29"/>
      <c r="Z75" s="31">
        <v>45000</v>
      </c>
    </row>
    <row r="76" spans="1:26" ht="13.5" hidden="1">
      <c r="A76" s="42" t="s">
        <v>222</v>
      </c>
      <c r="B76" s="32">
        <v>4023999</v>
      </c>
      <c r="C76" s="32">
        <v>9618779</v>
      </c>
      <c r="D76" s="33">
        <v>1680300</v>
      </c>
      <c r="E76" s="34">
        <v>1323696</v>
      </c>
      <c r="F76" s="34">
        <v>96259</v>
      </c>
      <c r="G76" s="34">
        <v>110554</v>
      </c>
      <c r="H76" s="34">
        <v>52246</v>
      </c>
      <c r="I76" s="34">
        <v>259059</v>
      </c>
      <c r="J76" s="34">
        <v>121403</v>
      </c>
      <c r="K76" s="34">
        <v>182354</v>
      </c>
      <c r="L76" s="34">
        <v>847498</v>
      </c>
      <c r="M76" s="34">
        <v>1151255</v>
      </c>
      <c r="N76" s="34">
        <v>43480</v>
      </c>
      <c r="O76" s="34">
        <v>121814</v>
      </c>
      <c r="P76" s="34">
        <v>62580</v>
      </c>
      <c r="Q76" s="34">
        <v>227874</v>
      </c>
      <c r="R76" s="34">
        <v>107230</v>
      </c>
      <c r="S76" s="34">
        <v>3540996</v>
      </c>
      <c r="T76" s="34">
        <v>4332365</v>
      </c>
      <c r="U76" s="34">
        <v>7980591</v>
      </c>
      <c r="V76" s="34">
        <v>9618779</v>
      </c>
      <c r="W76" s="34">
        <v>1323696</v>
      </c>
      <c r="X76" s="34"/>
      <c r="Y76" s="33"/>
      <c r="Z76" s="35">
        <v>1323696</v>
      </c>
    </row>
    <row r="77" spans="1:26" ht="13.5" hidden="1">
      <c r="A77" s="37" t="s">
        <v>31</v>
      </c>
      <c r="B77" s="19">
        <v>2223586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1766036</v>
      </c>
      <c r="C78" s="19">
        <v>9618779</v>
      </c>
      <c r="D78" s="20">
        <v>1672800</v>
      </c>
      <c r="E78" s="21">
        <v>1278696</v>
      </c>
      <c r="F78" s="21">
        <v>96259</v>
      </c>
      <c r="G78" s="21">
        <v>110554</v>
      </c>
      <c r="H78" s="21">
        <v>52246</v>
      </c>
      <c r="I78" s="21">
        <v>259059</v>
      </c>
      <c r="J78" s="21">
        <v>121403</v>
      </c>
      <c r="K78" s="21">
        <v>182354</v>
      </c>
      <c r="L78" s="21">
        <v>847498</v>
      </c>
      <c r="M78" s="21">
        <v>1151255</v>
      </c>
      <c r="N78" s="21">
        <v>43480</v>
      </c>
      <c r="O78" s="21">
        <v>121814</v>
      </c>
      <c r="P78" s="21">
        <v>62580</v>
      </c>
      <c r="Q78" s="21">
        <v>227874</v>
      </c>
      <c r="R78" s="21">
        <v>107230</v>
      </c>
      <c r="S78" s="21">
        <v>3540996</v>
      </c>
      <c r="T78" s="21">
        <v>4332365</v>
      </c>
      <c r="U78" s="21">
        <v>7980591</v>
      </c>
      <c r="V78" s="21">
        <v>9618779</v>
      </c>
      <c r="W78" s="21">
        <v>1278696</v>
      </c>
      <c r="X78" s="21"/>
      <c r="Y78" s="20"/>
      <c r="Z78" s="23">
        <v>1278696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1766036</v>
      </c>
      <c r="C83" s="19">
        <v>9618779</v>
      </c>
      <c r="D83" s="20">
        <v>1672800</v>
      </c>
      <c r="E83" s="21">
        <v>1278696</v>
      </c>
      <c r="F83" s="21">
        <v>96259</v>
      </c>
      <c r="G83" s="21">
        <v>110554</v>
      </c>
      <c r="H83" s="21">
        <v>52246</v>
      </c>
      <c r="I83" s="21">
        <v>259059</v>
      </c>
      <c r="J83" s="21">
        <v>121403</v>
      </c>
      <c r="K83" s="21">
        <v>182354</v>
      </c>
      <c r="L83" s="21">
        <v>847498</v>
      </c>
      <c r="M83" s="21">
        <v>1151255</v>
      </c>
      <c r="N83" s="21">
        <v>43480</v>
      </c>
      <c r="O83" s="21">
        <v>121814</v>
      </c>
      <c r="P83" s="21">
        <v>62580</v>
      </c>
      <c r="Q83" s="21">
        <v>227874</v>
      </c>
      <c r="R83" s="21">
        <v>107230</v>
      </c>
      <c r="S83" s="21">
        <v>3540996</v>
      </c>
      <c r="T83" s="21">
        <v>4332365</v>
      </c>
      <c r="U83" s="21">
        <v>7980591</v>
      </c>
      <c r="V83" s="21">
        <v>9618779</v>
      </c>
      <c r="W83" s="21">
        <v>1278696</v>
      </c>
      <c r="X83" s="21"/>
      <c r="Y83" s="20"/>
      <c r="Z83" s="23">
        <v>1278696</v>
      </c>
    </row>
    <row r="84" spans="1:26" ht="13.5" hidden="1">
      <c r="A84" s="40" t="s">
        <v>110</v>
      </c>
      <c r="B84" s="28">
        <v>34377</v>
      </c>
      <c r="C84" s="28"/>
      <c r="D84" s="29">
        <v>7500</v>
      </c>
      <c r="E84" s="30">
        <v>45000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45000</v>
      </c>
      <c r="X84" s="30"/>
      <c r="Y84" s="29"/>
      <c r="Z84" s="31">
        <v>45000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149918949</v>
      </c>
      <c r="D5" s="158">
        <f>SUM(D6:D8)</f>
        <v>0</v>
      </c>
      <c r="E5" s="159">
        <f t="shared" si="0"/>
        <v>176338800</v>
      </c>
      <c r="F5" s="105">
        <f t="shared" si="0"/>
        <v>179395700</v>
      </c>
      <c r="G5" s="105">
        <f t="shared" si="0"/>
        <v>58214686</v>
      </c>
      <c r="H5" s="105">
        <f t="shared" si="0"/>
        <v>2412863</v>
      </c>
      <c r="I5" s="105">
        <f t="shared" si="0"/>
        <v>1387080</v>
      </c>
      <c r="J5" s="105">
        <f t="shared" si="0"/>
        <v>62014629</v>
      </c>
      <c r="K5" s="105">
        <f t="shared" si="0"/>
        <v>1161410</v>
      </c>
      <c r="L5" s="105">
        <f t="shared" si="0"/>
        <v>350240</v>
      </c>
      <c r="M5" s="105">
        <f t="shared" si="0"/>
        <v>41177225</v>
      </c>
      <c r="N5" s="105">
        <f t="shared" si="0"/>
        <v>42688875</v>
      </c>
      <c r="O5" s="105">
        <f t="shared" si="0"/>
        <v>526009</v>
      </c>
      <c r="P5" s="105">
        <f t="shared" si="0"/>
        <v>470636</v>
      </c>
      <c r="Q5" s="105">
        <f t="shared" si="0"/>
        <v>35733247</v>
      </c>
      <c r="R5" s="105">
        <f t="shared" si="0"/>
        <v>36729892</v>
      </c>
      <c r="S5" s="105">
        <f t="shared" si="0"/>
        <v>911892</v>
      </c>
      <c r="T5" s="105">
        <f t="shared" si="0"/>
        <v>359997</v>
      </c>
      <c r="U5" s="105">
        <f t="shared" si="0"/>
        <v>2394170</v>
      </c>
      <c r="V5" s="105">
        <f t="shared" si="0"/>
        <v>3666059</v>
      </c>
      <c r="W5" s="105">
        <f t="shared" si="0"/>
        <v>145099455</v>
      </c>
      <c r="X5" s="105">
        <f t="shared" si="0"/>
        <v>179395700</v>
      </c>
      <c r="Y5" s="105">
        <f t="shared" si="0"/>
        <v>-34296245</v>
      </c>
      <c r="Z5" s="142">
        <f>+IF(X5&lt;&gt;0,+(Y5/X5)*100,0)</f>
        <v>-19.11765164939851</v>
      </c>
      <c r="AA5" s="158">
        <f>SUM(AA6:AA8)</f>
        <v>179395700</v>
      </c>
    </row>
    <row r="6" spans="1:27" ht="13.5">
      <c r="A6" s="143" t="s">
        <v>75</v>
      </c>
      <c r="B6" s="141"/>
      <c r="C6" s="160">
        <v>620285</v>
      </c>
      <c r="D6" s="160"/>
      <c r="E6" s="161">
        <v>29020000</v>
      </c>
      <c r="F6" s="65">
        <v>29486500</v>
      </c>
      <c r="G6" s="65">
        <v>66500</v>
      </c>
      <c r="H6" s="65"/>
      <c r="I6" s="65">
        <v>917</v>
      </c>
      <c r="J6" s="65">
        <v>67417</v>
      </c>
      <c r="K6" s="65"/>
      <c r="L6" s="65"/>
      <c r="M6" s="65"/>
      <c r="N6" s="65"/>
      <c r="O6" s="65"/>
      <c r="P6" s="65"/>
      <c r="Q6" s="65">
        <v>-60000</v>
      </c>
      <c r="R6" s="65">
        <v>-60000</v>
      </c>
      <c r="S6" s="65">
        <v>500000</v>
      </c>
      <c r="T6" s="65"/>
      <c r="U6" s="65">
        <v>1060000</v>
      </c>
      <c r="V6" s="65">
        <v>1560000</v>
      </c>
      <c r="W6" s="65">
        <v>1567417</v>
      </c>
      <c r="X6" s="65">
        <v>29486500</v>
      </c>
      <c r="Y6" s="65">
        <v>-27919083</v>
      </c>
      <c r="Z6" s="145">
        <v>-94.68</v>
      </c>
      <c r="AA6" s="160">
        <v>29486500</v>
      </c>
    </row>
    <row r="7" spans="1:27" ht="13.5">
      <c r="A7" s="143" t="s">
        <v>76</v>
      </c>
      <c r="B7" s="141"/>
      <c r="C7" s="162">
        <v>146480779</v>
      </c>
      <c r="D7" s="162"/>
      <c r="E7" s="163">
        <v>143988000</v>
      </c>
      <c r="F7" s="164">
        <v>146525500</v>
      </c>
      <c r="G7" s="164">
        <v>57894409</v>
      </c>
      <c r="H7" s="164">
        <v>2279132</v>
      </c>
      <c r="I7" s="164">
        <v>1166310</v>
      </c>
      <c r="J7" s="164">
        <v>61339851</v>
      </c>
      <c r="K7" s="164">
        <v>1030455</v>
      </c>
      <c r="L7" s="164">
        <v>199557</v>
      </c>
      <c r="M7" s="164">
        <v>40191471</v>
      </c>
      <c r="N7" s="164">
        <v>41421483</v>
      </c>
      <c r="O7" s="164">
        <v>141122</v>
      </c>
      <c r="P7" s="164">
        <v>308532</v>
      </c>
      <c r="Q7" s="164">
        <v>35623329</v>
      </c>
      <c r="R7" s="164">
        <v>36072983</v>
      </c>
      <c r="S7" s="164">
        <v>250684</v>
      </c>
      <c r="T7" s="164">
        <v>200834</v>
      </c>
      <c r="U7" s="164">
        <v>1132134</v>
      </c>
      <c r="V7" s="164">
        <v>1583652</v>
      </c>
      <c r="W7" s="164">
        <v>140417969</v>
      </c>
      <c r="X7" s="164">
        <v>146525500</v>
      </c>
      <c r="Y7" s="164">
        <v>-6107531</v>
      </c>
      <c r="Z7" s="146">
        <v>-4.17</v>
      </c>
      <c r="AA7" s="162">
        <v>146525500</v>
      </c>
    </row>
    <row r="8" spans="1:27" ht="13.5">
      <c r="A8" s="143" t="s">
        <v>77</v>
      </c>
      <c r="B8" s="141"/>
      <c r="C8" s="160">
        <v>2817885</v>
      </c>
      <c r="D8" s="160"/>
      <c r="E8" s="161">
        <v>3330800</v>
      </c>
      <c r="F8" s="65">
        <v>3383700</v>
      </c>
      <c r="G8" s="65">
        <v>253777</v>
      </c>
      <c r="H8" s="65">
        <v>133731</v>
      </c>
      <c r="I8" s="65">
        <v>219853</v>
      </c>
      <c r="J8" s="65">
        <v>607361</v>
      </c>
      <c r="K8" s="65">
        <v>130955</v>
      </c>
      <c r="L8" s="65">
        <v>150683</v>
      </c>
      <c r="M8" s="65">
        <v>985754</v>
      </c>
      <c r="N8" s="65">
        <v>1267392</v>
      </c>
      <c r="O8" s="65">
        <v>384887</v>
      </c>
      <c r="P8" s="65">
        <v>162104</v>
      </c>
      <c r="Q8" s="65">
        <v>169918</v>
      </c>
      <c r="R8" s="65">
        <v>716909</v>
      </c>
      <c r="S8" s="65">
        <v>161208</v>
      </c>
      <c r="T8" s="65">
        <v>159163</v>
      </c>
      <c r="U8" s="65">
        <v>202036</v>
      </c>
      <c r="V8" s="65">
        <v>522407</v>
      </c>
      <c r="W8" s="65">
        <v>3114069</v>
      </c>
      <c r="X8" s="65">
        <v>3383700</v>
      </c>
      <c r="Y8" s="65">
        <v>-269631</v>
      </c>
      <c r="Z8" s="145">
        <v>-7.97</v>
      </c>
      <c r="AA8" s="160">
        <v>3383700</v>
      </c>
    </row>
    <row r="9" spans="1:27" ht="13.5">
      <c r="A9" s="140" t="s">
        <v>78</v>
      </c>
      <c r="B9" s="141"/>
      <c r="C9" s="158">
        <f aca="true" t="shared" si="1" ref="C9:Y9">SUM(C10:C14)</f>
        <v>64716608</v>
      </c>
      <c r="D9" s="158">
        <f>SUM(D10:D14)</f>
        <v>0</v>
      </c>
      <c r="E9" s="159">
        <f t="shared" si="1"/>
        <v>65657300</v>
      </c>
      <c r="F9" s="105">
        <f t="shared" si="1"/>
        <v>66619300</v>
      </c>
      <c r="G9" s="105">
        <f t="shared" si="1"/>
        <v>10973083</v>
      </c>
      <c r="H9" s="105">
        <f t="shared" si="1"/>
        <v>252609</v>
      </c>
      <c r="I9" s="105">
        <f t="shared" si="1"/>
        <v>1402769</v>
      </c>
      <c r="J9" s="105">
        <f t="shared" si="1"/>
        <v>12628461</v>
      </c>
      <c r="K9" s="105">
        <f t="shared" si="1"/>
        <v>223126</v>
      </c>
      <c r="L9" s="105">
        <f t="shared" si="1"/>
        <v>8043990</v>
      </c>
      <c r="M9" s="105">
        <f t="shared" si="1"/>
        <v>7494207</v>
      </c>
      <c r="N9" s="105">
        <f t="shared" si="1"/>
        <v>15761323</v>
      </c>
      <c r="O9" s="105">
        <f t="shared" si="1"/>
        <v>64648</v>
      </c>
      <c r="P9" s="105">
        <f t="shared" si="1"/>
        <v>122169</v>
      </c>
      <c r="Q9" s="105">
        <f t="shared" si="1"/>
        <v>6572626</v>
      </c>
      <c r="R9" s="105">
        <f t="shared" si="1"/>
        <v>6759443</v>
      </c>
      <c r="S9" s="105">
        <f t="shared" si="1"/>
        <v>165926</v>
      </c>
      <c r="T9" s="105">
        <f t="shared" si="1"/>
        <v>19010710</v>
      </c>
      <c r="U9" s="105">
        <f t="shared" si="1"/>
        <v>197919</v>
      </c>
      <c r="V9" s="105">
        <f t="shared" si="1"/>
        <v>19374555</v>
      </c>
      <c r="W9" s="105">
        <f t="shared" si="1"/>
        <v>54523782</v>
      </c>
      <c r="X9" s="105">
        <f t="shared" si="1"/>
        <v>66619300</v>
      </c>
      <c r="Y9" s="105">
        <f t="shared" si="1"/>
        <v>-12095518</v>
      </c>
      <c r="Z9" s="142">
        <f>+IF(X9&lt;&gt;0,+(Y9/X9)*100,0)</f>
        <v>-18.156176963732733</v>
      </c>
      <c r="AA9" s="158">
        <f>SUM(AA10:AA14)</f>
        <v>66619300</v>
      </c>
    </row>
    <row r="10" spans="1:27" ht="13.5">
      <c r="A10" s="143" t="s">
        <v>79</v>
      </c>
      <c r="B10" s="141"/>
      <c r="C10" s="160">
        <v>740000</v>
      </c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>
        <v>0</v>
      </c>
      <c r="AA10" s="160"/>
    </row>
    <row r="11" spans="1:27" ht="13.5">
      <c r="A11" s="143" t="s">
        <v>80</v>
      </c>
      <c r="B11" s="141"/>
      <c r="C11" s="160">
        <v>132649</v>
      </c>
      <c r="D11" s="160"/>
      <c r="E11" s="161">
        <v>195000</v>
      </c>
      <c r="F11" s="65">
        <v>171000</v>
      </c>
      <c r="G11" s="65">
        <v>4469</v>
      </c>
      <c r="H11" s="65">
        <v>4768</v>
      </c>
      <c r="I11" s="65">
        <v>58127</v>
      </c>
      <c r="J11" s="65">
        <v>67364</v>
      </c>
      <c r="K11" s="65">
        <v>7703</v>
      </c>
      <c r="L11" s="65">
        <v>10297</v>
      </c>
      <c r="M11" s="65">
        <v>5327</v>
      </c>
      <c r="N11" s="65">
        <v>23327</v>
      </c>
      <c r="O11" s="65">
        <v>16336</v>
      </c>
      <c r="P11" s="65">
        <v>20725</v>
      </c>
      <c r="Q11" s="65">
        <v>26722</v>
      </c>
      <c r="R11" s="65">
        <v>63783</v>
      </c>
      <c r="S11" s="65">
        <v>36650</v>
      </c>
      <c r="T11" s="65">
        <v>27063</v>
      </c>
      <c r="U11" s="65">
        <v>5305</v>
      </c>
      <c r="V11" s="65">
        <v>69018</v>
      </c>
      <c r="W11" s="65">
        <v>223492</v>
      </c>
      <c r="X11" s="65">
        <v>171000</v>
      </c>
      <c r="Y11" s="65">
        <v>52492</v>
      </c>
      <c r="Z11" s="145">
        <v>30.7</v>
      </c>
      <c r="AA11" s="160">
        <v>171000</v>
      </c>
    </row>
    <row r="12" spans="1:27" ht="13.5">
      <c r="A12" s="143" t="s">
        <v>81</v>
      </c>
      <c r="B12" s="141"/>
      <c r="C12" s="160">
        <v>29815076</v>
      </c>
      <c r="D12" s="160"/>
      <c r="E12" s="161">
        <v>14714100</v>
      </c>
      <c r="F12" s="65">
        <v>15187200</v>
      </c>
      <c r="G12" s="65">
        <v>5185159</v>
      </c>
      <c r="H12" s="65">
        <v>147294</v>
      </c>
      <c r="I12" s="65">
        <v>196424</v>
      </c>
      <c r="J12" s="65">
        <v>5528877</v>
      </c>
      <c r="K12" s="65">
        <v>159354</v>
      </c>
      <c r="L12" s="65">
        <v>104315</v>
      </c>
      <c r="M12" s="65">
        <v>3545875</v>
      </c>
      <c r="N12" s="65">
        <v>3809544</v>
      </c>
      <c r="O12" s="65">
        <v>43646</v>
      </c>
      <c r="P12" s="65">
        <v>84043</v>
      </c>
      <c r="Q12" s="65">
        <v>3328200</v>
      </c>
      <c r="R12" s="65">
        <v>3455889</v>
      </c>
      <c r="S12" s="65">
        <v>81176</v>
      </c>
      <c r="T12" s="65">
        <v>153297</v>
      </c>
      <c r="U12" s="65">
        <v>161444</v>
      </c>
      <c r="V12" s="65">
        <v>395917</v>
      </c>
      <c r="W12" s="65">
        <v>13190227</v>
      </c>
      <c r="X12" s="65">
        <v>15187200</v>
      </c>
      <c r="Y12" s="65">
        <v>-1996973</v>
      </c>
      <c r="Z12" s="145">
        <v>-13.15</v>
      </c>
      <c r="AA12" s="160">
        <v>15187200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>
        <v>34028883</v>
      </c>
      <c r="D14" s="162"/>
      <c r="E14" s="163">
        <v>50748200</v>
      </c>
      <c r="F14" s="164">
        <v>51261100</v>
      </c>
      <c r="G14" s="164">
        <v>5783455</v>
      </c>
      <c r="H14" s="164">
        <v>100547</v>
      </c>
      <c r="I14" s="164">
        <v>1148218</v>
      </c>
      <c r="J14" s="164">
        <v>7032220</v>
      </c>
      <c r="K14" s="164">
        <v>56069</v>
      </c>
      <c r="L14" s="164">
        <v>7929378</v>
      </c>
      <c r="M14" s="164">
        <v>3943005</v>
      </c>
      <c r="N14" s="164">
        <v>11928452</v>
      </c>
      <c r="O14" s="164">
        <v>4666</v>
      </c>
      <c r="P14" s="164">
        <v>17401</v>
      </c>
      <c r="Q14" s="164">
        <v>3217704</v>
      </c>
      <c r="R14" s="164">
        <v>3239771</v>
      </c>
      <c r="S14" s="164">
        <v>48100</v>
      </c>
      <c r="T14" s="164">
        <v>18830350</v>
      </c>
      <c r="U14" s="164">
        <v>31170</v>
      </c>
      <c r="V14" s="164">
        <v>18909620</v>
      </c>
      <c r="W14" s="164">
        <v>41110063</v>
      </c>
      <c r="X14" s="164">
        <v>51261100</v>
      </c>
      <c r="Y14" s="164">
        <v>-10151037</v>
      </c>
      <c r="Z14" s="146">
        <v>-19.8</v>
      </c>
      <c r="AA14" s="162">
        <v>51261100</v>
      </c>
    </row>
    <row r="15" spans="1:27" ht="13.5">
      <c r="A15" s="140" t="s">
        <v>84</v>
      </c>
      <c r="B15" s="147"/>
      <c r="C15" s="158">
        <f aca="true" t="shared" si="2" ref="C15:Y15">SUM(C16:C18)</f>
        <v>18399507</v>
      </c>
      <c r="D15" s="158">
        <f>SUM(D16:D18)</f>
        <v>0</v>
      </c>
      <c r="E15" s="159">
        <f t="shared" si="2"/>
        <v>15650600</v>
      </c>
      <c r="F15" s="105">
        <f t="shared" si="2"/>
        <v>43620500</v>
      </c>
      <c r="G15" s="105">
        <f t="shared" si="2"/>
        <v>185559</v>
      </c>
      <c r="H15" s="105">
        <f t="shared" si="2"/>
        <v>1427440</v>
      </c>
      <c r="I15" s="105">
        <f t="shared" si="2"/>
        <v>-156736</v>
      </c>
      <c r="J15" s="105">
        <f t="shared" si="2"/>
        <v>1456263</v>
      </c>
      <c r="K15" s="105">
        <f t="shared" si="2"/>
        <v>43950</v>
      </c>
      <c r="L15" s="105">
        <f t="shared" si="2"/>
        <v>558066</v>
      </c>
      <c r="M15" s="105">
        <f t="shared" si="2"/>
        <v>59368</v>
      </c>
      <c r="N15" s="105">
        <f t="shared" si="2"/>
        <v>661384</v>
      </c>
      <c r="O15" s="105">
        <f t="shared" si="2"/>
        <v>106867</v>
      </c>
      <c r="P15" s="105">
        <f t="shared" si="2"/>
        <v>49255</v>
      </c>
      <c r="Q15" s="105">
        <f t="shared" si="2"/>
        <v>29038</v>
      </c>
      <c r="R15" s="105">
        <f t="shared" si="2"/>
        <v>185160</v>
      </c>
      <c r="S15" s="105">
        <f t="shared" si="2"/>
        <v>53914</v>
      </c>
      <c r="T15" s="105">
        <f t="shared" si="2"/>
        <v>703015</v>
      </c>
      <c r="U15" s="105">
        <f t="shared" si="2"/>
        <v>728765</v>
      </c>
      <c r="V15" s="105">
        <f t="shared" si="2"/>
        <v>1485694</v>
      </c>
      <c r="W15" s="105">
        <f t="shared" si="2"/>
        <v>3788501</v>
      </c>
      <c r="X15" s="105">
        <f t="shared" si="2"/>
        <v>43620500</v>
      </c>
      <c r="Y15" s="105">
        <f t="shared" si="2"/>
        <v>-39831999</v>
      </c>
      <c r="Z15" s="142">
        <f>+IF(X15&lt;&gt;0,+(Y15/X15)*100,0)</f>
        <v>-91.31486113180729</v>
      </c>
      <c r="AA15" s="158">
        <f>SUM(AA16:AA18)</f>
        <v>43620500</v>
      </c>
    </row>
    <row r="16" spans="1:27" ht="13.5">
      <c r="A16" s="143" t="s">
        <v>85</v>
      </c>
      <c r="B16" s="141"/>
      <c r="C16" s="160">
        <v>18399507</v>
      </c>
      <c r="D16" s="160"/>
      <c r="E16" s="161">
        <v>15650600</v>
      </c>
      <c r="F16" s="65">
        <v>38487000</v>
      </c>
      <c r="G16" s="65">
        <v>185559</v>
      </c>
      <c r="H16" s="65">
        <v>1427440</v>
      </c>
      <c r="I16" s="65">
        <v>-156736</v>
      </c>
      <c r="J16" s="65">
        <v>1456263</v>
      </c>
      <c r="K16" s="65">
        <v>43950</v>
      </c>
      <c r="L16" s="65">
        <v>558066</v>
      </c>
      <c r="M16" s="65">
        <v>-440632</v>
      </c>
      <c r="N16" s="65">
        <v>161384</v>
      </c>
      <c r="O16" s="65">
        <v>106867</v>
      </c>
      <c r="P16" s="65">
        <v>49255</v>
      </c>
      <c r="Q16" s="65">
        <v>29038</v>
      </c>
      <c r="R16" s="65">
        <v>185160</v>
      </c>
      <c r="S16" s="65">
        <v>53914</v>
      </c>
      <c r="T16" s="65">
        <v>703015</v>
      </c>
      <c r="U16" s="65">
        <v>728765</v>
      </c>
      <c r="V16" s="65">
        <v>1485694</v>
      </c>
      <c r="W16" s="65">
        <v>3288501</v>
      </c>
      <c r="X16" s="65">
        <v>38487000</v>
      </c>
      <c r="Y16" s="65">
        <v>-35198499</v>
      </c>
      <c r="Z16" s="145">
        <v>-91.46</v>
      </c>
      <c r="AA16" s="160">
        <v>38487000</v>
      </c>
    </row>
    <row r="17" spans="1:27" ht="13.5">
      <c r="A17" s="143" t="s">
        <v>86</v>
      </c>
      <c r="B17" s="141"/>
      <c r="C17" s="160"/>
      <c r="D17" s="160"/>
      <c r="E17" s="161"/>
      <c r="F17" s="65">
        <v>5133500</v>
      </c>
      <c r="G17" s="65"/>
      <c r="H17" s="65"/>
      <c r="I17" s="65"/>
      <c r="J17" s="65"/>
      <c r="K17" s="65"/>
      <c r="L17" s="65"/>
      <c r="M17" s="65">
        <v>500000</v>
      </c>
      <c r="N17" s="65">
        <v>500000</v>
      </c>
      <c r="O17" s="65"/>
      <c r="P17" s="65"/>
      <c r="Q17" s="65"/>
      <c r="R17" s="65"/>
      <c r="S17" s="65"/>
      <c r="T17" s="65"/>
      <c r="U17" s="65"/>
      <c r="V17" s="65"/>
      <c r="W17" s="65">
        <v>500000</v>
      </c>
      <c r="X17" s="65">
        <v>5133500</v>
      </c>
      <c r="Y17" s="65">
        <v>-4633500</v>
      </c>
      <c r="Z17" s="145">
        <v>-90.26</v>
      </c>
      <c r="AA17" s="160">
        <v>5133500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233035064</v>
      </c>
      <c r="D25" s="177">
        <f>+D5+D9+D15+D19+D24</f>
        <v>0</v>
      </c>
      <c r="E25" s="178">
        <f t="shared" si="4"/>
        <v>257646700</v>
      </c>
      <c r="F25" s="78">
        <f t="shared" si="4"/>
        <v>289635500</v>
      </c>
      <c r="G25" s="78">
        <f t="shared" si="4"/>
        <v>69373328</v>
      </c>
      <c r="H25" s="78">
        <f t="shared" si="4"/>
        <v>4092912</v>
      </c>
      <c r="I25" s="78">
        <f t="shared" si="4"/>
        <v>2633113</v>
      </c>
      <c r="J25" s="78">
        <f t="shared" si="4"/>
        <v>76099353</v>
      </c>
      <c r="K25" s="78">
        <f t="shared" si="4"/>
        <v>1428486</v>
      </c>
      <c r="L25" s="78">
        <f t="shared" si="4"/>
        <v>8952296</v>
      </c>
      <c r="M25" s="78">
        <f t="shared" si="4"/>
        <v>48730800</v>
      </c>
      <c r="N25" s="78">
        <f t="shared" si="4"/>
        <v>59111582</v>
      </c>
      <c r="O25" s="78">
        <f t="shared" si="4"/>
        <v>697524</v>
      </c>
      <c r="P25" s="78">
        <f t="shared" si="4"/>
        <v>642060</v>
      </c>
      <c r="Q25" s="78">
        <f t="shared" si="4"/>
        <v>42334911</v>
      </c>
      <c r="R25" s="78">
        <f t="shared" si="4"/>
        <v>43674495</v>
      </c>
      <c r="S25" s="78">
        <f t="shared" si="4"/>
        <v>1131732</v>
      </c>
      <c r="T25" s="78">
        <f t="shared" si="4"/>
        <v>20073722</v>
      </c>
      <c r="U25" s="78">
        <f t="shared" si="4"/>
        <v>3320854</v>
      </c>
      <c r="V25" s="78">
        <f t="shared" si="4"/>
        <v>24526308</v>
      </c>
      <c r="W25" s="78">
        <f t="shared" si="4"/>
        <v>203411738</v>
      </c>
      <c r="X25" s="78">
        <f t="shared" si="4"/>
        <v>289635500</v>
      </c>
      <c r="Y25" s="78">
        <f t="shared" si="4"/>
        <v>-86223762</v>
      </c>
      <c r="Z25" s="179">
        <f>+IF(X25&lt;&gt;0,+(Y25/X25)*100,0)</f>
        <v>-29.76974921927733</v>
      </c>
      <c r="AA25" s="177">
        <f>+AA5+AA9+AA15+AA19+AA24</f>
        <v>289635500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83870657</v>
      </c>
      <c r="D28" s="158">
        <f>SUM(D29:D31)</f>
        <v>0</v>
      </c>
      <c r="E28" s="159">
        <f t="shared" si="5"/>
        <v>82241300</v>
      </c>
      <c r="F28" s="105">
        <f t="shared" si="5"/>
        <v>91886800</v>
      </c>
      <c r="G28" s="105">
        <f t="shared" si="5"/>
        <v>6505359</v>
      </c>
      <c r="H28" s="105">
        <f t="shared" si="5"/>
        <v>7383228</v>
      </c>
      <c r="I28" s="105">
        <f t="shared" si="5"/>
        <v>5763302</v>
      </c>
      <c r="J28" s="105">
        <f t="shared" si="5"/>
        <v>19651889</v>
      </c>
      <c r="K28" s="105">
        <f t="shared" si="5"/>
        <v>5295495</v>
      </c>
      <c r="L28" s="105">
        <f t="shared" si="5"/>
        <v>5410951</v>
      </c>
      <c r="M28" s="105">
        <f t="shared" si="5"/>
        <v>7124763</v>
      </c>
      <c r="N28" s="105">
        <f t="shared" si="5"/>
        <v>17831209</v>
      </c>
      <c r="O28" s="105">
        <f t="shared" si="5"/>
        <v>5720703</v>
      </c>
      <c r="P28" s="105">
        <f t="shared" si="5"/>
        <v>5516872</v>
      </c>
      <c r="Q28" s="105">
        <f t="shared" si="5"/>
        <v>6151417</v>
      </c>
      <c r="R28" s="105">
        <f t="shared" si="5"/>
        <v>17388992</v>
      </c>
      <c r="S28" s="105">
        <f t="shared" si="5"/>
        <v>5627725</v>
      </c>
      <c r="T28" s="105">
        <f t="shared" si="5"/>
        <v>5717983</v>
      </c>
      <c r="U28" s="105">
        <f t="shared" si="5"/>
        <v>6897353</v>
      </c>
      <c r="V28" s="105">
        <f t="shared" si="5"/>
        <v>18243061</v>
      </c>
      <c r="W28" s="105">
        <f t="shared" si="5"/>
        <v>73115151</v>
      </c>
      <c r="X28" s="105">
        <f t="shared" si="5"/>
        <v>91886800</v>
      </c>
      <c r="Y28" s="105">
        <f t="shared" si="5"/>
        <v>-18771649</v>
      </c>
      <c r="Z28" s="142">
        <f>+IF(X28&lt;&gt;0,+(Y28/X28)*100,0)</f>
        <v>-20.429102983235893</v>
      </c>
      <c r="AA28" s="158">
        <f>SUM(AA29:AA31)</f>
        <v>91886800</v>
      </c>
    </row>
    <row r="29" spans="1:27" ht="13.5">
      <c r="A29" s="143" t="s">
        <v>75</v>
      </c>
      <c r="B29" s="141"/>
      <c r="C29" s="160">
        <v>34768399</v>
      </c>
      <c r="D29" s="160"/>
      <c r="E29" s="161">
        <v>31789900</v>
      </c>
      <c r="F29" s="65">
        <v>41276500</v>
      </c>
      <c r="G29" s="65">
        <v>1536731</v>
      </c>
      <c r="H29" s="65">
        <v>4188907</v>
      </c>
      <c r="I29" s="65">
        <v>1750285</v>
      </c>
      <c r="J29" s="65">
        <v>7475923</v>
      </c>
      <c r="K29" s="65">
        <v>1609580</v>
      </c>
      <c r="L29" s="65">
        <v>1742555</v>
      </c>
      <c r="M29" s="65">
        <v>3072747</v>
      </c>
      <c r="N29" s="65">
        <v>6424882</v>
      </c>
      <c r="O29" s="65">
        <v>2008076</v>
      </c>
      <c r="P29" s="65">
        <v>1868394</v>
      </c>
      <c r="Q29" s="65">
        <v>2285363</v>
      </c>
      <c r="R29" s="65">
        <v>6161833</v>
      </c>
      <c r="S29" s="65">
        <v>1802251</v>
      </c>
      <c r="T29" s="65">
        <v>2360984</v>
      </c>
      <c r="U29" s="65">
        <v>3065285</v>
      </c>
      <c r="V29" s="65">
        <v>7228520</v>
      </c>
      <c r="W29" s="65">
        <v>27291158</v>
      </c>
      <c r="X29" s="65">
        <v>41276500</v>
      </c>
      <c r="Y29" s="65">
        <v>-13985342</v>
      </c>
      <c r="Z29" s="145">
        <v>-33.88</v>
      </c>
      <c r="AA29" s="160">
        <v>41276500</v>
      </c>
    </row>
    <row r="30" spans="1:27" ht="13.5">
      <c r="A30" s="143" t="s">
        <v>76</v>
      </c>
      <c r="B30" s="141"/>
      <c r="C30" s="162">
        <v>15588550</v>
      </c>
      <c r="D30" s="162"/>
      <c r="E30" s="163">
        <v>12983000</v>
      </c>
      <c r="F30" s="164">
        <v>14041700</v>
      </c>
      <c r="G30" s="164">
        <v>881104</v>
      </c>
      <c r="H30" s="164">
        <v>978162</v>
      </c>
      <c r="I30" s="164">
        <v>1072715</v>
      </c>
      <c r="J30" s="164">
        <v>2931981</v>
      </c>
      <c r="K30" s="164">
        <v>891392</v>
      </c>
      <c r="L30" s="164">
        <v>1308869</v>
      </c>
      <c r="M30" s="164">
        <v>1183229</v>
      </c>
      <c r="N30" s="164">
        <v>3383490</v>
      </c>
      <c r="O30" s="164">
        <v>1487739</v>
      </c>
      <c r="P30" s="164">
        <v>891852</v>
      </c>
      <c r="Q30" s="164">
        <v>1389640</v>
      </c>
      <c r="R30" s="164">
        <v>3769231</v>
      </c>
      <c r="S30" s="164">
        <v>1324276</v>
      </c>
      <c r="T30" s="164">
        <v>1087176</v>
      </c>
      <c r="U30" s="164">
        <v>1113873</v>
      </c>
      <c r="V30" s="164">
        <v>3525325</v>
      </c>
      <c r="W30" s="164">
        <v>13610027</v>
      </c>
      <c r="X30" s="164">
        <v>14041700</v>
      </c>
      <c r="Y30" s="164">
        <v>-431673</v>
      </c>
      <c r="Z30" s="146">
        <v>-3.07</v>
      </c>
      <c r="AA30" s="162">
        <v>14041700</v>
      </c>
    </row>
    <row r="31" spans="1:27" ht="13.5">
      <c r="A31" s="143" t="s">
        <v>77</v>
      </c>
      <c r="B31" s="141"/>
      <c r="C31" s="160">
        <v>33513708</v>
      </c>
      <c r="D31" s="160"/>
      <c r="E31" s="161">
        <v>37468400</v>
      </c>
      <c r="F31" s="65">
        <v>36568600</v>
      </c>
      <c r="G31" s="65">
        <v>4087524</v>
      </c>
      <c r="H31" s="65">
        <v>2216159</v>
      </c>
      <c r="I31" s="65">
        <v>2940302</v>
      </c>
      <c r="J31" s="65">
        <v>9243985</v>
      </c>
      <c r="K31" s="65">
        <v>2794523</v>
      </c>
      <c r="L31" s="65">
        <v>2359527</v>
      </c>
      <c r="M31" s="65">
        <v>2868787</v>
      </c>
      <c r="N31" s="65">
        <v>8022837</v>
      </c>
      <c r="O31" s="65">
        <v>2224888</v>
      </c>
      <c r="P31" s="65">
        <v>2756626</v>
      </c>
      <c r="Q31" s="65">
        <v>2476414</v>
      </c>
      <c r="R31" s="65">
        <v>7457928</v>
      </c>
      <c r="S31" s="65">
        <v>2501198</v>
      </c>
      <c r="T31" s="65">
        <v>2269823</v>
      </c>
      <c r="U31" s="65">
        <v>2718195</v>
      </c>
      <c r="V31" s="65">
        <v>7489216</v>
      </c>
      <c r="W31" s="65">
        <v>32213966</v>
      </c>
      <c r="X31" s="65">
        <v>36568600</v>
      </c>
      <c r="Y31" s="65">
        <v>-4354634</v>
      </c>
      <c r="Z31" s="145">
        <v>-11.91</v>
      </c>
      <c r="AA31" s="160">
        <v>36568600</v>
      </c>
    </row>
    <row r="32" spans="1:27" ht="13.5">
      <c r="A32" s="140" t="s">
        <v>78</v>
      </c>
      <c r="B32" s="141"/>
      <c r="C32" s="158">
        <f aca="true" t="shared" si="6" ref="C32:Y32">SUM(C33:C37)</f>
        <v>105933585</v>
      </c>
      <c r="D32" s="158">
        <f>SUM(D33:D37)</f>
        <v>0</v>
      </c>
      <c r="E32" s="159">
        <f t="shared" si="6"/>
        <v>134303100</v>
      </c>
      <c r="F32" s="105">
        <f t="shared" si="6"/>
        <v>133804300</v>
      </c>
      <c r="G32" s="105">
        <f t="shared" si="6"/>
        <v>8589718</v>
      </c>
      <c r="H32" s="105">
        <f t="shared" si="6"/>
        <v>8151641</v>
      </c>
      <c r="I32" s="105">
        <f t="shared" si="6"/>
        <v>10584723</v>
      </c>
      <c r="J32" s="105">
        <f t="shared" si="6"/>
        <v>27326082</v>
      </c>
      <c r="K32" s="105">
        <f t="shared" si="6"/>
        <v>9052970</v>
      </c>
      <c r="L32" s="105">
        <f t="shared" si="6"/>
        <v>8871489</v>
      </c>
      <c r="M32" s="105">
        <f t="shared" si="6"/>
        <v>11566334</v>
      </c>
      <c r="N32" s="105">
        <f t="shared" si="6"/>
        <v>29490793</v>
      </c>
      <c r="O32" s="105">
        <f t="shared" si="6"/>
        <v>8956060</v>
      </c>
      <c r="P32" s="105">
        <f t="shared" si="6"/>
        <v>8555869</v>
      </c>
      <c r="Q32" s="105">
        <f t="shared" si="6"/>
        <v>8201656</v>
      </c>
      <c r="R32" s="105">
        <f t="shared" si="6"/>
        <v>25713585</v>
      </c>
      <c r="S32" s="105">
        <f t="shared" si="6"/>
        <v>9044504</v>
      </c>
      <c r="T32" s="105">
        <f t="shared" si="6"/>
        <v>13034857</v>
      </c>
      <c r="U32" s="105">
        <f t="shared" si="6"/>
        <v>15738015</v>
      </c>
      <c r="V32" s="105">
        <f t="shared" si="6"/>
        <v>37817376</v>
      </c>
      <c r="W32" s="105">
        <f t="shared" si="6"/>
        <v>120347836</v>
      </c>
      <c r="X32" s="105">
        <f t="shared" si="6"/>
        <v>133804300</v>
      </c>
      <c r="Y32" s="105">
        <f t="shared" si="6"/>
        <v>-13456464</v>
      </c>
      <c r="Z32" s="142">
        <f>+IF(X32&lt;&gt;0,+(Y32/X32)*100,0)</f>
        <v>-10.056824780668485</v>
      </c>
      <c r="AA32" s="158">
        <f>SUM(AA33:AA37)</f>
        <v>133804300</v>
      </c>
    </row>
    <row r="33" spans="1:27" ht="13.5">
      <c r="A33" s="143" t="s">
        <v>79</v>
      </c>
      <c r="B33" s="141"/>
      <c r="C33" s="160">
        <v>18542265</v>
      </c>
      <c r="D33" s="160"/>
      <c r="E33" s="161">
        <v>23002300</v>
      </c>
      <c r="F33" s="65">
        <v>21569200</v>
      </c>
      <c r="G33" s="65">
        <v>1581767</v>
      </c>
      <c r="H33" s="65">
        <v>1467128</v>
      </c>
      <c r="I33" s="65">
        <v>1462559</v>
      </c>
      <c r="J33" s="65">
        <v>4511454</v>
      </c>
      <c r="K33" s="65">
        <v>1548784</v>
      </c>
      <c r="L33" s="65">
        <v>1631461</v>
      </c>
      <c r="M33" s="65">
        <v>1773067</v>
      </c>
      <c r="N33" s="65">
        <v>4953312</v>
      </c>
      <c r="O33" s="65">
        <v>1695335</v>
      </c>
      <c r="P33" s="65">
        <v>1605107</v>
      </c>
      <c r="Q33" s="65">
        <v>1589760</v>
      </c>
      <c r="R33" s="65">
        <v>4890202</v>
      </c>
      <c r="S33" s="65">
        <v>1773741</v>
      </c>
      <c r="T33" s="65">
        <v>1749459</v>
      </c>
      <c r="U33" s="65">
        <v>1736106</v>
      </c>
      <c r="V33" s="65">
        <v>5259306</v>
      </c>
      <c r="W33" s="65">
        <v>19614274</v>
      </c>
      <c r="X33" s="65">
        <v>21569200</v>
      </c>
      <c r="Y33" s="65">
        <v>-1954926</v>
      </c>
      <c r="Z33" s="145">
        <v>-9.06</v>
      </c>
      <c r="AA33" s="160">
        <v>21569200</v>
      </c>
    </row>
    <row r="34" spans="1:27" ht="13.5">
      <c r="A34" s="143" t="s">
        <v>80</v>
      </c>
      <c r="B34" s="141"/>
      <c r="C34" s="160">
        <v>855414</v>
      </c>
      <c r="D34" s="160"/>
      <c r="E34" s="161">
        <v>1350400</v>
      </c>
      <c r="F34" s="65">
        <v>1142300</v>
      </c>
      <c r="G34" s="65"/>
      <c r="H34" s="65">
        <v>97153</v>
      </c>
      <c r="I34" s="65">
        <v>90030</v>
      </c>
      <c r="J34" s="65">
        <v>187183</v>
      </c>
      <c r="K34" s="65">
        <v>83501</v>
      </c>
      <c r="L34" s="65"/>
      <c r="M34" s="65">
        <v>154556</v>
      </c>
      <c r="N34" s="65">
        <v>238057</v>
      </c>
      <c r="O34" s="65">
        <v>83501</v>
      </c>
      <c r="P34" s="65">
        <v>40452</v>
      </c>
      <c r="Q34" s="65">
        <v>77229</v>
      </c>
      <c r="R34" s="65">
        <v>201182</v>
      </c>
      <c r="S34" s="65">
        <v>99341</v>
      </c>
      <c r="T34" s="65">
        <v>88285</v>
      </c>
      <c r="U34" s="65">
        <v>214259</v>
      </c>
      <c r="V34" s="65">
        <v>401885</v>
      </c>
      <c r="W34" s="65">
        <v>1028307</v>
      </c>
      <c r="X34" s="65">
        <v>1142300</v>
      </c>
      <c r="Y34" s="65">
        <v>-113993</v>
      </c>
      <c r="Z34" s="145">
        <v>-9.98</v>
      </c>
      <c r="AA34" s="160">
        <v>1142300</v>
      </c>
    </row>
    <row r="35" spans="1:27" ht="13.5">
      <c r="A35" s="143" t="s">
        <v>81</v>
      </c>
      <c r="B35" s="141"/>
      <c r="C35" s="160">
        <v>49623171</v>
      </c>
      <c r="D35" s="160"/>
      <c r="E35" s="161">
        <v>57830400</v>
      </c>
      <c r="F35" s="65">
        <v>58407100</v>
      </c>
      <c r="G35" s="65">
        <v>3867510</v>
      </c>
      <c r="H35" s="65">
        <v>4170429</v>
      </c>
      <c r="I35" s="65">
        <v>4152052</v>
      </c>
      <c r="J35" s="65">
        <v>12189991</v>
      </c>
      <c r="K35" s="65">
        <v>4560424</v>
      </c>
      <c r="L35" s="65">
        <v>4499800</v>
      </c>
      <c r="M35" s="65">
        <v>6506513</v>
      </c>
      <c r="N35" s="65">
        <v>15566737</v>
      </c>
      <c r="O35" s="65">
        <v>4401063</v>
      </c>
      <c r="P35" s="65">
        <v>4280998</v>
      </c>
      <c r="Q35" s="65">
        <v>3898657</v>
      </c>
      <c r="R35" s="65">
        <v>12580718</v>
      </c>
      <c r="S35" s="65">
        <v>4194694</v>
      </c>
      <c r="T35" s="65">
        <v>5248323</v>
      </c>
      <c r="U35" s="65">
        <v>5473222</v>
      </c>
      <c r="V35" s="65">
        <v>14916239</v>
      </c>
      <c r="W35" s="65">
        <v>55253685</v>
      </c>
      <c r="X35" s="65">
        <v>58407100</v>
      </c>
      <c r="Y35" s="65">
        <v>-3153415</v>
      </c>
      <c r="Z35" s="145">
        <v>-5.4</v>
      </c>
      <c r="AA35" s="160">
        <v>58407100</v>
      </c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>
        <v>36912735</v>
      </c>
      <c r="D37" s="162"/>
      <c r="E37" s="163">
        <v>52120000</v>
      </c>
      <c r="F37" s="164">
        <v>52685700</v>
      </c>
      <c r="G37" s="164">
        <v>3140441</v>
      </c>
      <c r="H37" s="164">
        <v>2416931</v>
      </c>
      <c r="I37" s="164">
        <v>4880082</v>
      </c>
      <c r="J37" s="164">
        <v>10437454</v>
      </c>
      <c r="K37" s="164">
        <v>2860261</v>
      </c>
      <c r="L37" s="164">
        <v>2740228</v>
      </c>
      <c r="M37" s="164">
        <v>3132198</v>
      </c>
      <c r="N37" s="164">
        <v>8732687</v>
      </c>
      <c r="O37" s="164">
        <v>2776161</v>
      </c>
      <c r="P37" s="164">
        <v>2629312</v>
      </c>
      <c r="Q37" s="164">
        <v>2636010</v>
      </c>
      <c r="R37" s="164">
        <v>8041483</v>
      </c>
      <c r="S37" s="164">
        <v>2976728</v>
      </c>
      <c r="T37" s="164">
        <v>5948790</v>
      </c>
      <c r="U37" s="164">
        <v>8314428</v>
      </c>
      <c r="V37" s="164">
        <v>17239946</v>
      </c>
      <c r="W37" s="164">
        <v>44451570</v>
      </c>
      <c r="X37" s="164">
        <v>52685700</v>
      </c>
      <c r="Y37" s="164">
        <v>-8234130</v>
      </c>
      <c r="Z37" s="146">
        <v>-15.63</v>
      </c>
      <c r="AA37" s="162">
        <v>52685700</v>
      </c>
    </row>
    <row r="38" spans="1:27" ht="13.5">
      <c r="A38" s="140" t="s">
        <v>84</v>
      </c>
      <c r="B38" s="147"/>
      <c r="C38" s="158">
        <f aca="true" t="shared" si="7" ref="C38:Y38">SUM(C39:C41)</f>
        <v>44760411</v>
      </c>
      <c r="D38" s="158">
        <f>SUM(D39:D41)</f>
        <v>0</v>
      </c>
      <c r="E38" s="159">
        <f t="shared" si="7"/>
        <v>35587900</v>
      </c>
      <c r="F38" s="105">
        <f t="shared" si="7"/>
        <v>63056200</v>
      </c>
      <c r="G38" s="105">
        <f t="shared" si="7"/>
        <v>1942771</v>
      </c>
      <c r="H38" s="105">
        <f t="shared" si="7"/>
        <v>2887850</v>
      </c>
      <c r="I38" s="105">
        <f t="shared" si="7"/>
        <v>8105694</v>
      </c>
      <c r="J38" s="105">
        <f t="shared" si="7"/>
        <v>12936315</v>
      </c>
      <c r="K38" s="105">
        <f t="shared" si="7"/>
        <v>5129568</v>
      </c>
      <c r="L38" s="105">
        <f t="shared" si="7"/>
        <v>1423330</v>
      </c>
      <c r="M38" s="105">
        <f t="shared" si="7"/>
        <v>2387474</v>
      </c>
      <c r="N38" s="105">
        <f t="shared" si="7"/>
        <v>8940372</v>
      </c>
      <c r="O38" s="105">
        <f t="shared" si="7"/>
        <v>2568725</v>
      </c>
      <c r="P38" s="105">
        <f t="shared" si="7"/>
        <v>1686504</v>
      </c>
      <c r="Q38" s="105">
        <f t="shared" si="7"/>
        <v>5990603</v>
      </c>
      <c r="R38" s="105">
        <f t="shared" si="7"/>
        <v>10245832</v>
      </c>
      <c r="S38" s="105">
        <f t="shared" si="7"/>
        <v>2658426</v>
      </c>
      <c r="T38" s="105">
        <f t="shared" si="7"/>
        <v>3945285</v>
      </c>
      <c r="U38" s="105">
        <f t="shared" si="7"/>
        <v>12006882</v>
      </c>
      <c r="V38" s="105">
        <f t="shared" si="7"/>
        <v>18610593</v>
      </c>
      <c r="W38" s="105">
        <f t="shared" si="7"/>
        <v>50733112</v>
      </c>
      <c r="X38" s="105">
        <f t="shared" si="7"/>
        <v>63056200</v>
      </c>
      <c r="Y38" s="105">
        <f t="shared" si="7"/>
        <v>-12323088</v>
      </c>
      <c r="Z38" s="142">
        <f>+IF(X38&lt;&gt;0,+(Y38/X38)*100,0)</f>
        <v>-19.54302352504591</v>
      </c>
      <c r="AA38" s="158">
        <f>SUM(AA39:AA41)</f>
        <v>63056200</v>
      </c>
    </row>
    <row r="39" spans="1:27" ht="13.5">
      <c r="A39" s="143" t="s">
        <v>85</v>
      </c>
      <c r="B39" s="141"/>
      <c r="C39" s="160">
        <v>39581814</v>
      </c>
      <c r="D39" s="160"/>
      <c r="E39" s="161">
        <v>30163000</v>
      </c>
      <c r="F39" s="65">
        <v>51050700</v>
      </c>
      <c r="G39" s="65">
        <v>1548227</v>
      </c>
      <c r="H39" s="65">
        <v>2547343</v>
      </c>
      <c r="I39" s="65">
        <v>7468415</v>
      </c>
      <c r="J39" s="65">
        <v>11563985</v>
      </c>
      <c r="K39" s="65">
        <v>4679942</v>
      </c>
      <c r="L39" s="65">
        <v>1012637</v>
      </c>
      <c r="M39" s="65">
        <v>1576769</v>
      </c>
      <c r="N39" s="65">
        <v>7269348</v>
      </c>
      <c r="O39" s="65">
        <v>1824974</v>
      </c>
      <c r="P39" s="65">
        <v>1216962</v>
      </c>
      <c r="Q39" s="65">
        <v>5117342</v>
      </c>
      <c r="R39" s="65">
        <v>8159278</v>
      </c>
      <c r="S39" s="65">
        <v>1972121</v>
      </c>
      <c r="T39" s="65">
        <v>2659412</v>
      </c>
      <c r="U39" s="65">
        <v>9619543</v>
      </c>
      <c r="V39" s="65">
        <v>14251076</v>
      </c>
      <c r="W39" s="65">
        <v>41243687</v>
      </c>
      <c r="X39" s="65">
        <v>51050700</v>
      </c>
      <c r="Y39" s="65">
        <v>-9807013</v>
      </c>
      <c r="Z39" s="145">
        <v>-19.21</v>
      </c>
      <c r="AA39" s="160">
        <v>51050700</v>
      </c>
    </row>
    <row r="40" spans="1:27" ht="13.5">
      <c r="A40" s="143" t="s">
        <v>86</v>
      </c>
      <c r="B40" s="141"/>
      <c r="C40" s="160">
        <v>5178597</v>
      </c>
      <c r="D40" s="160"/>
      <c r="E40" s="161">
        <v>5424900</v>
      </c>
      <c r="F40" s="65">
        <v>12005500</v>
      </c>
      <c r="G40" s="65">
        <v>394544</v>
      </c>
      <c r="H40" s="65">
        <v>340507</v>
      </c>
      <c r="I40" s="65">
        <v>637279</v>
      </c>
      <c r="J40" s="65">
        <v>1372330</v>
      </c>
      <c r="K40" s="65">
        <v>449626</v>
      </c>
      <c r="L40" s="65">
        <v>410693</v>
      </c>
      <c r="M40" s="65">
        <v>810705</v>
      </c>
      <c r="N40" s="65">
        <v>1671024</v>
      </c>
      <c r="O40" s="65">
        <v>743751</v>
      </c>
      <c r="P40" s="65">
        <v>469542</v>
      </c>
      <c r="Q40" s="65">
        <v>873261</v>
      </c>
      <c r="R40" s="65">
        <v>2086554</v>
      </c>
      <c r="S40" s="65">
        <v>686305</v>
      </c>
      <c r="T40" s="65">
        <v>1285873</v>
      </c>
      <c r="U40" s="65">
        <v>2387339</v>
      </c>
      <c r="V40" s="65">
        <v>4359517</v>
      </c>
      <c r="W40" s="65">
        <v>9489425</v>
      </c>
      <c r="X40" s="65">
        <v>12005500</v>
      </c>
      <c r="Y40" s="65">
        <v>-2516075</v>
      </c>
      <c r="Z40" s="145">
        <v>-20.96</v>
      </c>
      <c r="AA40" s="160">
        <v>12005500</v>
      </c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234564653</v>
      </c>
      <c r="D48" s="177">
        <f>+D28+D32+D38+D42+D47</f>
        <v>0</v>
      </c>
      <c r="E48" s="178">
        <f t="shared" si="9"/>
        <v>252132300</v>
      </c>
      <c r="F48" s="78">
        <f t="shared" si="9"/>
        <v>288747300</v>
      </c>
      <c r="G48" s="78">
        <f t="shared" si="9"/>
        <v>17037848</v>
      </c>
      <c r="H48" s="78">
        <f t="shared" si="9"/>
        <v>18422719</v>
      </c>
      <c r="I48" s="78">
        <f t="shared" si="9"/>
        <v>24453719</v>
      </c>
      <c r="J48" s="78">
        <f t="shared" si="9"/>
        <v>59914286</v>
      </c>
      <c r="K48" s="78">
        <f t="shared" si="9"/>
        <v>19478033</v>
      </c>
      <c r="L48" s="78">
        <f t="shared" si="9"/>
        <v>15705770</v>
      </c>
      <c r="M48" s="78">
        <f t="shared" si="9"/>
        <v>21078571</v>
      </c>
      <c r="N48" s="78">
        <f t="shared" si="9"/>
        <v>56262374</v>
      </c>
      <c r="O48" s="78">
        <f t="shared" si="9"/>
        <v>17245488</v>
      </c>
      <c r="P48" s="78">
        <f t="shared" si="9"/>
        <v>15759245</v>
      </c>
      <c r="Q48" s="78">
        <f t="shared" si="9"/>
        <v>20343676</v>
      </c>
      <c r="R48" s="78">
        <f t="shared" si="9"/>
        <v>53348409</v>
      </c>
      <c r="S48" s="78">
        <f t="shared" si="9"/>
        <v>17330655</v>
      </c>
      <c r="T48" s="78">
        <f t="shared" si="9"/>
        <v>22698125</v>
      </c>
      <c r="U48" s="78">
        <f t="shared" si="9"/>
        <v>34642250</v>
      </c>
      <c r="V48" s="78">
        <f t="shared" si="9"/>
        <v>74671030</v>
      </c>
      <c r="W48" s="78">
        <f t="shared" si="9"/>
        <v>244196099</v>
      </c>
      <c r="X48" s="78">
        <f t="shared" si="9"/>
        <v>288747300</v>
      </c>
      <c r="Y48" s="78">
        <f t="shared" si="9"/>
        <v>-44551201</v>
      </c>
      <c r="Z48" s="179">
        <f>+IF(X48&lt;&gt;0,+(Y48/X48)*100,0)</f>
        <v>-15.429131631707033</v>
      </c>
      <c r="AA48" s="177">
        <f>+AA28+AA32+AA38+AA42+AA47</f>
        <v>288747300</v>
      </c>
    </row>
    <row r="49" spans="1:27" ht="13.5">
      <c r="A49" s="153" t="s">
        <v>49</v>
      </c>
      <c r="B49" s="154"/>
      <c r="C49" s="180">
        <f aca="true" t="shared" si="10" ref="C49:Y49">+C25-C48</f>
        <v>-1529589</v>
      </c>
      <c r="D49" s="180">
        <f>+D25-D48</f>
        <v>0</v>
      </c>
      <c r="E49" s="181">
        <f t="shared" si="10"/>
        <v>5514400</v>
      </c>
      <c r="F49" s="182">
        <f t="shared" si="10"/>
        <v>888200</v>
      </c>
      <c r="G49" s="182">
        <f t="shared" si="10"/>
        <v>52335480</v>
      </c>
      <c r="H49" s="182">
        <f t="shared" si="10"/>
        <v>-14329807</v>
      </c>
      <c r="I49" s="182">
        <f t="shared" si="10"/>
        <v>-21820606</v>
      </c>
      <c r="J49" s="182">
        <f t="shared" si="10"/>
        <v>16185067</v>
      </c>
      <c r="K49" s="182">
        <f t="shared" si="10"/>
        <v>-18049547</v>
      </c>
      <c r="L49" s="182">
        <f t="shared" si="10"/>
        <v>-6753474</v>
      </c>
      <c r="M49" s="182">
        <f t="shared" si="10"/>
        <v>27652229</v>
      </c>
      <c r="N49" s="182">
        <f t="shared" si="10"/>
        <v>2849208</v>
      </c>
      <c r="O49" s="182">
        <f t="shared" si="10"/>
        <v>-16547964</v>
      </c>
      <c r="P49" s="182">
        <f t="shared" si="10"/>
        <v>-15117185</v>
      </c>
      <c r="Q49" s="182">
        <f t="shared" si="10"/>
        <v>21991235</v>
      </c>
      <c r="R49" s="182">
        <f t="shared" si="10"/>
        <v>-9673914</v>
      </c>
      <c r="S49" s="182">
        <f t="shared" si="10"/>
        <v>-16198923</v>
      </c>
      <c r="T49" s="182">
        <f t="shared" si="10"/>
        <v>-2624403</v>
      </c>
      <c r="U49" s="182">
        <f t="shared" si="10"/>
        <v>-31321396</v>
      </c>
      <c r="V49" s="182">
        <f t="shared" si="10"/>
        <v>-50144722</v>
      </c>
      <c r="W49" s="182">
        <f t="shared" si="10"/>
        <v>-40784361</v>
      </c>
      <c r="X49" s="182">
        <f>IF(F25=F48,0,X25-X48)</f>
        <v>888200</v>
      </c>
      <c r="Y49" s="182">
        <f t="shared" si="10"/>
        <v>-41672561</v>
      </c>
      <c r="Z49" s="183">
        <f>+IF(X49&lt;&gt;0,+(Y49/X49)*100,0)</f>
        <v>-4691.799256924116</v>
      </c>
      <c r="AA49" s="180">
        <f>+AA25-AA48</f>
        <v>888200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2704929</v>
      </c>
      <c r="D5" s="160"/>
      <c r="E5" s="161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5">
        <v>0</v>
      </c>
      <c r="W5" s="65">
        <v>0</v>
      </c>
      <c r="X5" s="65">
        <v>0</v>
      </c>
      <c r="Y5" s="65">
        <v>0</v>
      </c>
      <c r="Z5" s="145">
        <v>0</v>
      </c>
      <c r="AA5" s="160">
        <v>0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4886908</v>
      </c>
      <c r="D11" s="160"/>
      <c r="E11" s="161">
        <v>4652800</v>
      </c>
      <c r="F11" s="65">
        <v>3978700</v>
      </c>
      <c r="G11" s="65">
        <v>258658</v>
      </c>
      <c r="H11" s="65">
        <v>260526</v>
      </c>
      <c r="I11" s="65">
        <v>199117</v>
      </c>
      <c r="J11" s="65">
        <v>718301</v>
      </c>
      <c r="K11" s="65">
        <v>161380</v>
      </c>
      <c r="L11" s="65">
        <v>155736</v>
      </c>
      <c r="M11" s="65">
        <v>122953</v>
      </c>
      <c r="N11" s="65">
        <v>440069</v>
      </c>
      <c r="O11" s="65">
        <v>89404</v>
      </c>
      <c r="P11" s="65">
        <v>118146</v>
      </c>
      <c r="Q11" s="65">
        <v>140000</v>
      </c>
      <c r="R11" s="65">
        <v>347550</v>
      </c>
      <c r="S11" s="65">
        <v>147075</v>
      </c>
      <c r="T11" s="65">
        <v>210997</v>
      </c>
      <c r="U11" s="65">
        <v>208516</v>
      </c>
      <c r="V11" s="65">
        <v>566588</v>
      </c>
      <c r="W11" s="65">
        <v>2072508</v>
      </c>
      <c r="X11" s="65">
        <v>3978700</v>
      </c>
      <c r="Y11" s="65">
        <v>-1906192</v>
      </c>
      <c r="Z11" s="145">
        <v>-47.91</v>
      </c>
      <c r="AA11" s="160">
        <v>3978700</v>
      </c>
    </row>
    <row r="12" spans="1:27" ht="13.5">
      <c r="A12" s="198" t="s">
        <v>108</v>
      </c>
      <c r="B12" s="200"/>
      <c r="C12" s="160">
        <v>1472661</v>
      </c>
      <c r="D12" s="160"/>
      <c r="E12" s="161">
        <v>1524800</v>
      </c>
      <c r="F12" s="65">
        <v>1519800</v>
      </c>
      <c r="G12" s="65">
        <v>130318</v>
      </c>
      <c r="H12" s="65">
        <v>128503</v>
      </c>
      <c r="I12" s="65">
        <v>125846</v>
      </c>
      <c r="J12" s="65">
        <v>384667</v>
      </c>
      <c r="K12" s="65">
        <v>128475</v>
      </c>
      <c r="L12" s="65">
        <v>134263</v>
      </c>
      <c r="M12" s="65">
        <v>134429</v>
      </c>
      <c r="N12" s="65">
        <v>397167</v>
      </c>
      <c r="O12" s="65">
        <v>134454</v>
      </c>
      <c r="P12" s="65">
        <v>134454</v>
      </c>
      <c r="Q12" s="65">
        <v>134454</v>
      </c>
      <c r="R12" s="65">
        <v>403362</v>
      </c>
      <c r="S12" s="65">
        <v>134429</v>
      </c>
      <c r="T12" s="65">
        <v>138525</v>
      </c>
      <c r="U12" s="65">
        <v>138525</v>
      </c>
      <c r="V12" s="65">
        <v>411479</v>
      </c>
      <c r="W12" s="65">
        <v>1596675</v>
      </c>
      <c r="X12" s="65">
        <v>1519800</v>
      </c>
      <c r="Y12" s="65">
        <v>76875</v>
      </c>
      <c r="Z12" s="145">
        <v>5.06</v>
      </c>
      <c r="AA12" s="160">
        <v>1519800</v>
      </c>
    </row>
    <row r="13" spans="1:27" ht="13.5">
      <c r="A13" s="196" t="s">
        <v>109</v>
      </c>
      <c r="B13" s="200"/>
      <c r="C13" s="160">
        <v>9171034</v>
      </c>
      <c r="D13" s="160"/>
      <c r="E13" s="161">
        <v>4200000</v>
      </c>
      <c r="F13" s="65">
        <v>6200000</v>
      </c>
      <c r="G13" s="65">
        <v>578590</v>
      </c>
      <c r="H13" s="65">
        <v>239770</v>
      </c>
      <c r="I13" s="65">
        <v>1154628</v>
      </c>
      <c r="J13" s="65">
        <v>1972988</v>
      </c>
      <c r="K13" s="65">
        <v>991596</v>
      </c>
      <c r="L13" s="65">
        <v>175844</v>
      </c>
      <c r="M13" s="65">
        <v>139270</v>
      </c>
      <c r="N13" s="65">
        <v>1306710</v>
      </c>
      <c r="O13" s="65">
        <v>167230</v>
      </c>
      <c r="P13" s="65">
        <v>310357</v>
      </c>
      <c r="Q13" s="65">
        <v>1153452</v>
      </c>
      <c r="R13" s="65">
        <v>1631039</v>
      </c>
      <c r="S13" s="65">
        <v>247224</v>
      </c>
      <c r="T13" s="65">
        <v>187462</v>
      </c>
      <c r="U13" s="65">
        <v>1005200</v>
      </c>
      <c r="V13" s="65">
        <v>1439886</v>
      </c>
      <c r="W13" s="65">
        <v>6350623</v>
      </c>
      <c r="X13" s="65">
        <v>6200000</v>
      </c>
      <c r="Y13" s="65">
        <v>150623</v>
      </c>
      <c r="Z13" s="145">
        <v>2.43</v>
      </c>
      <c r="AA13" s="160">
        <v>6200000</v>
      </c>
    </row>
    <row r="14" spans="1:27" ht="13.5">
      <c r="A14" s="196" t="s">
        <v>110</v>
      </c>
      <c r="B14" s="200"/>
      <c r="C14" s="160">
        <v>84378</v>
      </c>
      <c r="D14" s="160"/>
      <c r="E14" s="161">
        <v>7500</v>
      </c>
      <c r="F14" s="65">
        <v>45000</v>
      </c>
      <c r="G14" s="65">
        <v>4652</v>
      </c>
      <c r="H14" s="65">
        <v>5362</v>
      </c>
      <c r="I14" s="65">
        <v>5318</v>
      </c>
      <c r="J14" s="65">
        <v>15332</v>
      </c>
      <c r="K14" s="65">
        <v>5762</v>
      </c>
      <c r="L14" s="65">
        <v>5530</v>
      </c>
      <c r="M14" s="65">
        <v>5378</v>
      </c>
      <c r="N14" s="65">
        <v>16670</v>
      </c>
      <c r="O14" s="65">
        <v>7541</v>
      </c>
      <c r="P14" s="65">
        <v>7020</v>
      </c>
      <c r="Q14" s="65">
        <v>7047</v>
      </c>
      <c r="R14" s="65">
        <v>21608</v>
      </c>
      <c r="S14" s="65">
        <v>7748</v>
      </c>
      <c r="T14" s="65">
        <v>8000</v>
      </c>
      <c r="U14" s="65">
        <v>7442</v>
      </c>
      <c r="V14" s="65">
        <v>23190</v>
      </c>
      <c r="W14" s="65">
        <v>76800</v>
      </c>
      <c r="X14" s="65">
        <v>45000</v>
      </c>
      <c r="Y14" s="65">
        <v>31800</v>
      </c>
      <c r="Z14" s="145">
        <v>70.67</v>
      </c>
      <c r="AA14" s="160">
        <v>45000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145">
        <v>0</v>
      </c>
      <c r="AA16" s="160">
        <v>0</v>
      </c>
    </row>
    <row r="17" spans="1:27" ht="13.5">
      <c r="A17" s="196" t="s">
        <v>113</v>
      </c>
      <c r="B17" s="200"/>
      <c r="C17" s="160">
        <v>128320</v>
      </c>
      <c r="D17" s="160"/>
      <c r="E17" s="161">
        <v>115500</v>
      </c>
      <c r="F17" s="65">
        <v>130000</v>
      </c>
      <c r="G17" s="65">
        <v>8142</v>
      </c>
      <c r="H17" s="65">
        <v>7081</v>
      </c>
      <c r="I17" s="65">
        <v>8671</v>
      </c>
      <c r="J17" s="65">
        <v>23894</v>
      </c>
      <c r="K17" s="65">
        <v>12261</v>
      </c>
      <c r="L17" s="65">
        <v>23429</v>
      </c>
      <c r="M17" s="65">
        <v>18362</v>
      </c>
      <c r="N17" s="65">
        <v>54052</v>
      </c>
      <c r="O17" s="65">
        <v>4861</v>
      </c>
      <c r="P17" s="65">
        <v>14690</v>
      </c>
      <c r="Q17" s="65">
        <v>22238</v>
      </c>
      <c r="R17" s="65">
        <v>41789</v>
      </c>
      <c r="S17" s="65">
        <v>12495</v>
      </c>
      <c r="T17" s="65">
        <v>12440</v>
      </c>
      <c r="U17" s="65">
        <v>10757</v>
      </c>
      <c r="V17" s="65">
        <v>35692</v>
      </c>
      <c r="W17" s="65">
        <v>155427</v>
      </c>
      <c r="X17" s="65">
        <v>130000</v>
      </c>
      <c r="Y17" s="65">
        <v>25427</v>
      </c>
      <c r="Z17" s="145">
        <v>19.56</v>
      </c>
      <c r="AA17" s="160">
        <v>130000</v>
      </c>
    </row>
    <row r="18" spans="1:27" ht="13.5">
      <c r="A18" s="198" t="s">
        <v>114</v>
      </c>
      <c r="B18" s="197"/>
      <c r="C18" s="160">
        <v>0</v>
      </c>
      <c r="D18" s="160"/>
      <c r="E18" s="161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145">
        <v>0</v>
      </c>
      <c r="AA18" s="160">
        <v>0</v>
      </c>
    </row>
    <row r="19" spans="1:27" ht="13.5">
      <c r="A19" s="196" t="s">
        <v>34</v>
      </c>
      <c r="B19" s="200"/>
      <c r="C19" s="160">
        <v>212398186</v>
      </c>
      <c r="D19" s="160"/>
      <c r="E19" s="161">
        <v>206171400</v>
      </c>
      <c r="F19" s="65">
        <v>209369500</v>
      </c>
      <c r="G19" s="65">
        <v>68009000</v>
      </c>
      <c r="H19" s="65">
        <v>3428600</v>
      </c>
      <c r="I19" s="65">
        <v>1057000</v>
      </c>
      <c r="J19" s="65">
        <v>72494600</v>
      </c>
      <c r="K19" s="65">
        <v>0</v>
      </c>
      <c r="L19" s="65">
        <v>7885000</v>
      </c>
      <c r="M19" s="65">
        <v>48241000</v>
      </c>
      <c r="N19" s="65">
        <v>56126000</v>
      </c>
      <c r="O19" s="65">
        <v>0</v>
      </c>
      <c r="P19" s="65">
        <v>0</v>
      </c>
      <c r="Q19" s="65">
        <v>40805000</v>
      </c>
      <c r="R19" s="65">
        <v>40805000</v>
      </c>
      <c r="S19" s="65">
        <v>500000</v>
      </c>
      <c r="T19" s="65">
        <v>19460000</v>
      </c>
      <c r="U19" s="65">
        <v>1500000</v>
      </c>
      <c r="V19" s="65">
        <v>21460000</v>
      </c>
      <c r="W19" s="65">
        <v>190885600</v>
      </c>
      <c r="X19" s="65">
        <v>209369500</v>
      </c>
      <c r="Y19" s="65">
        <v>-18483900</v>
      </c>
      <c r="Z19" s="145">
        <v>-8.83</v>
      </c>
      <c r="AA19" s="160">
        <v>209369500</v>
      </c>
    </row>
    <row r="20" spans="1:27" ht="13.5">
      <c r="A20" s="196" t="s">
        <v>35</v>
      </c>
      <c r="B20" s="200" t="s">
        <v>96</v>
      </c>
      <c r="C20" s="160">
        <v>2188648</v>
      </c>
      <c r="D20" s="160"/>
      <c r="E20" s="161">
        <v>35974700</v>
      </c>
      <c r="F20" s="59">
        <v>68392500</v>
      </c>
      <c r="G20" s="59">
        <v>383968</v>
      </c>
      <c r="H20" s="59">
        <v>23070</v>
      </c>
      <c r="I20" s="59">
        <v>82533</v>
      </c>
      <c r="J20" s="59">
        <v>489571</v>
      </c>
      <c r="K20" s="59">
        <v>129012</v>
      </c>
      <c r="L20" s="59">
        <v>572494</v>
      </c>
      <c r="M20" s="59">
        <v>69408</v>
      </c>
      <c r="N20" s="59">
        <v>770914</v>
      </c>
      <c r="O20" s="59">
        <v>294034</v>
      </c>
      <c r="P20" s="59">
        <v>57393</v>
      </c>
      <c r="Q20" s="59">
        <v>72720</v>
      </c>
      <c r="R20" s="59">
        <v>424147</v>
      </c>
      <c r="S20" s="59">
        <v>82761</v>
      </c>
      <c r="T20" s="59">
        <v>56298</v>
      </c>
      <c r="U20" s="59">
        <v>450414</v>
      </c>
      <c r="V20" s="59">
        <v>589473</v>
      </c>
      <c r="W20" s="59">
        <v>2274105</v>
      </c>
      <c r="X20" s="59">
        <v>68392500</v>
      </c>
      <c r="Y20" s="59">
        <v>-66118395</v>
      </c>
      <c r="Z20" s="199">
        <v>-96.67</v>
      </c>
      <c r="AA20" s="135">
        <v>68392500</v>
      </c>
    </row>
    <row r="21" spans="1:27" ht="13.5">
      <c r="A21" s="196" t="s">
        <v>115</v>
      </c>
      <c r="B21" s="200"/>
      <c r="C21" s="160">
        <v>0</v>
      </c>
      <c r="D21" s="160"/>
      <c r="E21" s="161">
        <v>0</v>
      </c>
      <c r="F21" s="65">
        <v>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87">
        <v>0</v>
      </c>
      <c r="X21" s="65">
        <v>0</v>
      </c>
      <c r="Y21" s="65">
        <v>0</v>
      </c>
      <c r="Z21" s="145">
        <v>0</v>
      </c>
      <c r="AA21" s="160">
        <v>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233035064</v>
      </c>
      <c r="D22" s="203">
        <f>SUM(D5:D21)</f>
        <v>0</v>
      </c>
      <c r="E22" s="204">
        <f t="shared" si="0"/>
        <v>252646700</v>
      </c>
      <c r="F22" s="205">
        <f t="shared" si="0"/>
        <v>289635500</v>
      </c>
      <c r="G22" s="205">
        <f t="shared" si="0"/>
        <v>69373328</v>
      </c>
      <c r="H22" s="205">
        <f t="shared" si="0"/>
        <v>4092912</v>
      </c>
      <c r="I22" s="205">
        <f t="shared" si="0"/>
        <v>2633113</v>
      </c>
      <c r="J22" s="205">
        <f t="shared" si="0"/>
        <v>76099353</v>
      </c>
      <c r="K22" s="205">
        <f t="shared" si="0"/>
        <v>1428486</v>
      </c>
      <c r="L22" s="205">
        <f t="shared" si="0"/>
        <v>8952296</v>
      </c>
      <c r="M22" s="205">
        <f t="shared" si="0"/>
        <v>48730800</v>
      </c>
      <c r="N22" s="205">
        <f t="shared" si="0"/>
        <v>59111582</v>
      </c>
      <c r="O22" s="205">
        <f t="shared" si="0"/>
        <v>697524</v>
      </c>
      <c r="P22" s="205">
        <f t="shared" si="0"/>
        <v>642060</v>
      </c>
      <c r="Q22" s="205">
        <f t="shared" si="0"/>
        <v>42334911</v>
      </c>
      <c r="R22" s="205">
        <f t="shared" si="0"/>
        <v>43674495</v>
      </c>
      <c r="S22" s="205">
        <f t="shared" si="0"/>
        <v>1131732</v>
      </c>
      <c r="T22" s="205">
        <f t="shared" si="0"/>
        <v>20073722</v>
      </c>
      <c r="U22" s="205">
        <f t="shared" si="0"/>
        <v>3320854</v>
      </c>
      <c r="V22" s="205">
        <f t="shared" si="0"/>
        <v>24526308</v>
      </c>
      <c r="W22" s="205">
        <f t="shared" si="0"/>
        <v>203411738</v>
      </c>
      <c r="X22" s="205">
        <f t="shared" si="0"/>
        <v>289635500</v>
      </c>
      <c r="Y22" s="205">
        <f t="shared" si="0"/>
        <v>-86223762</v>
      </c>
      <c r="Z22" s="206">
        <f>+IF(X22&lt;&gt;0,+(Y22/X22)*100,0)</f>
        <v>-29.76974921927733</v>
      </c>
      <c r="AA22" s="203">
        <f>SUM(AA5:AA21)</f>
        <v>289635500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132097189</v>
      </c>
      <c r="D25" s="160"/>
      <c r="E25" s="161">
        <v>146147300</v>
      </c>
      <c r="F25" s="65">
        <v>144826100</v>
      </c>
      <c r="G25" s="65">
        <v>11269824</v>
      </c>
      <c r="H25" s="65">
        <v>10549477</v>
      </c>
      <c r="I25" s="65">
        <v>11004875</v>
      </c>
      <c r="J25" s="65">
        <v>32824176</v>
      </c>
      <c r="K25" s="65">
        <v>11306107</v>
      </c>
      <c r="L25" s="65">
        <v>10993819</v>
      </c>
      <c r="M25" s="65">
        <v>10927108</v>
      </c>
      <c r="N25" s="65">
        <v>33227034</v>
      </c>
      <c r="O25" s="65">
        <v>10851662</v>
      </c>
      <c r="P25" s="65">
        <v>10762369</v>
      </c>
      <c r="Q25" s="65">
        <v>10429176</v>
      </c>
      <c r="R25" s="65">
        <v>32043207</v>
      </c>
      <c r="S25" s="65">
        <v>11796354</v>
      </c>
      <c r="T25" s="65">
        <v>11512553</v>
      </c>
      <c r="U25" s="65">
        <v>13844617</v>
      </c>
      <c r="V25" s="65">
        <v>37153524</v>
      </c>
      <c r="W25" s="65">
        <v>135247941</v>
      </c>
      <c r="X25" s="65">
        <v>144826100</v>
      </c>
      <c r="Y25" s="65">
        <v>-9578159</v>
      </c>
      <c r="Z25" s="145">
        <v>-6.61</v>
      </c>
      <c r="AA25" s="160">
        <v>144826100</v>
      </c>
    </row>
    <row r="26" spans="1:27" ht="13.5">
      <c r="A26" s="198" t="s">
        <v>38</v>
      </c>
      <c r="B26" s="197"/>
      <c r="C26" s="160">
        <v>7051588</v>
      </c>
      <c r="D26" s="160"/>
      <c r="E26" s="161">
        <v>7760700</v>
      </c>
      <c r="F26" s="65">
        <v>8160700</v>
      </c>
      <c r="G26" s="65">
        <v>588627</v>
      </c>
      <c r="H26" s="65">
        <v>604841</v>
      </c>
      <c r="I26" s="65">
        <v>593786</v>
      </c>
      <c r="J26" s="65">
        <v>1787254</v>
      </c>
      <c r="K26" s="65">
        <v>578309</v>
      </c>
      <c r="L26" s="65">
        <v>607052</v>
      </c>
      <c r="M26" s="65">
        <v>590101</v>
      </c>
      <c r="N26" s="65">
        <v>1775462</v>
      </c>
      <c r="O26" s="65">
        <v>769533</v>
      </c>
      <c r="P26" s="65">
        <v>643524</v>
      </c>
      <c r="Q26" s="65">
        <v>639659</v>
      </c>
      <c r="R26" s="65">
        <v>2052716</v>
      </c>
      <c r="S26" s="65">
        <v>638113</v>
      </c>
      <c r="T26" s="65">
        <v>617242</v>
      </c>
      <c r="U26" s="65">
        <v>677861</v>
      </c>
      <c r="V26" s="65">
        <v>1933216</v>
      </c>
      <c r="W26" s="65">
        <v>7548648</v>
      </c>
      <c r="X26" s="65">
        <v>8160700</v>
      </c>
      <c r="Y26" s="65">
        <v>-612052</v>
      </c>
      <c r="Z26" s="145">
        <v>-7.5</v>
      </c>
      <c r="AA26" s="160">
        <v>8160700</v>
      </c>
    </row>
    <row r="27" spans="1:27" ht="13.5">
      <c r="A27" s="198" t="s">
        <v>118</v>
      </c>
      <c r="B27" s="197" t="s">
        <v>99</v>
      </c>
      <c r="C27" s="160">
        <v>4734368</v>
      </c>
      <c r="D27" s="160"/>
      <c r="E27" s="161">
        <v>2980000</v>
      </c>
      <c r="F27" s="65">
        <v>2700000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2900418</v>
      </c>
      <c r="N27" s="65">
        <v>2900418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2900418</v>
      </c>
      <c r="X27" s="65">
        <v>2700000</v>
      </c>
      <c r="Y27" s="65">
        <v>200418</v>
      </c>
      <c r="Z27" s="145">
        <v>7.42</v>
      </c>
      <c r="AA27" s="160">
        <v>2700000</v>
      </c>
    </row>
    <row r="28" spans="1:27" ht="13.5">
      <c r="A28" s="198" t="s">
        <v>39</v>
      </c>
      <c r="B28" s="197" t="s">
        <v>96</v>
      </c>
      <c r="C28" s="160">
        <v>10885977</v>
      </c>
      <c r="D28" s="160"/>
      <c r="E28" s="161">
        <v>7315700</v>
      </c>
      <c r="F28" s="65">
        <v>8454000</v>
      </c>
      <c r="G28" s="65">
        <v>0</v>
      </c>
      <c r="H28" s="65">
        <v>584434</v>
      </c>
      <c r="I28" s="65">
        <v>1130586</v>
      </c>
      <c r="J28" s="65">
        <v>1715020</v>
      </c>
      <c r="K28" s="65">
        <v>800207</v>
      </c>
      <c r="L28" s="65">
        <v>429194</v>
      </c>
      <c r="M28" s="65">
        <v>1007437</v>
      </c>
      <c r="N28" s="65">
        <v>2236838</v>
      </c>
      <c r="O28" s="65">
        <v>800316</v>
      </c>
      <c r="P28" s="65">
        <v>730692</v>
      </c>
      <c r="Q28" s="65">
        <v>794623</v>
      </c>
      <c r="R28" s="65">
        <v>2325631</v>
      </c>
      <c r="S28" s="65">
        <v>772553</v>
      </c>
      <c r="T28" s="65">
        <v>787092</v>
      </c>
      <c r="U28" s="65">
        <v>925218</v>
      </c>
      <c r="V28" s="65">
        <v>2484863</v>
      </c>
      <c r="W28" s="65">
        <v>8762352</v>
      </c>
      <c r="X28" s="65">
        <v>8454000</v>
      </c>
      <c r="Y28" s="65">
        <v>308352</v>
      </c>
      <c r="Z28" s="145">
        <v>3.65</v>
      </c>
      <c r="AA28" s="160">
        <v>8454000</v>
      </c>
    </row>
    <row r="29" spans="1:27" ht="13.5">
      <c r="A29" s="198" t="s">
        <v>40</v>
      </c>
      <c r="B29" s="197"/>
      <c r="C29" s="160">
        <v>1192607</v>
      </c>
      <c r="D29" s="160"/>
      <c r="E29" s="161">
        <v>3696000</v>
      </c>
      <c r="F29" s="65">
        <v>3695900</v>
      </c>
      <c r="G29" s="65">
        <v>0</v>
      </c>
      <c r="H29" s="65">
        <v>0</v>
      </c>
      <c r="I29" s="65">
        <v>1847673</v>
      </c>
      <c r="J29" s="65">
        <v>1847673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1847673</v>
      </c>
      <c r="R29" s="65">
        <v>1847673</v>
      </c>
      <c r="S29" s="65">
        <v>0</v>
      </c>
      <c r="T29" s="65">
        <v>0</v>
      </c>
      <c r="U29" s="65">
        <v>0</v>
      </c>
      <c r="V29" s="65">
        <v>0</v>
      </c>
      <c r="W29" s="65">
        <v>3695346</v>
      </c>
      <c r="X29" s="65">
        <v>3695900</v>
      </c>
      <c r="Y29" s="65">
        <v>-554</v>
      </c>
      <c r="Z29" s="145">
        <v>-0.01</v>
      </c>
      <c r="AA29" s="160">
        <v>3695900</v>
      </c>
    </row>
    <row r="30" spans="1:27" ht="13.5">
      <c r="A30" s="198" t="s">
        <v>119</v>
      </c>
      <c r="B30" s="197" t="s">
        <v>96</v>
      </c>
      <c r="C30" s="160">
        <v>0</v>
      </c>
      <c r="D30" s="160"/>
      <c r="E30" s="161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145">
        <v>0</v>
      </c>
      <c r="AA30" s="160">
        <v>0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2759300</v>
      </c>
      <c r="F31" s="65">
        <v>2161200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2161200</v>
      </c>
      <c r="Y31" s="65">
        <v>-2161200</v>
      </c>
      <c r="Z31" s="145">
        <v>-100</v>
      </c>
      <c r="AA31" s="160">
        <v>2161200</v>
      </c>
    </row>
    <row r="32" spans="1:27" ht="13.5">
      <c r="A32" s="198" t="s">
        <v>122</v>
      </c>
      <c r="B32" s="197"/>
      <c r="C32" s="160">
        <v>7159</v>
      </c>
      <c r="D32" s="160"/>
      <c r="E32" s="161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145">
        <v>0</v>
      </c>
      <c r="AA32" s="160">
        <v>0</v>
      </c>
    </row>
    <row r="33" spans="1:27" ht="13.5">
      <c r="A33" s="198" t="s">
        <v>42</v>
      </c>
      <c r="B33" s="197"/>
      <c r="C33" s="160">
        <v>23503012</v>
      </c>
      <c r="D33" s="160"/>
      <c r="E33" s="161">
        <v>1000000</v>
      </c>
      <c r="F33" s="65">
        <v>25421300</v>
      </c>
      <c r="G33" s="65">
        <v>0</v>
      </c>
      <c r="H33" s="65">
        <v>1378600</v>
      </c>
      <c r="I33" s="65">
        <v>1299042</v>
      </c>
      <c r="J33" s="65">
        <v>2677642</v>
      </c>
      <c r="K33" s="65">
        <v>2718732</v>
      </c>
      <c r="L33" s="65">
        <v>0</v>
      </c>
      <c r="M33" s="65">
        <v>339324</v>
      </c>
      <c r="N33" s="65">
        <v>3058056</v>
      </c>
      <c r="O33" s="65">
        <v>757709</v>
      </c>
      <c r="P33" s="65">
        <v>16895</v>
      </c>
      <c r="Q33" s="65">
        <v>1847712</v>
      </c>
      <c r="R33" s="65">
        <v>2622316</v>
      </c>
      <c r="S33" s="65">
        <v>178180</v>
      </c>
      <c r="T33" s="65">
        <v>1385884</v>
      </c>
      <c r="U33" s="65">
        <v>7316873</v>
      </c>
      <c r="V33" s="65">
        <v>8880937</v>
      </c>
      <c r="W33" s="65">
        <v>17238951</v>
      </c>
      <c r="X33" s="65">
        <v>25421300</v>
      </c>
      <c r="Y33" s="65">
        <v>-8182349</v>
      </c>
      <c r="Z33" s="145">
        <v>-32.19</v>
      </c>
      <c r="AA33" s="160">
        <v>25421300</v>
      </c>
    </row>
    <row r="34" spans="1:27" ht="13.5">
      <c r="A34" s="198" t="s">
        <v>43</v>
      </c>
      <c r="B34" s="197" t="s">
        <v>123</v>
      </c>
      <c r="C34" s="160">
        <v>55083777</v>
      </c>
      <c r="D34" s="160"/>
      <c r="E34" s="161">
        <v>80473300</v>
      </c>
      <c r="F34" s="65">
        <v>93328100</v>
      </c>
      <c r="G34" s="65">
        <v>5179397</v>
      </c>
      <c r="H34" s="65">
        <v>5305367</v>
      </c>
      <c r="I34" s="65">
        <v>8577757</v>
      </c>
      <c r="J34" s="65">
        <v>19062521</v>
      </c>
      <c r="K34" s="65">
        <v>4074678</v>
      </c>
      <c r="L34" s="65">
        <v>3675705</v>
      </c>
      <c r="M34" s="65">
        <v>5314183</v>
      </c>
      <c r="N34" s="65">
        <v>13064566</v>
      </c>
      <c r="O34" s="65">
        <v>4066268</v>
      </c>
      <c r="P34" s="65">
        <v>3605765</v>
      </c>
      <c r="Q34" s="65">
        <v>4784833</v>
      </c>
      <c r="R34" s="65">
        <v>12456866</v>
      </c>
      <c r="S34" s="65">
        <v>3945455</v>
      </c>
      <c r="T34" s="65">
        <v>8395354</v>
      </c>
      <c r="U34" s="65">
        <v>11877681</v>
      </c>
      <c r="V34" s="65">
        <v>24218490</v>
      </c>
      <c r="W34" s="65">
        <v>68802443</v>
      </c>
      <c r="X34" s="65">
        <v>93328100</v>
      </c>
      <c r="Y34" s="65">
        <v>-24525657</v>
      </c>
      <c r="Z34" s="145">
        <v>-26.28</v>
      </c>
      <c r="AA34" s="160">
        <v>93328100</v>
      </c>
    </row>
    <row r="35" spans="1:27" ht="13.5">
      <c r="A35" s="196" t="s">
        <v>124</v>
      </c>
      <c r="B35" s="200"/>
      <c r="C35" s="160">
        <v>8976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234564653</v>
      </c>
      <c r="D36" s="203">
        <f>SUM(D25:D35)</f>
        <v>0</v>
      </c>
      <c r="E36" s="204">
        <f t="shared" si="1"/>
        <v>252132300</v>
      </c>
      <c r="F36" s="205">
        <f t="shared" si="1"/>
        <v>288747300</v>
      </c>
      <c r="G36" s="205">
        <f t="shared" si="1"/>
        <v>17037848</v>
      </c>
      <c r="H36" s="205">
        <f t="shared" si="1"/>
        <v>18422719</v>
      </c>
      <c r="I36" s="205">
        <f t="shared" si="1"/>
        <v>24453719</v>
      </c>
      <c r="J36" s="205">
        <f t="shared" si="1"/>
        <v>59914286</v>
      </c>
      <c r="K36" s="205">
        <f t="shared" si="1"/>
        <v>19478033</v>
      </c>
      <c r="L36" s="205">
        <f t="shared" si="1"/>
        <v>15705770</v>
      </c>
      <c r="M36" s="205">
        <f t="shared" si="1"/>
        <v>21078571</v>
      </c>
      <c r="N36" s="205">
        <f t="shared" si="1"/>
        <v>56262374</v>
      </c>
      <c r="O36" s="205">
        <f t="shared" si="1"/>
        <v>17245488</v>
      </c>
      <c r="P36" s="205">
        <f t="shared" si="1"/>
        <v>15759245</v>
      </c>
      <c r="Q36" s="205">
        <f t="shared" si="1"/>
        <v>20343676</v>
      </c>
      <c r="R36" s="205">
        <f t="shared" si="1"/>
        <v>53348409</v>
      </c>
      <c r="S36" s="205">
        <f t="shared" si="1"/>
        <v>17330655</v>
      </c>
      <c r="T36" s="205">
        <f t="shared" si="1"/>
        <v>22698125</v>
      </c>
      <c r="U36" s="205">
        <f t="shared" si="1"/>
        <v>34642250</v>
      </c>
      <c r="V36" s="205">
        <f t="shared" si="1"/>
        <v>74671030</v>
      </c>
      <c r="W36" s="205">
        <f t="shared" si="1"/>
        <v>244196099</v>
      </c>
      <c r="X36" s="205">
        <f t="shared" si="1"/>
        <v>288747300</v>
      </c>
      <c r="Y36" s="205">
        <f t="shared" si="1"/>
        <v>-44551201</v>
      </c>
      <c r="Z36" s="206">
        <f>+IF(X36&lt;&gt;0,+(Y36/X36)*100,0)</f>
        <v>-15.429131631707033</v>
      </c>
      <c r="AA36" s="203">
        <f>SUM(AA25:AA35)</f>
        <v>288747300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-1529589</v>
      </c>
      <c r="D38" s="214">
        <f>+D22-D36</f>
        <v>0</v>
      </c>
      <c r="E38" s="215">
        <f t="shared" si="2"/>
        <v>514400</v>
      </c>
      <c r="F38" s="111">
        <f t="shared" si="2"/>
        <v>888200</v>
      </c>
      <c r="G38" s="111">
        <f t="shared" si="2"/>
        <v>52335480</v>
      </c>
      <c r="H38" s="111">
        <f t="shared" si="2"/>
        <v>-14329807</v>
      </c>
      <c r="I38" s="111">
        <f t="shared" si="2"/>
        <v>-21820606</v>
      </c>
      <c r="J38" s="111">
        <f t="shared" si="2"/>
        <v>16185067</v>
      </c>
      <c r="K38" s="111">
        <f t="shared" si="2"/>
        <v>-18049547</v>
      </c>
      <c r="L38" s="111">
        <f t="shared" si="2"/>
        <v>-6753474</v>
      </c>
      <c r="M38" s="111">
        <f t="shared" si="2"/>
        <v>27652229</v>
      </c>
      <c r="N38" s="111">
        <f t="shared" si="2"/>
        <v>2849208</v>
      </c>
      <c r="O38" s="111">
        <f t="shared" si="2"/>
        <v>-16547964</v>
      </c>
      <c r="P38" s="111">
        <f t="shared" si="2"/>
        <v>-15117185</v>
      </c>
      <c r="Q38" s="111">
        <f t="shared" si="2"/>
        <v>21991235</v>
      </c>
      <c r="R38" s="111">
        <f t="shared" si="2"/>
        <v>-9673914</v>
      </c>
      <c r="S38" s="111">
        <f t="shared" si="2"/>
        <v>-16198923</v>
      </c>
      <c r="T38" s="111">
        <f t="shared" si="2"/>
        <v>-2624403</v>
      </c>
      <c r="U38" s="111">
        <f t="shared" si="2"/>
        <v>-31321396</v>
      </c>
      <c r="V38" s="111">
        <f t="shared" si="2"/>
        <v>-50144722</v>
      </c>
      <c r="W38" s="111">
        <f t="shared" si="2"/>
        <v>-40784361</v>
      </c>
      <c r="X38" s="111">
        <f>IF(F22=F36,0,X22-X36)</f>
        <v>888200</v>
      </c>
      <c r="Y38" s="111">
        <f t="shared" si="2"/>
        <v>-41672561</v>
      </c>
      <c r="Z38" s="216">
        <f>+IF(X38&lt;&gt;0,+(Y38/X38)*100,0)</f>
        <v>-4691.799256924116</v>
      </c>
      <c r="AA38" s="214">
        <f>+AA22-AA36</f>
        <v>888200</v>
      </c>
    </row>
    <row r="39" spans="1:27" ht="13.5">
      <c r="A39" s="196" t="s">
        <v>46</v>
      </c>
      <c r="B39" s="200"/>
      <c r="C39" s="160">
        <v>0</v>
      </c>
      <c r="D39" s="160"/>
      <c r="E39" s="161">
        <v>5000000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-1529589</v>
      </c>
      <c r="D42" s="221">
        <f>SUM(D38:D41)</f>
        <v>0</v>
      </c>
      <c r="E42" s="222">
        <f t="shared" si="3"/>
        <v>5514400</v>
      </c>
      <c r="F42" s="93">
        <f t="shared" si="3"/>
        <v>888200</v>
      </c>
      <c r="G42" s="93">
        <f t="shared" si="3"/>
        <v>52335480</v>
      </c>
      <c r="H42" s="93">
        <f t="shared" si="3"/>
        <v>-14329807</v>
      </c>
      <c r="I42" s="93">
        <f t="shared" si="3"/>
        <v>-21820606</v>
      </c>
      <c r="J42" s="93">
        <f t="shared" si="3"/>
        <v>16185067</v>
      </c>
      <c r="K42" s="93">
        <f t="shared" si="3"/>
        <v>-18049547</v>
      </c>
      <c r="L42" s="93">
        <f t="shared" si="3"/>
        <v>-6753474</v>
      </c>
      <c r="M42" s="93">
        <f t="shared" si="3"/>
        <v>27652229</v>
      </c>
      <c r="N42" s="93">
        <f t="shared" si="3"/>
        <v>2849208</v>
      </c>
      <c r="O42" s="93">
        <f t="shared" si="3"/>
        <v>-16547964</v>
      </c>
      <c r="P42" s="93">
        <f t="shared" si="3"/>
        <v>-15117185</v>
      </c>
      <c r="Q42" s="93">
        <f t="shared" si="3"/>
        <v>21991235</v>
      </c>
      <c r="R42" s="93">
        <f t="shared" si="3"/>
        <v>-9673914</v>
      </c>
      <c r="S42" s="93">
        <f t="shared" si="3"/>
        <v>-16198923</v>
      </c>
      <c r="T42" s="93">
        <f t="shared" si="3"/>
        <v>-2624403</v>
      </c>
      <c r="U42" s="93">
        <f t="shared" si="3"/>
        <v>-31321396</v>
      </c>
      <c r="V42" s="93">
        <f t="shared" si="3"/>
        <v>-50144722</v>
      </c>
      <c r="W42" s="93">
        <f t="shared" si="3"/>
        <v>-40784361</v>
      </c>
      <c r="X42" s="93">
        <f t="shared" si="3"/>
        <v>888200</v>
      </c>
      <c r="Y42" s="93">
        <f t="shared" si="3"/>
        <v>-41672561</v>
      </c>
      <c r="Z42" s="223">
        <f>+IF(X42&lt;&gt;0,+(Y42/X42)*100,0)</f>
        <v>-4691.799256924116</v>
      </c>
      <c r="AA42" s="221">
        <f>SUM(AA38:AA41)</f>
        <v>888200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-1529589</v>
      </c>
      <c r="D44" s="225">
        <f>+D42-D43</f>
        <v>0</v>
      </c>
      <c r="E44" s="226">
        <f t="shared" si="4"/>
        <v>5514400</v>
      </c>
      <c r="F44" s="82">
        <f t="shared" si="4"/>
        <v>888200</v>
      </c>
      <c r="G44" s="82">
        <f t="shared" si="4"/>
        <v>52335480</v>
      </c>
      <c r="H44" s="82">
        <f t="shared" si="4"/>
        <v>-14329807</v>
      </c>
      <c r="I44" s="82">
        <f t="shared" si="4"/>
        <v>-21820606</v>
      </c>
      <c r="J44" s="82">
        <f t="shared" si="4"/>
        <v>16185067</v>
      </c>
      <c r="K44" s="82">
        <f t="shared" si="4"/>
        <v>-18049547</v>
      </c>
      <c r="L44" s="82">
        <f t="shared" si="4"/>
        <v>-6753474</v>
      </c>
      <c r="M44" s="82">
        <f t="shared" si="4"/>
        <v>27652229</v>
      </c>
      <c r="N44" s="82">
        <f t="shared" si="4"/>
        <v>2849208</v>
      </c>
      <c r="O44" s="82">
        <f t="shared" si="4"/>
        <v>-16547964</v>
      </c>
      <c r="P44" s="82">
        <f t="shared" si="4"/>
        <v>-15117185</v>
      </c>
      <c r="Q44" s="82">
        <f t="shared" si="4"/>
        <v>21991235</v>
      </c>
      <c r="R44" s="82">
        <f t="shared" si="4"/>
        <v>-9673914</v>
      </c>
      <c r="S44" s="82">
        <f t="shared" si="4"/>
        <v>-16198923</v>
      </c>
      <c r="T44" s="82">
        <f t="shared" si="4"/>
        <v>-2624403</v>
      </c>
      <c r="U44" s="82">
        <f t="shared" si="4"/>
        <v>-31321396</v>
      </c>
      <c r="V44" s="82">
        <f t="shared" si="4"/>
        <v>-50144722</v>
      </c>
      <c r="W44" s="82">
        <f t="shared" si="4"/>
        <v>-40784361</v>
      </c>
      <c r="X44" s="82">
        <f t="shared" si="4"/>
        <v>888200</v>
      </c>
      <c r="Y44" s="82">
        <f t="shared" si="4"/>
        <v>-41672561</v>
      </c>
      <c r="Z44" s="227">
        <f>+IF(X44&lt;&gt;0,+(Y44/X44)*100,0)</f>
        <v>-4691.799256924116</v>
      </c>
      <c r="AA44" s="225">
        <f>+AA42-AA43</f>
        <v>888200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-1529589</v>
      </c>
      <c r="D46" s="221">
        <f>SUM(D44:D45)</f>
        <v>0</v>
      </c>
      <c r="E46" s="222">
        <f t="shared" si="5"/>
        <v>5514400</v>
      </c>
      <c r="F46" s="93">
        <f t="shared" si="5"/>
        <v>888200</v>
      </c>
      <c r="G46" s="93">
        <f t="shared" si="5"/>
        <v>52335480</v>
      </c>
      <c r="H46" s="93">
        <f t="shared" si="5"/>
        <v>-14329807</v>
      </c>
      <c r="I46" s="93">
        <f t="shared" si="5"/>
        <v>-21820606</v>
      </c>
      <c r="J46" s="93">
        <f t="shared" si="5"/>
        <v>16185067</v>
      </c>
      <c r="K46" s="93">
        <f t="shared" si="5"/>
        <v>-18049547</v>
      </c>
      <c r="L46" s="93">
        <f t="shared" si="5"/>
        <v>-6753474</v>
      </c>
      <c r="M46" s="93">
        <f t="shared" si="5"/>
        <v>27652229</v>
      </c>
      <c r="N46" s="93">
        <f t="shared" si="5"/>
        <v>2849208</v>
      </c>
      <c r="O46" s="93">
        <f t="shared" si="5"/>
        <v>-16547964</v>
      </c>
      <c r="P46" s="93">
        <f t="shared" si="5"/>
        <v>-15117185</v>
      </c>
      <c r="Q46" s="93">
        <f t="shared" si="5"/>
        <v>21991235</v>
      </c>
      <c r="R46" s="93">
        <f t="shared" si="5"/>
        <v>-9673914</v>
      </c>
      <c r="S46" s="93">
        <f t="shared" si="5"/>
        <v>-16198923</v>
      </c>
      <c r="T46" s="93">
        <f t="shared" si="5"/>
        <v>-2624403</v>
      </c>
      <c r="U46" s="93">
        <f t="shared" si="5"/>
        <v>-31321396</v>
      </c>
      <c r="V46" s="93">
        <f t="shared" si="5"/>
        <v>-50144722</v>
      </c>
      <c r="W46" s="93">
        <f t="shared" si="5"/>
        <v>-40784361</v>
      </c>
      <c r="X46" s="93">
        <f t="shared" si="5"/>
        <v>888200</v>
      </c>
      <c r="Y46" s="93">
        <f t="shared" si="5"/>
        <v>-41672561</v>
      </c>
      <c r="Z46" s="223">
        <f>+IF(X46&lt;&gt;0,+(Y46/X46)*100,0)</f>
        <v>-4691.799256924116</v>
      </c>
      <c r="AA46" s="221">
        <f>SUM(AA44:AA45)</f>
        <v>888200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-5514400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-1529589</v>
      </c>
      <c r="D48" s="232">
        <f>SUM(D46:D47)</f>
        <v>0</v>
      </c>
      <c r="E48" s="233">
        <f t="shared" si="6"/>
        <v>0</v>
      </c>
      <c r="F48" s="234">
        <f t="shared" si="6"/>
        <v>888200</v>
      </c>
      <c r="G48" s="234">
        <f t="shared" si="6"/>
        <v>52335480</v>
      </c>
      <c r="H48" s="235">
        <f t="shared" si="6"/>
        <v>-14329807</v>
      </c>
      <c r="I48" s="235">
        <f t="shared" si="6"/>
        <v>-21820606</v>
      </c>
      <c r="J48" s="235">
        <f t="shared" si="6"/>
        <v>16185067</v>
      </c>
      <c r="K48" s="235">
        <f t="shared" si="6"/>
        <v>-18049547</v>
      </c>
      <c r="L48" s="235">
        <f t="shared" si="6"/>
        <v>-6753474</v>
      </c>
      <c r="M48" s="234">
        <f t="shared" si="6"/>
        <v>27652229</v>
      </c>
      <c r="N48" s="234">
        <f t="shared" si="6"/>
        <v>2849208</v>
      </c>
      <c r="O48" s="235">
        <f t="shared" si="6"/>
        <v>-16547964</v>
      </c>
      <c r="P48" s="235">
        <f t="shared" si="6"/>
        <v>-15117185</v>
      </c>
      <c r="Q48" s="235">
        <f t="shared" si="6"/>
        <v>21991235</v>
      </c>
      <c r="R48" s="235">
        <f t="shared" si="6"/>
        <v>-9673914</v>
      </c>
      <c r="S48" s="235">
        <f t="shared" si="6"/>
        <v>-16198923</v>
      </c>
      <c r="T48" s="234">
        <f t="shared" si="6"/>
        <v>-2624403</v>
      </c>
      <c r="U48" s="234">
        <f t="shared" si="6"/>
        <v>-31321396</v>
      </c>
      <c r="V48" s="235">
        <f t="shared" si="6"/>
        <v>-50144722</v>
      </c>
      <c r="W48" s="235">
        <f t="shared" si="6"/>
        <v>-40784361</v>
      </c>
      <c r="X48" s="235">
        <f t="shared" si="6"/>
        <v>888200</v>
      </c>
      <c r="Y48" s="235">
        <f t="shared" si="6"/>
        <v>-41672561</v>
      </c>
      <c r="Z48" s="236">
        <f>+IF(X48&lt;&gt;0,+(Y48/X48)*100,0)</f>
        <v>-4691.799256924116</v>
      </c>
      <c r="AA48" s="237">
        <f>SUM(AA46:AA47)</f>
        <v>888200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2415662</v>
      </c>
      <c r="D5" s="158">
        <f>SUM(D6:D8)</f>
        <v>0</v>
      </c>
      <c r="E5" s="159">
        <f t="shared" si="0"/>
        <v>400000</v>
      </c>
      <c r="F5" s="105">
        <f t="shared" si="0"/>
        <v>3054400</v>
      </c>
      <c r="G5" s="105">
        <f t="shared" si="0"/>
        <v>0</v>
      </c>
      <c r="H5" s="105">
        <f t="shared" si="0"/>
        <v>258515</v>
      </c>
      <c r="I5" s="105">
        <f t="shared" si="0"/>
        <v>0</v>
      </c>
      <c r="J5" s="105">
        <f t="shared" si="0"/>
        <v>258515</v>
      </c>
      <c r="K5" s="105">
        <f t="shared" si="0"/>
        <v>825300</v>
      </c>
      <c r="L5" s="105">
        <f t="shared" si="0"/>
        <v>450632</v>
      </c>
      <c r="M5" s="105">
        <f t="shared" si="0"/>
        <v>0</v>
      </c>
      <c r="N5" s="105">
        <f t="shared" si="0"/>
        <v>1275932</v>
      </c>
      <c r="O5" s="105">
        <f t="shared" si="0"/>
        <v>0</v>
      </c>
      <c r="P5" s="105">
        <f t="shared" si="0"/>
        <v>0</v>
      </c>
      <c r="Q5" s="105">
        <f t="shared" si="0"/>
        <v>0</v>
      </c>
      <c r="R5" s="105">
        <f t="shared" si="0"/>
        <v>0</v>
      </c>
      <c r="S5" s="105">
        <f t="shared" si="0"/>
        <v>0</v>
      </c>
      <c r="T5" s="105">
        <f t="shared" si="0"/>
        <v>148780</v>
      </c>
      <c r="U5" s="105">
        <f t="shared" si="0"/>
        <v>620081</v>
      </c>
      <c r="V5" s="105">
        <f t="shared" si="0"/>
        <v>768861</v>
      </c>
      <c r="W5" s="105">
        <f t="shared" si="0"/>
        <v>2303308</v>
      </c>
      <c r="X5" s="105">
        <f t="shared" si="0"/>
        <v>3054400</v>
      </c>
      <c r="Y5" s="105">
        <f t="shared" si="0"/>
        <v>-751092</v>
      </c>
      <c r="Z5" s="142">
        <f>+IF(X5&lt;&gt;0,+(Y5/X5)*100,0)</f>
        <v>-24.59049240440021</v>
      </c>
      <c r="AA5" s="158">
        <f>SUM(AA6:AA8)</f>
        <v>3054400</v>
      </c>
    </row>
    <row r="6" spans="1:27" ht="13.5">
      <c r="A6" s="143" t="s">
        <v>75</v>
      </c>
      <c r="B6" s="141"/>
      <c r="C6" s="160">
        <v>744752</v>
      </c>
      <c r="D6" s="160"/>
      <c r="E6" s="161"/>
      <c r="F6" s="65">
        <v>200000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>
        <v>148780</v>
      </c>
      <c r="U6" s="65">
        <v>69920</v>
      </c>
      <c r="V6" s="65">
        <v>218700</v>
      </c>
      <c r="W6" s="65">
        <v>218700</v>
      </c>
      <c r="X6" s="65">
        <v>200000</v>
      </c>
      <c r="Y6" s="65">
        <v>18700</v>
      </c>
      <c r="Z6" s="145">
        <v>9.35</v>
      </c>
      <c r="AA6" s="67">
        <v>200000</v>
      </c>
    </row>
    <row r="7" spans="1:27" ht="13.5">
      <c r="A7" s="143" t="s">
        <v>76</v>
      </c>
      <c r="B7" s="141"/>
      <c r="C7" s="162">
        <v>112222</v>
      </c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1558688</v>
      </c>
      <c r="D8" s="160"/>
      <c r="E8" s="161">
        <v>400000</v>
      </c>
      <c r="F8" s="65">
        <v>2854400</v>
      </c>
      <c r="G8" s="65"/>
      <c r="H8" s="65">
        <v>258515</v>
      </c>
      <c r="I8" s="65"/>
      <c r="J8" s="65">
        <v>258515</v>
      </c>
      <c r="K8" s="65">
        <v>825300</v>
      </c>
      <c r="L8" s="65">
        <v>450632</v>
      </c>
      <c r="M8" s="65"/>
      <c r="N8" s="65">
        <v>1275932</v>
      </c>
      <c r="O8" s="65"/>
      <c r="P8" s="65"/>
      <c r="Q8" s="65"/>
      <c r="R8" s="65"/>
      <c r="S8" s="65"/>
      <c r="T8" s="65"/>
      <c r="U8" s="65">
        <v>550161</v>
      </c>
      <c r="V8" s="65">
        <v>550161</v>
      </c>
      <c r="W8" s="65">
        <v>2084608</v>
      </c>
      <c r="X8" s="65">
        <v>2854400</v>
      </c>
      <c r="Y8" s="65">
        <v>-769792</v>
      </c>
      <c r="Z8" s="145">
        <v>-26.97</v>
      </c>
      <c r="AA8" s="67">
        <v>2854400</v>
      </c>
    </row>
    <row r="9" spans="1:27" ht="13.5">
      <c r="A9" s="140" t="s">
        <v>78</v>
      </c>
      <c r="B9" s="141"/>
      <c r="C9" s="158">
        <f aca="true" t="shared" si="1" ref="C9:Y9">SUM(C10:C14)</f>
        <v>1669442</v>
      </c>
      <c r="D9" s="158">
        <f>SUM(D10:D14)</f>
        <v>0</v>
      </c>
      <c r="E9" s="159">
        <f t="shared" si="1"/>
        <v>600000</v>
      </c>
      <c r="F9" s="105">
        <f t="shared" si="1"/>
        <v>600000</v>
      </c>
      <c r="G9" s="105">
        <f t="shared" si="1"/>
        <v>0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105">
        <f t="shared" si="1"/>
        <v>0</v>
      </c>
      <c r="L9" s="105">
        <f t="shared" si="1"/>
        <v>10318</v>
      </c>
      <c r="M9" s="105">
        <f t="shared" si="1"/>
        <v>71136</v>
      </c>
      <c r="N9" s="105">
        <f t="shared" si="1"/>
        <v>81454</v>
      </c>
      <c r="O9" s="105">
        <f t="shared" si="1"/>
        <v>36196</v>
      </c>
      <c r="P9" s="105">
        <f t="shared" si="1"/>
        <v>18600</v>
      </c>
      <c r="Q9" s="105">
        <f t="shared" si="1"/>
        <v>42189</v>
      </c>
      <c r="R9" s="105">
        <f t="shared" si="1"/>
        <v>96985</v>
      </c>
      <c r="S9" s="105">
        <f t="shared" si="1"/>
        <v>90368</v>
      </c>
      <c r="T9" s="105">
        <f t="shared" si="1"/>
        <v>84280</v>
      </c>
      <c r="U9" s="105">
        <f t="shared" si="1"/>
        <v>80479</v>
      </c>
      <c r="V9" s="105">
        <f t="shared" si="1"/>
        <v>255127</v>
      </c>
      <c r="W9" s="105">
        <f t="shared" si="1"/>
        <v>433566</v>
      </c>
      <c r="X9" s="105">
        <f t="shared" si="1"/>
        <v>600000</v>
      </c>
      <c r="Y9" s="105">
        <f t="shared" si="1"/>
        <v>-166434</v>
      </c>
      <c r="Z9" s="142">
        <f>+IF(X9&lt;&gt;0,+(Y9/X9)*100,0)</f>
        <v>-27.739000000000004</v>
      </c>
      <c r="AA9" s="107">
        <f>SUM(AA10:AA14)</f>
        <v>600000</v>
      </c>
    </row>
    <row r="10" spans="1:27" ht="13.5">
      <c r="A10" s="143" t="s">
        <v>79</v>
      </c>
      <c r="B10" s="141"/>
      <c r="C10" s="160">
        <v>94257</v>
      </c>
      <c r="D10" s="160"/>
      <c r="E10" s="161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1575139</v>
      </c>
      <c r="D12" s="160"/>
      <c r="E12" s="161">
        <v>600000</v>
      </c>
      <c r="F12" s="65">
        <v>600000</v>
      </c>
      <c r="G12" s="65"/>
      <c r="H12" s="65"/>
      <c r="I12" s="65"/>
      <c r="J12" s="65"/>
      <c r="K12" s="65"/>
      <c r="L12" s="65">
        <v>10318</v>
      </c>
      <c r="M12" s="65">
        <v>71136</v>
      </c>
      <c r="N12" s="65">
        <v>81454</v>
      </c>
      <c r="O12" s="65">
        <v>36196</v>
      </c>
      <c r="P12" s="65">
        <v>18600</v>
      </c>
      <c r="Q12" s="65">
        <v>42189</v>
      </c>
      <c r="R12" s="65">
        <v>96985</v>
      </c>
      <c r="S12" s="65">
        <v>90368</v>
      </c>
      <c r="T12" s="65">
        <v>84280</v>
      </c>
      <c r="U12" s="65">
        <v>80479</v>
      </c>
      <c r="V12" s="65">
        <v>255127</v>
      </c>
      <c r="W12" s="65">
        <v>433566</v>
      </c>
      <c r="X12" s="65">
        <v>600000</v>
      </c>
      <c r="Y12" s="65">
        <v>-166434</v>
      </c>
      <c r="Z12" s="145">
        <v>-27.74</v>
      </c>
      <c r="AA12" s="67">
        <v>600000</v>
      </c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>
        <v>46</v>
      </c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4380043</v>
      </c>
      <c r="D15" s="158">
        <f>SUM(D16:D18)</f>
        <v>0</v>
      </c>
      <c r="E15" s="159">
        <f t="shared" si="2"/>
        <v>0</v>
      </c>
      <c r="F15" s="105">
        <f t="shared" si="2"/>
        <v>3631000</v>
      </c>
      <c r="G15" s="105">
        <f t="shared" si="2"/>
        <v>0</v>
      </c>
      <c r="H15" s="105">
        <f t="shared" si="2"/>
        <v>0</v>
      </c>
      <c r="I15" s="105">
        <f t="shared" si="2"/>
        <v>0</v>
      </c>
      <c r="J15" s="105">
        <f t="shared" si="2"/>
        <v>0</v>
      </c>
      <c r="K15" s="105">
        <f t="shared" si="2"/>
        <v>0</v>
      </c>
      <c r="L15" s="105">
        <f t="shared" si="2"/>
        <v>0</v>
      </c>
      <c r="M15" s="105">
        <f t="shared" si="2"/>
        <v>0</v>
      </c>
      <c r="N15" s="105">
        <f t="shared" si="2"/>
        <v>0</v>
      </c>
      <c r="O15" s="105">
        <f t="shared" si="2"/>
        <v>0</v>
      </c>
      <c r="P15" s="105">
        <f t="shared" si="2"/>
        <v>0</v>
      </c>
      <c r="Q15" s="105">
        <f t="shared" si="2"/>
        <v>0</v>
      </c>
      <c r="R15" s="105">
        <f t="shared" si="2"/>
        <v>0</v>
      </c>
      <c r="S15" s="105">
        <f t="shared" si="2"/>
        <v>0</v>
      </c>
      <c r="T15" s="105">
        <f t="shared" si="2"/>
        <v>171000</v>
      </c>
      <c r="U15" s="105">
        <f t="shared" si="2"/>
        <v>2849067</v>
      </c>
      <c r="V15" s="105">
        <f t="shared" si="2"/>
        <v>3020067</v>
      </c>
      <c r="W15" s="105">
        <f t="shared" si="2"/>
        <v>3020067</v>
      </c>
      <c r="X15" s="105">
        <f t="shared" si="2"/>
        <v>3631000</v>
      </c>
      <c r="Y15" s="105">
        <f t="shared" si="2"/>
        <v>-610933</v>
      </c>
      <c r="Z15" s="142">
        <f>+IF(X15&lt;&gt;0,+(Y15/X15)*100,0)</f>
        <v>-16.825475075736712</v>
      </c>
      <c r="AA15" s="107">
        <f>SUM(AA16:AA18)</f>
        <v>3631000</v>
      </c>
    </row>
    <row r="16" spans="1:27" ht="13.5">
      <c r="A16" s="143" t="s">
        <v>85</v>
      </c>
      <c r="B16" s="141"/>
      <c r="C16" s="160">
        <v>4338655</v>
      </c>
      <c r="D16" s="160"/>
      <c r="E16" s="161"/>
      <c r="F16" s="65">
        <v>3631000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>
        <v>171000</v>
      </c>
      <c r="U16" s="65">
        <v>2849067</v>
      </c>
      <c r="V16" s="65">
        <v>3020067</v>
      </c>
      <c r="W16" s="65">
        <v>3020067</v>
      </c>
      <c r="X16" s="65">
        <v>3631000</v>
      </c>
      <c r="Y16" s="65">
        <v>-610933</v>
      </c>
      <c r="Z16" s="145">
        <v>-16.83</v>
      </c>
      <c r="AA16" s="67">
        <v>3631000</v>
      </c>
    </row>
    <row r="17" spans="1:27" ht="13.5">
      <c r="A17" s="143" t="s">
        <v>86</v>
      </c>
      <c r="B17" s="141"/>
      <c r="C17" s="160">
        <v>41388</v>
      </c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07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8465147</v>
      </c>
      <c r="D25" s="232">
        <f>+D5+D9+D15+D19+D24</f>
        <v>0</v>
      </c>
      <c r="E25" s="245">
        <f t="shared" si="4"/>
        <v>1000000</v>
      </c>
      <c r="F25" s="234">
        <f t="shared" si="4"/>
        <v>7285400</v>
      </c>
      <c r="G25" s="234">
        <f t="shared" si="4"/>
        <v>0</v>
      </c>
      <c r="H25" s="234">
        <f t="shared" si="4"/>
        <v>258515</v>
      </c>
      <c r="I25" s="234">
        <f t="shared" si="4"/>
        <v>0</v>
      </c>
      <c r="J25" s="234">
        <f t="shared" si="4"/>
        <v>258515</v>
      </c>
      <c r="K25" s="234">
        <f t="shared" si="4"/>
        <v>825300</v>
      </c>
      <c r="L25" s="234">
        <f t="shared" si="4"/>
        <v>460950</v>
      </c>
      <c r="M25" s="234">
        <f t="shared" si="4"/>
        <v>71136</v>
      </c>
      <c r="N25" s="234">
        <f t="shared" si="4"/>
        <v>1357386</v>
      </c>
      <c r="O25" s="234">
        <f t="shared" si="4"/>
        <v>36196</v>
      </c>
      <c r="P25" s="234">
        <f t="shared" si="4"/>
        <v>18600</v>
      </c>
      <c r="Q25" s="234">
        <f t="shared" si="4"/>
        <v>42189</v>
      </c>
      <c r="R25" s="234">
        <f t="shared" si="4"/>
        <v>96985</v>
      </c>
      <c r="S25" s="234">
        <f t="shared" si="4"/>
        <v>90368</v>
      </c>
      <c r="T25" s="234">
        <f t="shared" si="4"/>
        <v>404060</v>
      </c>
      <c r="U25" s="234">
        <f t="shared" si="4"/>
        <v>3549627</v>
      </c>
      <c r="V25" s="234">
        <f t="shared" si="4"/>
        <v>4044055</v>
      </c>
      <c r="W25" s="234">
        <f t="shared" si="4"/>
        <v>5756941</v>
      </c>
      <c r="X25" s="234">
        <f t="shared" si="4"/>
        <v>7285400</v>
      </c>
      <c r="Y25" s="234">
        <f t="shared" si="4"/>
        <v>-1528459</v>
      </c>
      <c r="Z25" s="246">
        <f>+IF(X25&lt;&gt;0,+(Y25/X25)*100,0)</f>
        <v>-20.979754028605154</v>
      </c>
      <c r="AA25" s="247">
        <f>+AA5+AA9+AA15+AA19+AA24</f>
        <v>7285400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160"/>
    </row>
    <row r="29" spans="1:27" ht="13.5">
      <c r="A29" s="249" t="s">
        <v>138</v>
      </c>
      <c r="B29" s="141"/>
      <c r="C29" s="160">
        <v>3145524</v>
      </c>
      <c r="D29" s="160"/>
      <c r="E29" s="161"/>
      <c r="F29" s="65">
        <v>3631000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>
        <v>171000</v>
      </c>
      <c r="U29" s="65">
        <v>2849067</v>
      </c>
      <c r="V29" s="65">
        <v>3020067</v>
      </c>
      <c r="W29" s="65">
        <v>3020067</v>
      </c>
      <c r="X29" s="65">
        <v>3631000</v>
      </c>
      <c r="Y29" s="65">
        <v>-610933</v>
      </c>
      <c r="Z29" s="145">
        <v>-16.83</v>
      </c>
      <c r="AA29" s="67">
        <v>3631000</v>
      </c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3145524</v>
      </c>
      <c r="D32" s="225">
        <f>SUM(D28:D31)</f>
        <v>0</v>
      </c>
      <c r="E32" s="226">
        <f t="shared" si="5"/>
        <v>0</v>
      </c>
      <c r="F32" s="82">
        <f t="shared" si="5"/>
        <v>3631000</v>
      </c>
      <c r="G32" s="82">
        <f t="shared" si="5"/>
        <v>0</v>
      </c>
      <c r="H32" s="82">
        <f t="shared" si="5"/>
        <v>0</v>
      </c>
      <c r="I32" s="82">
        <f t="shared" si="5"/>
        <v>0</v>
      </c>
      <c r="J32" s="82">
        <f t="shared" si="5"/>
        <v>0</v>
      </c>
      <c r="K32" s="82">
        <f t="shared" si="5"/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82">
        <f t="shared" si="5"/>
        <v>0</v>
      </c>
      <c r="R32" s="82">
        <f t="shared" si="5"/>
        <v>0</v>
      </c>
      <c r="S32" s="82">
        <f t="shared" si="5"/>
        <v>0</v>
      </c>
      <c r="T32" s="82">
        <f t="shared" si="5"/>
        <v>171000</v>
      </c>
      <c r="U32" s="82">
        <f t="shared" si="5"/>
        <v>2849067</v>
      </c>
      <c r="V32" s="82">
        <f t="shared" si="5"/>
        <v>3020067</v>
      </c>
      <c r="W32" s="82">
        <f t="shared" si="5"/>
        <v>3020067</v>
      </c>
      <c r="X32" s="82">
        <f t="shared" si="5"/>
        <v>3631000</v>
      </c>
      <c r="Y32" s="82">
        <f t="shared" si="5"/>
        <v>-610933</v>
      </c>
      <c r="Z32" s="227">
        <f>+IF(X32&lt;&gt;0,+(Y32/X32)*100,0)</f>
        <v>-16.825475075736712</v>
      </c>
      <c r="AA32" s="84">
        <f>SUM(AA28:AA31)</f>
        <v>3631000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630647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4688976</v>
      </c>
      <c r="D35" s="160"/>
      <c r="E35" s="161">
        <v>1000000</v>
      </c>
      <c r="F35" s="65">
        <v>3654400</v>
      </c>
      <c r="G35" s="65"/>
      <c r="H35" s="65">
        <v>258515</v>
      </c>
      <c r="I35" s="65"/>
      <c r="J35" s="65">
        <v>258515</v>
      </c>
      <c r="K35" s="65">
        <v>825300</v>
      </c>
      <c r="L35" s="65">
        <v>460950</v>
      </c>
      <c r="M35" s="65">
        <v>71136</v>
      </c>
      <c r="N35" s="65">
        <v>1357386</v>
      </c>
      <c r="O35" s="65">
        <v>36196</v>
      </c>
      <c r="P35" s="65">
        <v>18600</v>
      </c>
      <c r="Q35" s="65">
        <v>42189</v>
      </c>
      <c r="R35" s="65">
        <v>96985</v>
      </c>
      <c r="S35" s="65">
        <v>90368</v>
      </c>
      <c r="T35" s="65">
        <v>233060</v>
      </c>
      <c r="U35" s="65">
        <v>700560</v>
      </c>
      <c r="V35" s="65">
        <v>1023988</v>
      </c>
      <c r="W35" s="65">
        <v>2736874</v>
      </c>
      <c r="X35" s="65">
        <v>3654400</v>
      </c>
      <c r="Y35" s="65">
        <v>-917526</v>
      </c>
      <c r="Z35" s="145">
        <v>-25.11</v>
      </c>
      <c r="AA35" s="67">
        <v>3654400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8465147</v>
      </c>
      <c r="D36" s="237">
        <f>SUM(D32:D35)</f>
        <v>0</v>
      </c>
      <c r="E36" s="233">
        <f t="shared" si="6"/>
        <v>1000000</v>
      </c>
      <c r="F36" s="235">
        <f t="shared" si="6"/>
        <v>7285400</v>
      </c>
      <c r="G36" s="235">
        <f t="shared" si="6"/>
        <v>0</v>
      </c>
      <c r="H36" s="235">
        <f t="shared" si="6"/>
        <v>258515</v>
      </c>
      <c r="I36" s="235">
        <f t="shared" si="6"/>
        <v>0</v>
      </c>
      <c r="J36" s="235">
        <f t="shared" si="6"/>
        <v>258515</v>
      </c>
      <c r="K36" s="235">
        <f t="shared" si="6"/>
        <v>825300</v>
      </c>
      <c r="L36" s="235">
        <f t="shared" si="6"/>
        <v>460950</v>
      </c>
      <c r="M36" s="235">
        <f t="shared" si="6"/>
        <v>71136</v>
      </c>
      <c r="N36" s="235">
        <f t="shared" si="6"/>
        <v>1357386</v>
      </c>
      <c r="O36" s="235">
        <f t="shared" si="6"/>
        <v>36196</v>
      </c>
      <c r="P36" s="235">
        <f t="shared" si="6"/>
        <v>18600</v>
      </c>
      <c r="Q36" s="235">
        <f t="shared" si="6"/>
        <v>42189</v>
      </c>
      <c r="R36" s="235">
        <f t="shared" si="6"/>
        <v>96985</v>
      </c>
      <c r="S36" s="235">
        <f t="shared" si="6"/>
        <v>90368</v>
      </c>
      <c r="T36" s="235">
        <f t="shared" si="6"/>
        <v>404060</v>
      </c>
      <c r="U36" s="235">
        <f t="shared" si="6"/>
        <v>3549627</v>
      </c>
      <c r="V36" s="235">
        <f t="shared" si="6"/>
        <v>4044055</v>
      </c>
      <c r="W36" s="235">
        <f t="shared" si="6"/>
        <v>5756941</v>
      </c>
      <c r="X36" s="235">
        <f t="shared" si="6"/>
        <v>7285400</v>
      </c>
      <c r="Y36" s="235">
        <f t="shared" si="6"/>
        <v>-1528459</v>
      </c>
      <c r="Z36" s="236">
        <f>+IF(X36&lt;&gt;0,+(Y36/X36)*100,0)</f>
        <v>-20.979754028605154</v>
      </c>
      <c r="AA36" s="254">
        <f>SUM(AA32:AA35)</f>
        <v>7285400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4717089</v>
      </c>
      <c r="D6" s="160"/>
      <c r="E6" s="64">
        <v>37438000</v>
      </c>
      <c r="F6" s="65">
        <v>63497000</v>
      </c>
      <c r="G6" s="65">
        <v>8499199</v>
      </c>
      <c r="H6" s="65">
        <v>12203059</v>
      </c>
      <c r="I6" s="65">
        <v>10177524</v>
      </c>
      <c r="J6" s="65">
        <v>30879782</v>
      </c>
      <c r="K6" s="65">
        <v>25398792</v>
      </c>
      <c r="L6" s="65">
        <v>51364646</v>
      </c>
      <c r="M6" s="65">
        <v>62479756</v>
      </c>
      <c r="N6" s="65">
        <v>139243194</v>
      </c>
      <c r="O6" s="65">
        <v>5894081</v>
      </c>
      <c r="P6" s="65">
        <v>29042399</v>
      </c>
      <c r="Q6" s="65">
        <v>50024575</v>
      </c>
      <c r="R6" s="65">
        <v>84961055</v>
      </c>
      <c r="S6" s="65">
        <v>16443880</v>
      </c>
      <c r="T6" s="65">
        <v>26378000</v>
      </c>
      <c r="U6" s="65">
        <v>20894422</v>
      </c>
      <c r="V6" s="65">
        <v>63716302</v>
      </c>
      <c r="W6" s="65">
        <v>318800333</v>
      </c>
      <c r="X6" s="65">
        <v>63497000</v>
      </c>
      <c r="Y6" s="65">
        <v>255303333</v>
      </c>
      <c r="Z6" s="145">
        <v>402.07</v>
      </c>
      <c r="AA6" s="67">
        <v>63497000</v>
      </c>
    </row>
    <row r="7" spans="1:27" ht="13.5">
      <c r="A7" s="264" t="s">
        <v>147</v>
      </c>
      <c r="B7" s="197" t="s">
        <v>72</v>
      </c>
      <c r="C7" s="160">
        <v>120441254</v>
      </c>
      <c r="D7" s="160"/>
      <c r="E7" s="64"/>
      <c r="F7" s="65"/>
      <c r="G7" s="65">
        <v>160000000</v>
      </c>
      <c r="H7" s="65">
        <v>140000000</v>
      </c>
      <c r="I7" s="65">
        <v>120000000</v>
      </c>
      <c r="J7" s="65">
        <v>420000000</v>
      </c>
      <c r="K7" s="65">
        <v>85000000</v>
      </c>
      <c r="L7" s="65">
        <v>60000000</v>
      </c>
      <c r="M7" s="65">
        <v>80000000</v>
      </c>
      <c r="N7" s="65">
        <v>225000000</v>
      </c>
      <c r="O7" s="65">
        <v>120000000</v>
      </c>
      <c r="P7" s="65">
        <v>80000000</v>
      </c>
      <c r="Q7" s="65">
        <v>88000000</v>
      </c>
      <c r="R7" s="65">
        <v>288000000</v>
      </c>
      <c r="S7" s="65">
        <v>106000000</v>
      </c>
      <c r="T7" s="65">
        <v>96000000</v>
      </c>
      <c r="U7" s="65">
        <v>78000000</v>
      </c>
      <c r="V7" s="65">
        <v>280000000</v>
      </c>
      <c r="W7" s="65">
        <v>1213000000</v>
      </c>
      <c r="X7" s="65"/>
      <c r="Y7" s="65">
        <v>1213000000</v>
      </c>
      <c r="Z7" s="145"/>
      <c r="AA7" s="67"/>
    </row>
    <row r="8" spans="1:27" ht="13.5">
      <c r="A8" s="264" t="s">
        <v>148</v>
      </c>
      <c r="B8" s="197" t="s">
        <v>72</v>
      </c>
      <c r="C8" s="160">
        <v>285299</v>
      </c>
      <c r="D8" s="160"/>
      <c r="E8" s="64"/>
      <c r="F8" s="65"/>
      <c r="G8" s="65">
        <v>285299</v>
      </c>
      <c r="H8" s="65"/>
      <c r="I8" s="65"/>
      <c r="J8" s="65">
        <v>285299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>
        <v>285299</v>
      </c>
      <c r="X8" s="65"/>
      <c r="Y8" s="65">
        <v>285299</v>
      </c>
      <c r="Z8" s="145"/>
      <c r="AA8" s="67"/>
    </row>
    <row r="9" spans="1:27" ht="13.5">
      <c r="A9" s="264" t="s">
        <v>149</v>
      </c>
      <c r="B9" s="197"/>
      <c r="C9" s="160">
        <v>17802498</v>
      </c>
      <c r="D9" s="160"/>
      <c r="E9" s="64">
        <v>5500000</v>
      </c>
      <c r="F9" s="65">
        <v>12445000</v>
      </c>
      <c r="G9" s="65">
        <v>17892881</v>
      </c>
      <c r="H9" s="65">
        <v>18383342</v>
      </c>
      <c r="I9" s="65">
        <v>19383018</v>
      </c>
      <c r="J9" s="65">
        <v>55659241</v>
      </c>
      <c r="K9" s="65">
        <v>34962818</v>
      </c>
      <c r="L9" s="65">
        <v>19404114</v>
      </c>
      <c r="M9" s="65">
        <v>16851043</v>
      </c>
      <c r="N9" s="65">
        <v>71217975</v>
      </c>
      <c r="O9" s="65">
        <v>16504111</v>
      </c>
      <c r="P9" s="65">
        <v>17480199</v>
      </c>
      <c r="Q9" s="65">
        <v>11543985</v>
      </c>
      <c r="R9" s="65">
        <v>45528295</v>
      </c>
      <c r="S9" s="65">
        <v>11961678</v>
      </c>
      <c r="T9" s="65">
        <v>9876925</v>
      </c>
      <c r="U9" s="65">
        <v>19438615</v>
      </c>
      <c r="V9" s="65">
        <v>41277218</v>
      </c>
      <c r="W9" s="65">
        <v>213682729</v>
      </c>
      <c r="X9" s="65">
        <v>12445000</v>
      </c>
      <c r="Y9" s="65">
        <v>201237729</v>
      </c>
      <c r="Z9" s="145">
        <v>1617.02</v>
      </c>
      <c r="AA9" s="67">
        <v>12445000</v>
      </c>
    </row>
    <row r="10" spans="1:27" ht="13.5">
      <c r="A10" s="264" t="s">
        <v>150</v>
      </c>
      <c r="B10" s="197"/>
      <c r="C10" s="160">
        <v>16016</v>
      </c>
      <c r="D10" s="160"/>
      <c r="E10" s="64">
        <v>35000</v>
      </c>
      <c r="F10" s="65">
        <v>35000</v>
      </c>
      <c r="G10" s="164">
        <v>16016</v>
      </c>
      <c r="H10" s="164">
        <v>16016</v>
      </c>
      <c r="I10" s="164">
        <v>16016</v>
      </c>
      <c r="J10" s="65">
        <v>48048</v>
      </c>
      <c r="K10" s="164">
        <v>16016</v>
      </c>
      <c r="L10" s="164">
        <v>16016</v>
      </c>
      <c r="M10" s="65">
        <v>16015</v>
      </c>
      <c r="N10" s="164">
        <v>48047</v>
      </c>
      <c r="O10" s="164">
        <v>16016</v>
      </c>
      <c r="P10" s="164">
        <v>16016</v>
      </c>
      <c r="Q10" s="65">
        <v>16016</v>
      </c>
      <c r="R10" s="164">
        <v>48048</v>
      </c>
      <c r="S10" s="164">
        <v>16016</v>
      </c>
      <c r="T10" s="65">
        <v>16016</v>
      </c>
      <c r="U10" s="164">
        <v>16016</v>
      </c>
      <c r="V10" s="164">
        <v>48048</v>
      </c>
      <c r="W10" s="164">
        <v>192191</v>
      </c>
      <c r="X10" s="65">
        <v>35000</v>
      </c>
      <c r="Y10" s="164">
        <v>157191</v>
      </c>
      <c r="Z10" s="146">
        <v>449.12</v>
      </c>
      <c r="AA10" s="239">
        <v>35000</v>
      </c>
    </row>
    <row r="11" spans="1:27" ht="13.5">
      <c r="A11" s="264" t="s">
        <v>151</v>
      </c>
      <c r="B11" s="197" t="s">
        <v>96</v>
      </c>
      <c r="C11" s="160">
        <v>696861</v>
      </c>
      <c r="D11" s="160"/>
      <c r="E11" s="64">
        <v>500000</v>
      </c>
      <c r="F11" s="65">
        <v>700000</v>
      </c>
      <c r="G11" s="65">
        <v>613027</v>
      </c>
      <c r="H11" s="65">
        <v>634940</v>
      </c>
      <c r="I11" s="65">
        <v>532831</v>
      </c>
      <c r="J11" s="65">
        <v>1780798</v>
      </c>
      <c r="K11" s="65">
        <v>561138</v>
      </c>
      <c r="L11" s="65">
        <v>512963</v>
      </c>
      <c r="M11" s="65">
        <v>603204</v>
      </c>
      <c r="N11" s="65">
        <v>1677305</v>
      </c>
      <c r="O11" s="65">
        <v>677026</v>
      </c>
      <c r="P11" s="65">
        <v>605209</v>
      </c>
      <c r="Q11" s="65">
        <v>628162</v>
      </c>
      <c r="R11" s="65">
        <v>1910397</v>
      </c>
      <c r="S11" s="65">
        <v>610949</v>
      </c>
      <c r="T11" s="65">
        <v>620741</v>
      </c>
      <c r="U11" s="65">
        <v>550830</v>
      </c>
      <c r="V11" s="65">
        <v>1782520</v>
      </c>
      <c r="W11" s="65">
        <v>7151020</v>
      </c>
      <c r="X11" s="65">
        <v>700000</v>
      </c>
      <c r="Y11" s="65">
        <v>6451020</v>
      </c>
      <c r="Z11" s="145">
        <v>921.57</v>
      </c>
      <c r="AA11" s="67">
        <v>700000</v>
      </c>
    </row>
    <row r="12" spans="1:27" ht="13.5">
      <c r="A12" s="265" t="s">
        <v>56</v>
      </c>
      <c r="B12" s="266"/>
      <c r="C12" s="177">
        <f aca="true" t="shared" si="0" ref="C12:Y12">SUM(C6:C11)</f>
        <v>143959017</v>
      </c>
      <c r="D12" s="177">
        <f>SUM(D6:D11)</f>
        <v>0</v>
      </c>
      <c r="E12" s="77">
        <f t="shared" si="0"/>
        <v>43473000</v>
      </c>
      <c r="F12" s="78">
        <f t="shared" si="0"/>
        <v>76677000</v>
      </c>
      <c r="G12" s="78">
        <f t="shared" si="0"/>
        <v>187306422</v>
      </c>
      <c r="H12" s="78">
        <f t="shared" si="0"/>
        <v>171237357</v>
      </c>
      <c r="I12" s="78">
        <f t="shared" si="0"/>
        <v>150109389</v>
      </c>
      <c r="J12" s="78">
        <f t="shared" si="0"/>
        <v>508653168</v>
      </c>
      <c r="K12" s="78">
        <f t="shared" si="0"/>
        <v>145938764</v>
      </c>
      <c r="L12" s="78">
        <f t="shared" si="0"/>
        <v>131297739</v>
      </c>
      <c r="M12" s="78">
        <f t="shared" si="0"/>
        <v>159950018</v>
      </c>
      <c r="N12" s="78">
        <f t="shared" si="0"/>
        <v>437186521</v>
      </c>
      <c r="O12" s="78">
        <f t="shared" si="0"/>
        <v>143091234</v>
      </c>
      <c r="P12" s="78">
        <f t="shared" si="0"/>
        <v>127143823</v>
      </c>
      <c r="Q12" s="78">
        <f t="shared" si="0"/>
        <v>150212738</v>
      </c>
      <c r="R12" s="78">
        <f t="shared" si="0"/>
        <v>420447795</v>
      </c>
      <c r="S12" s="78">
        <f t="shared" si="0"/>
        <v>135032523</v>
      </c>
      <c r="T12" s="78">
        <f t="shared" si="0"/>
        <v>132891682</v>
      </c>
      <c r="U12" s="78">
        <f t="shared" si="0"/>
        <v>118899883</v>
      </c>
      <c r="V12" s="78">
        <f t="shared" si="0"/>
        <v>386824088</v>
      </c>
      <c r="W12" s="78">
        <f t="shared" si="0"/>
        <v>1753111572</v>
      </c>
      <c r="X12" s="78">
        <f t="shared" si="0"/>
        <v>76677000</v>
      </c>
      <c r="Y12" s="78">
        <f t="shared" si="0"/>
        <v>1676434572</v>
      </c>
      <c r="Z12" s="179">
        <f>+IF(X12&lt;&gt;0,+(Y12/X12)*100,0)</f>
        <v>2186.3591063813137</v>
      </c>
      <c r="AA12" s="79">
        <f>SUM(AA6:AA11)</f>
        <v>76677000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799816</v>
      </c>
      <c r="D15" s="160"/>
      <c r="E15" s="64">
        <v>150000</v>
      </c>
      <c r="F15" s="65">
        <v>150000</v>
      </c>
      <c r="G15" s="65">
        <v>733586</v>
      </c>
      <c r="H15" s="65">
        <v>686126</v>
      </c>
      <c r="I15" s="65">
        <v>661102</v>
      </c>
      <c r="J15" s="65">
        <v>2080814</v>
      </c>
      <c r="K15" s="65">
        <v>700364</v>
      </c>
      <c r="L15" s="65">
        <v>707127</v>
      </c>
      <c r="M15" s="65">
        <v>838589</v>
      </c>
      <c r="N15" s="65">
        <v>2246080</v>
      </c>
      <c r="O15" s="65">
        <v>972738</v>
      </c>
      <c r="P15" s="65">
        <v>1098278</v>
      </c>
      <c r="Q15" s="65">
        <v>1043263</v>
      </c>
      <c r="R15" s="65">
        <v>3114279</v>
      </c>
      <c r="S15" s="65">
        <v>952125</v>
      </c>
      <c r="T15" s="65">
        <v>882309</v>
      </c>
      <c r="U15" s="65">
        <v>834670</v>
      </c>
      <c r="V15" s="65">
        <v>2669104</v>
      </c>
      <c r="W15" s="65">
        <v>10110277</v>
      </c>
      <c r="X15" s="65">
        <v>150000</v>
      </c>
      <c r="Y15" s="65">
        <v>9960277</v>
      </c>
      <c r="Z15" s="145">
        <v>6640.18</v>
      </c>
      <c r="AA15" s="67">
        <v>150000</v>
      </c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3200000</v>
      </c>
      <c r="D17" s="160"/>
      <c r="E17" s="64"/>
      <c r="F17" s="65">
        <v>3200000</v>
      </c>
      <c r="G17" s="65">
        <v>3200000</v>
      </c>
      <c r="H17" s="65">
        <v>3200000</v>
      </c>
      <c r="I17" s="65">
        <v>3200000</v>
      </c>
      <c r="J17" s="65">
        <v>9600000</v>
      </c>
      <c r="K17" s="65">
        <v>3200000</v>
      </c>
      <c r="L17" s="65">
        <v>3200000</v>
      </c>
      <c r="M17" s="65">
        <v>3200000</v>
      </c>
      <c r="N17" s="65">
        <v>9600000</v>
      </c>
      <c r="O17" s="65">
        <v>3200000</v>
      </c>
      <c r="P17" s="65">
        <v>3200000</v>
      </c>
      <c r="Q17" s="65">
        <v>3200000</v>
      </c>
      <c r="R17" s="65">
        <v>9600000</v>
      </c>
      <c r="S17" s="65">
        <v>3200000</v>
      </c>
      <c r="T17" s="65">
        <v>3200000</v>
      </c>
      <c r="U17" s="65">
        <v>3200000</v>
      </c>
      <c r="V17" s="65">
        <v>9600000</v>
      </c>
      <c r="W17" s="65">
        <v>38400000</v>
      </c>
      <c r="X17" s="65">
        <v>3200000</v>
      </c>
      <c r="Y17" s="65">
        <v>35200000</v>
      </c>
      <c r="Z17" s="145">
        <v>1100</v>
      </c>
      <c r="AA17" s="67">
        <v>3200000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>
        <v>14578528</v>
      </c>
      <c r="H18" s="65">
        <v>14578528</v>
      </c>
      <c r="I18" s="65">
        <v>14578528</v>
      </c>
      <c r="J18" s="65">
        <v>43735584</v>
      </c>
      <c r="K18" s="65">
        <v>14578528</v>
      </c>
      <c r="L18" s="65">
        <v>14578528</v>
      </c>
      <c r="M18" s="65">
        <v>14578528</v>
      </c>
      <c r="N18" s="65">
        <v>43735584</v>
      </c>
      <c r="O18" s="65">
        <v>14578528</v>
      </c>
      <c r="P18" s="65">
        <v>14578528</v>
      </c>
      <c r="Q18" s="65">
        <v>14578528</v>
      </c>
      <c r="R18" s="65">
        <v>43735584</v>
      </c>
      <c r="S18" s="65">
        <v>14578528</v>
      </c>
      <c r="T18" s="65">
        <v>14578528</v>
      </c>
      <c r="U18" s="65">
        <v>14578528</v>
      </c>
      <c r="V18" s="65">
        <v>43735584</v>
      </c>
      <c r="W18" s="65">
        <v>174942336</v>
      </c>
      <c r="X18" s="65"/>
      <c r="Y18" s="65">
        <v>174942336</v>
      </c>
      <c r="Z18" s="145"/>
      <c r="AA18" s="67"/>
    </row>
    <row r="19" spans="1:27" ht="13.5">
      <c r="A19" s="264" t="s">
        <v>157</v>
      </c>
      <c r="B19" s="197" t="s">
        <v>99</v>
      </c>
      <c r="C19" s="160">
        <v>96000610</v>
      </c>
      <c r="D19" s="160"/>
      <c r="E19" s="64">
        <v>78229445</v>
      </c>
      <c r="F19" s="65">
        <v>85330845</v>
      </c>
      <c r="G19" s="65">
        <v>46808707</v>
      </c>
      <c r="H19" s="65">
        <v>46530197</v>
      </c>
      <c r="I19" s="65">
        <v>45514059</v>
      </c>
      <c r="J19" s="65">
        <v>138852963</v>
      </c>
      <c r="K19" s="65">
        <v>45624362</v>
      </c>
      <c r="L19" s="65">
        <v>45701544</v>
      </c>
      <c r="M19" s="65">
        <v>44888111</v>
      </c>
      <c r="N19" s="65">
        <v>136214017</v>
      </c>
      <c r="O19" s="65">
        <v>44208709</v>
      </c>
      <c r="P19" s="65">
        <v>43548934</v>
      </c>
      <c r="Q19" s="65">
        <v>42881218</v>
      </c>
      <c r="R19" s="65">
        <v>130638861</v>
      </c>
      <c r="S19" s="65">
        <v>42282251</v>
      </c>
      <c r="T19" s="65">
        <v>41812937</v>
      </c>
      <c r="U19" s="65">
        <v>41830761</v>
      </c>
      <c r="V19" s="65">
        <v>125925949</v>
      </c>
      <c r="W19" s="65">
        <v>531631790</v>
      </c>
      <c r="X19" s="65">
        <v>85330845</v>
      </c>
      <c r="Y19" s="65">
        <v>446300945</v>
      </c>
      <c r="Z19" s="145">
        <v>523.02</v>
      </c>
      <c r="AA19" s="67">
        <v>85330845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>
        <v>176436</v>
      </c>
      <c r="D21" s="160"/>
      <c r="E21" s="64"/>
      <c r="F21" s="65">
        <v>176000</v>
      </c>
      <c r="G21" s="65">
        <v>176436</v>
      </c>
      <c r="H21" s="65">
        <v>176436</v>
      </c>
      <c r="I21" s="65">
        <v>176436</v>
      </c>
      <c r="J21" s="65">
        <v>529308</v>
      </c>
      <c r="K21" s="65">
        <v>176436</v>
      </c>
      <c r="L21" s="65">
        <v>176436</v>
      </c>
      <c r="M21" s="65">
        <v>176436</v>
      </c>
      <c r="N21" s="65">
        <v>529308</v>
      </c>
      <c r="O21" s="65">
        <v>176436</v>
      </c>
      <c r="P21" s="65">
        <v>176436</v>
      </c>
      <c r="Q21" s="65">
        <v>176436</v>
      </c>
      <c r="R21" s="65">
        <v>529308</v>
      </c>
      <c r="S21" s="65">
        <v>176436</v>
      </c>
      <c r="T21" s="65">
        <v>176436</v>
      </c>
      <c r="U21" s="65">
        <v>176436</v>
      </c>
      <c r="V21" s="65">
        <v>529308</v>
      </c>
      <c r="W21" s="65">
        <v>2117232</v>
      </c>
      <c r="X21" s="65">
        <v>176000</v>
      </c>
      <c r="Y21" s="65">
        <v>1941232</v>
      </c>
      <c r="Z21" s="145">
        <v>1102.97</v>
      </c>
      <c r="AA21" s="67">
        <v>176000</v>
      </c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100176862</v>
      </c>
      <c r="D24" s="177">
        <f>SUM(D15:D23)</f>
        <v>0</v>
      </c>
      <c r="E24" s="81">
        <f t="shared" si="1"/>
        <v>78379445</v>
      </c>
      <c r="F24" s="82">
        <f t="shared" si="1"/>
        <v>88856845</v>
      </c>
      <c r="G24" s="82">
        <f t="shared" si="1"/>
        <v>65497257</v>
      </c>
      <c r="H24" s="82">
        <f t="shared" si="1"/>
        <v>65171287</v>
      </c>
      <c r="I24" s="82">
        <f t="shared" si="1"/>
        <v>64130125</v>
      </c>
      <c r="J24" s="82">
        <f t="shared" si="1"/>
        <v>194798669</v>
      </c>
      <c r="K24" s="82">
        <f t="shared" si="1"/>
        <v>64279690</v>
      </c>
      <c r="L24" s="82">
        <f t="shared" si="1"/>
        <v>64363635</v>
      </c>
      <c r="M24" s="82">
        <f t="shared" si="1"/>
        <v>63681664</v>
      </c>
      <c r="N24" s="82">
        <f t="shared" si="1"/>
        <v>192324989</v>
      </c>
      <c r="O24" s="82">
        <f t="shared" si="1"/>
        <v>63136411</v>
      </c>
      <c r="P24" s="82">
        <f t="shared" si="1"/>
        <v>62602176</v>
      </c>
      <c r="Q24" s="82">
        <f t="shared" si="1"/>
        <v>61879445</v>
      </c>
      <c r="R24" s="82">
        <f t="shared" si="1"/>
        <v>187618032</v>
      </c>
      <c r="S24" s="82">
        <f t="shared" si="1"/>
        <v>61189340</v>
      </c>
      <c r="T24" s="82">
        <f t="shared" si="1"/>
        <v>60650210</v>
      </c>
      <c r="U24" s="82">
        <f t="shared" si="1"/>
        <v>60620395</v>
      </c>
      <c r="V24" s="82">
        <f t="shared" si="1"/>
        <v>182459945</v>
      </c>
      <c r="W24" s="82">
        <f t="shared" si="1"/>
        <v>757201635</v>
      </c>
      <c r="X24" s="82">
        <f t="shared" si="1"/>
        <v>88856845</v>
      </c>
      <c r="Y24" s="82">
        <f t="shared" si="1"/>
        <v>668344790</v>
      </c>
      <c r="Z24" s="227">
        <f>+IF(X24&lt;&gt;0,+(Y24/X24)*100,0)</f>
        <v>752.1590373819822</v>
      </c>
      <c r="AA24" s="84">
        <f>SUM(AA15:AA23)</f>
        <v>88856845</v>
      </c>
    </row>
    <row r="25" spans="1:27" ht="13.5">
      <c r="A25" s="265" t="s">
        <v>162</v>
      </c>
      <c r="B25" s="266"/>
      <c r="C25" s="177">
        <f aca="true" t="shared" si="2" ref="C25:Y25">+C12+C24</f>
        <v>244135879</v>
      </c>
      <c r="D25" s="177">
        <f>+D12+D24</f>
        <v>0</v>
      </c>
      <c r="E25" s="77">
        <f t="shared" si="2"/>
        <v>121852445</v>
      </c>
      <c r="F25" s="78">
        <f t="shared" si="2"/>
        <v>165533845</v>
      </c>
      <c r="G25" s="78">
        <f t="shared" si="2"/>
        <v>252803679</v>
      </c>
      <c r="H25" s="78">
        <f t="shared" si="2"/>
        <v>236408644</v>
      </c>
      <c r="I25" s="78">
        <f t="shared" si="2"/>
        <v>214239514</v>
      </c>
      <c r="J25" s="78">
        <f t="shared" si="2"/>
        <v>703451837</v>
      </c>
      <c r="K25" s="78">
        <f t="shared" si="2"/>
        <v>210218454</v>
      </c>
      <c r="L25" s="78">
        <f t="shared" si="2"/>
        <v>195661374</v>
      </c>
      <c r="M25" s="78">
        <f t="shared" si="2"/>
        <v>223631682</v>
      </c>
      <c r="N25" s="78">
        <f t="shared" si="2"/>
        <v>629511510</v>
      </c>
      <c r="O25" s="78">
        <f t="shared" si="2"/>
        <v>206227645</v>
      </c>
      <c r="P25" s="78">
        <f t="shared" si="2"/>
        <v>189745999</v>
      </c>
      <c r="Q25" s="78">
        <f t="shared" si="2"/>
        <v>212092183</v>
      </c>
      <c r="R25" s="78">
        <f t="shared" si="2"/>
        <v>608065827</v>
      </c>
      <c r="S25" s="78">
        <f t="shared" si="2"/>
        <v>196221863</v>
      </c>
      <c r="T25" s="78">
        <f t="shared" si="2"/>
        <v>193541892</v>
      </c>
      <c r="U25" s="78">
        <f t="shared" si="2"/>
        <v>179520278</v>
      </c>
      <c r="V25" s="78">
        <f t="shared" si="2"/>
        <v>569284033</v>
      </c>
      <c r="W25" s="78">
        <f t="shared" si="2"/>
        <v>2510313207</v>
      </c>
      <c r="X25" s="78">
        <f t="shared" si="2"/>
        <v>165533845</v>
      </c>
      <c r="Y25" s="78">
        <f t="shared" si="2"/>
        <v>2344779362</v>
      </c>
      <c r="Z25" s="179">
        <f>+IF(X25&lt;&gt;0,+(Y25/X25)*100,0)</f>
        <v>1416.4954375342395</v>
      </c>
      <c r="AA25" s="79">
        <f>+AA12+AA24</f>
        <v>165533845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4913132</v>
      </c>
      <c r="D30" s="160"/>
      <c r="E30" s="64">
        <v>5900000</v>
      </c>
      <c r="F30" s="65">
        <v>2756000</v>
      </c>
      <c r="G30" s="65">
        <v>4883744</v>
      </c>
      <c r="H30" s="65">
        <v>4883744</v>
      </c>
      <c r="I30" s="65">
        <v>4883744</v>
      </c>
      <c r="J30" s="65">
        <v>14651232</v>
      </c>
      <c r="K30" s="65">
        <v>4883744</v>
      </c>
      <c r="L30" s="65">
        <v>4883744</v>
      </c>
      <c r="M30" s="65">
        <v>4883744</v>
      </c>
      <c r="N30" s="65">
        <v>14651232</v>
      </c>
      <c r="O30" s="65">
        <v>4883744</v>
      </c>
      <c r="P30" s="65">
        <v>4883744</v>
      </c>
      <c r="Q30" s="65">
        <v>4883744</v>
      </c>
      <c r="R30" s="65">
        <v>14651232</v>
      </c>
      <c r="S30" s="65">
        <v>4883744</v>
      </c>
      <c r="T30" s="65">
        <v>4883744</v>
      </c>
      <c r="U30" s="65">
        <v>4883744</v>
      </c>
      <c r="V30" s="65">
        <v>14651232</v>
      </c>
      <c r="W30" s="65">
        <v>58604928</v>
      </c>
      <c r="X30" s="65">
        <v>2756000</v>
      </c>
      <c r="Y30" s="65">
        <v>55848928</v>
      </c>
      <c r="Z30" s="145">
        <v>2026.45</v>
      </c>
      <c r="AA30" s="67">
        <v>2756000</v>
      </c>
    </row>
    <row r="31" spans="1:27" ht="13.5">
      <c r="A31" s="264" t="s">
        <v>166</v>
      </c>
      <c r="B31" s="197"/>
      <c r="C31" s="160"/>
      <c r="D31" s="16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64" t="s">
        <v>167</v>
      </c>
      <c r="B32" s="197" t="s">
        <v>94</v>
      </c>
      <c r="C32" s="160">
        <v>37951791</v>
      </c>
      <c r="D32" s="160"/>
      <c r="E32" s="64">
        <v>7500000</v>
      </c>
      <c r="F32" s="65">
        <v>7500000</v>
      </c>
      <c r="G32" s="65">
        <v>12784385</v>
      </c>
      <c r="H32" s="65">
        <v>12467772</v>
      </c>
      <c r="I32" s="65">
        <v>12131136</v>
      </c>
      <c r="J32" s="65">
        <v>37383293</v>
      </c>
      <c r="K32" s="65">
        <v>12047980</v>
      </c>
      <c r="L32" s="65">
        <v>12110991</v>
      </c>
      <c r="M32" s="65">
        <v>10645486</v>
      </c>
      <c r="N32" s="65">
        <v>34804457</v>
      </c>
      <c r="O32" s="65">
        <v>9674312</v>
      </c>
      <c r="P32" s="65">
        <v>10131481</v>
      </c>
      <c r="Q32" s="65">
        <v>9967682</v>
      </c>
      <c r="R32" s="65">
        <v>29773475</v>
      </c>
      <c r="S32" s="65">
        <v>10020390</v>
      </c>
      <c r="T32" s="65">
        <v>14417687</v>
      </c>
      <c r="U32" s="65">
        <v>14471772</v>
      </c>
      <c r="V32" s="65">
        <v>38909849</v>
      </c>
      <c r="W32" s="65">
        <v>140871074</v>
      </c>
      <c r="X32" s="65">
        <v>7500000</v>
      </c>
      <c r="Y32" s="65">
        <v>133371074</v>
      </c>
      <c r="Z32" s="145">
        <v>1778.28</v>
      </c>
      <c r="AA32" s="67">
        <v>7500000</v>
      </c>
    </row>
    <row r="33" spans="1:27" ht="13.5">
      <c r="A33" s="264" t="s">
        <v>168</v>
      </c>
      <c r="B33" s="197"/>
      <c r="C33" s="160">
        <v>12692889</v>
      </c>
      <c r="D33" s="160"/>
      <c r="E33" s="64">
        <v>4300000</v>
      </c>
      <c r="F33" s="65">
        <v>4300000</v>
      </c>
      <c r="G33" s="65">
        <v>30822970</v>
      </c>
      <c r="H33" s="65">
        <v>31172845</v>
      </c>
      <c r="I33" s="65">
        <v>25663504</v>
      </c>
      <c r="J33" s="65">
        <v>87659319</v>
      </c>
      <c r="K33" s="65">
        <v>22167179</v>
      </c>
      <c r="L33" s="65">
        <v>21883408</v>
      </c>
      <c r="M33" s="65">
        <v>20761510</v>
      </c>
      <c r="N33" s="65">
        <v>64812097</v>
      </c>
      <c r="O33" s="65">
        <v>19945506</v>
      </c>
      <c r="P33" s="65">
        <v>17174490</v>
      </c>
      <c r="Q33" s="65">
        <v>12629081</v>
      </c>
      <c r="R33" s="65">
        <v>49749077</v>
      </c>
      <c r="S33" s="65">
        <v>12005028</v>
      </c>
      <c r="T33" s="65">
        <v>8492694</v>
      </c>
      <c r="U33" s="65">
        <v>6493939</v>
      </c>
      <c r="V33" s="65">
        <v>26991661</v>
      </c>
      <c r="W33" s="65">
        <v>229212154</v>
      </c>
      <c r="X33" s="65">
        <v>4300000</v>
      </c>
      <c r="Y33" s="65">
        <v>224912154</v>
      </c>
      <c r="Z33" s="145">
        <v>5230.52</v>
      </c>
      <c r="AA33" s="67">
        <v>4300000</v>
      </c>
    </row>
    <row r="34" spans="1:27" ht="13.5">
      <c r="A34" s="265" t="s">
        <v>58</v>
      </c>
      <c r="B34" s="266"/>
      <c r="C34" s="177">
        <f aca="true" t="shared" si="3" ref="C34:Y34">SUM(C29:C33)</f>
        <v>55557812</v>
      </c>
      <c r="D34" s="177">
        <f>SUM(D29:D33)</f>
        <v>0</v>
      </c>
      <c r="E34" s="77">
        <f t="shared" si="3"/>
        <v>17700000</v>
      </c>
      <c r="F34" s="78">
        <f t="shared" si="3"/>
        <v>14556000</v>
      </c>
      <c r="G34" s="78">
        <f t="shared" si="3"/>
        <v>48491099</v>
      </c>
      <c r="H34" s="78">
        <f t="shared" si="3"/>
        <v>48524361</v>
      </c>
      <c r="I34" s="78">
        <f t="shared" si="3"/>
        <v>42678384</v>
      </c>
      <c r="J34" s="78">
        <f t="shared" si="3"/>
        <v>139693844</v>
      </c>
      <c r="K34" s="78">
        <f t="shared" si="3"/>
        <v>39098903</v>
      </c>
      <c r="L34" s="78">
        <f t="shared" si="3"/>
        <v>38878143</v>
      </c>
      <c r="M34" s="78">
        <f t="shared" si="3"/>
        <v>36290740</v>
      </c>
      <c r="N34" s="78">
        <f t="shared" si="3"/>
        <v>114267786</v>
      </c>
      <c r="O34" s="78">
        <f t="shared" si="3"/>
        <v>34503562</v>
      </c>
      <c r="P34" s="78">
        <f t="shared" si="3"/>
        <v>32189715</v>
      </c>
      <c r="Q34" s="78">
        <f t="shared" si="3"/>
        <v>27480507</v>
      </c>
      <c r="R34" s="78">
        <f t="shared" si="3"/>
        <v>94173784</v>
      </c>
      <c r="S34" s="78">
        <f t="shared" si="3"/>
        <v>26909162</v>
      </c>
      <c r="T34" s="78">
        <f t="shared" si="3"/>
        <v>27794125</v>
      </c>
      <c r="U34" s="78">
        <f t="shared" si="3"/>
        <v>25849455</v>
      </c>
      <c r="V34" s="78">
        <f t="shared" si="3"/>
        <v>80552742</v>
      </c>
      <c r="W34" s="78">
        <f t="shared" si="3"/>
        <v>428688156</v>
      </c>
      <c r="X34" s="78">
        <f t="shared" si="3"/>
        <v>14556000</v>
      </c>
      <c r="Y34" s="78">
        <f t="shared" si="3"/>
        <v>414132156</v>
      </c>
      <c r="Z34" s="179">
        <f>+IF(X34&lt;&gt;0,+(Y34/X34)*100,0)</f>
        <v>2845.095877988458</v>
      </c>
      <c r="AA34" s="79">
        <f>SUM(AA29:AA33)</f>
        <v>14556000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8196912</v>
      </c>
      <c r="D37" s="160"/>
      <c r="E37" s="64">
        <v>10732492</v>
      </c>
      <c r="F37" s="65">
        <v>10732492</v>
      </c>
      <c r="G37" s="65">
        <v>9664307</v>
      </c>
      <c r="H37" s="65">
        <v>9664307</v>
      </c>
      <c r="I37" s="65">
        <v>8352404</v>
      </c>
      <c r="J37" s="65">
        <v>27681018</v>
      </c>
      <c r="K37" s="65">
        <v>8352404</v>
      </c>
      <c r="L37" s="65">
        <v>8352404</v>
      </c>
      <c r="M37" s="65">
        <v>8352404</v>
      </c>
      <c r="N37" s="65">
        <v>25057212</v>
      </c>
      <c r="O37" s="65">
        <v>8352404</v>
      </c>
      <c r="P37" s="65">
        <v>8352404</v>
      </c>
      <c r="Q37" s="65">
        <v>6974725</v>
      </c>
      <c r="R37" s="65">
        <v>23679533</v>
      </c>
      <c r="S37" s="65">
        <v>6974725</v>
      </c>
      <c r="T37" s="65">
        <v>6908673</v>
      </c>
      <c r="U37" s="65">
        <v>6908673</v>
      </c>
      <c r="V37" s="65">
        <v>20792071</v>
      </c>
      <c r="W37" s="65">
        <v>97209834</v>
      </c>
      <c r="X37" s="65">
        <v>10732492</v>
      </c>
      <c r="Y37" s="65">
        <v>86477342</v>
      </c>
      <c r="Z37" s="145">
        <v>805.75</v>
      </c>
      <c r="AA37" s="67">
        <v>10732492</v>
      </c>
    </row>
    <row r="38" spans="1:27" ht="13.5">
      <c r="A38" s="264" t="s">
        <v>168</v>
      </c>
      <c r="B38" s="197"/>
      <c r="C38" s="160">
        <v>1343625</v>
      </c>
      <c r="D38" s="1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9540537</v>
      </c>
      <c r="D39" s="177">
        <f>SUM(D37:D38)</f>
        <v>0</v>
      </c>
      <c r="E39" s="81">
        <f t="shared" si="4"/>
        <v>10732492</v>
      </c>
      <c r="F39" s="82">
        <f t="shared" si="4"/>
        <v>10732492</v>
      </c>
      <c r="G39" s="82">
        <f t="shared" si="4"/>
        <v>9664307</v>
      </c>
      <c r="H39" s="82">
        <f t="shared" si="4"/>
        <v>9664307</v>
      </c>
      <c r="I39" s="82">
        <f t="shared" si="4"/>
        <v>8352404</v>
      </c>
      <c r="J39" s="82">
        <f t="shared" si="4"/>
        <v>27681018</v>
      </c>
      <c r="K39" s="82">
        <f t="shared" si="4"/>
        <v>8352404</v>
      </c>
      <c r="L39" s="82">
        <f t="shared" si="4"/>
        <v>8352404</v>
      </c>
      <c r="M39" s="82">
        <f t="shared" si="4"/>
        <v>8352404</v>
      </c>
      <c r="N39" s="82">
        <f t="shared" si="4"/>
        <v>25057212</v>
      </c>
      <c r="O39" s="82">
        <f t="shared" si="4"/>
        <v>8352404</v>
      </c>
      <c r="P39" s="82">
        <f t="shared" si="4"/>
        <v>8352404</v>
      </c>
      <c r="Q39" s="82">
        <f t="shared" si="4"/>
        <v>6974725</v>
      </c>
      <c r="R39" s="82">
        <f t="shared" si="4"/>
        <v>23679533</v>
      </c>
      <c r="S39" s="82">
        <f t="shared" si="4"/>
        <v>6974725</v>
      </c>
      <c r="T39" s="82">
        <f t="shared" si="4"/>
        <v>6908673</v>
      </c>
      <c r="U39" s="82">
        <f t="shared" si="4"/>
        <v>6908673</v>
      </c>
      <c r="V39" s="82">
        <f t="shared" si="4"/>
        <v>20792071</v>
      </c>
      <c r="W39" s="82">
        <f t="shared" si="4"/>
        <v>97209834</v>
      </c>
      <c r="X39" s="82">
        <f t="shared" si="4"/>
        <v>10732492</v>
      </c>
      <c r="Y39" s="82">
        <f t="shared" si="4"/>
        <v>86477342</v>
      </c>
      <c r="Z39" s="227">
        <f>+IF(X39&lt;&gt;0,+(Y39/X39)*100,0)</f>
        <v>805.7526807380801</v>
      </c>
      <c r="AA39" s="84">
        <f>SUM(AA37:AA38)</f>
        <v>10732492</v>
      </c>
    </row>
    <row r="40" spans="1:27" ht="13.5">
      <c r="A40" s="265" t="s">
        <v>170</v>
      </c>
      <c r="B40" s="266"/>
      <c r="C40" s="177">
        <f aca="true" t="shared" si="5" ref="C40:Y40">+C34+C39</f>
        <v>65098349</v>
      </c>
      <c r="D40" s="177">
        <f>+D34+D39</f>
        <v>0</v>
      </c>
      <c r="E40" s="77">
        <f t="shared" si="5"/>
        <v>28432492</v>
      </c>
      <c r="F40" s="78">
        <f t="shared" si="5"/>
        <v>25288492</v>
      </c>
      <c r="G40" s="78">
        <f t="shared" si="5"/>
        <v>58155406</v>
      </c>
      <c r="H40" s="78">
        <f t="shared" si="5"/>
        <v>58188668</v>
      </c>
      <c r="I40" s="78">
        <f t="shared" si="5"/>
        <v>51030788</v>
      </c>
      <c r="J40" s="78">
        <f t="shared" si="5"/>
        <v>167374862</v>
      </c>
      <c r="K40" s="78">
        <f t="shared" si="5"/>
        <v>47451307</v>
      </c>
      <c r="L40" s="78">
        <f t="shared" si="5"/>
        <v>47230547</v>
      </c>
      <c r="M40" s="78">
        <f t="shared" si="5"/>
        <v>44643144</v>
      </c>
      <c r="N40" s="78">
        <f t="shared" si="5"/>
        <v>139324998</v>
      </c>
      <c r="O40" s="78">
        <f t="shared" si="5"/>
        <v>42855966</v>
      </c>
      <c r="P40" s="78">
        <f t="shared" si="5"/>
        <v>40542119</v>
      </c>
      <c r="Q40" s="78">
        <f t="shared" si="5"/>
        <v>34455232</v>
      </c>
      <c r="R40" s="78">
        <f t="shared" si="5"/>
        <v>117853317</v>
      </c>
      <c r="S40" s="78">
        <f t="shared" si="5"/>
        <v>33883887</v>
      </c>
      <c r="T40" s="78">
        <f t="shared" si="5"/>
        <v>34702798</v>
      </c>
      <c r="U40" s="78">
        <f t="shared" si="5"/>
        <v>32758128</v>
      </c>
      <c r="V40" s="78">
        <f t="shared" si="5"/>
        <v>101344813</v>
      </c>
      <c r="W40" s="78">
        <f t="shared" si="5"/>
        <v>525897990</v>
      </c>
      <c r="X40" s="78">
        <f t="shared" si="5"/>
        <v>25288492</v>
      </c>
      <c r="Y40" s="78">
        <f t="shared" si="5"/>
        <v>500609498</v>
      </c>
      <c r="Z40" s="179">
        <f>+IF(X40&lt;&gt;0,+(Y40/X40)*100,0)</f>
        <v>1979.5941094470954</v>
      </c>
      <c r="AA40" s="79">
        <f>+AA34+AA39</f>
        <v>25288492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179037530</v>
      </c>
      <c r="D42" s="272">
        <f>+D25-D40</f>
        <v>0</v>
      </c>
      <c r="E42" s="273">
        <f t="shared" si="6"/>
        <v>93419953</v>
      </c>
      <c r="F42" s="274">
        <f t="shared" si="6"/>
        <v>140245353</v>
      </c>
      <c r="G42" s="274">
        <f t="shared" si="6"/>
        <v>194648273</v>
      </c>
      <c r="H42" s="274">
        <f t="shared" si="6"/>
        <v>178219976</v>
      </c>
      <c r="I42" s="274">
        <f t="shared" si="6"/>
        <v>163208726</v>
      </c>
      <c r="J42" s="274">
        <f t="shared" si="6"/>
        <v>536076975</v>
      </c>
      <c r="K42" s="274">
        <f t="shared" si="6"/>
        <v>162767147</v>
      </c>
      <c r="L42" s="274">
        <f t="shared" si="6"/>
        <v>148430827</v>
      </c>
      <c r="M42" s="274">
        <f t="shared" si="6"/>
        <v>178988538</v>
      </c>
      <c r="N42" s="274">
        <f t="shared" si="6"/>
        <v>490186512</v>
      </c>
      <c r="O42" s="274">
        <f t="shared" si="6"/>
        <v>163371679</v>
      </c>
      <c r="P42" s="274">
        <f t="shared" si="6"/>
        <v>149203880</v>
      </c>
      <c r="Q42" s="274">
        <f t="shared" si="6"/>
        <v>177636951</v>
      </c>
      <c r="R42" s="274">
        <f t="shared" si="6"/>
        <v>490212510</v>
      </c>
      <c r="S42" s="274">
        <f t="shared" si="6"/>
        <v>162337976</v>
      </c>
      <c r="T42" s="274">
        <f t="shared" si="6"/>
        <v>158839094</v>
      </c>
      <c r="U42" s="274">
        <f t="shared" si="6"/>
        <v>146762150</v>
      </c>
      <c r="V42" s="274">
        <f t="shared" si="6"/>
        <v>467939220</v>
      </c>
      <c r="W42" s="274">
        <f t="shared" si="6"/>
        <v>1984415217</v>
      </c>
      <c r="X42" s="274">
        <f t="shared" si="6"/>
        <v>140245353</v>
      </c>
      <c r="Y42" s="274">
        <f t="shared" si="6"/>
        <v>1844169864</v>
      </c>
      <c r="Z42" s="275">
        <f>+IF(X42&lt;&gt;0,+(Y42/X42)*100,0)</f>
        <v>1314.959693530808</v>
      </c>
      <c r="AA42" s="276">
        <f>+AA25-AA40</f>
        <v>140245353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122619110</v>
      </c>
      <c r="D45" s="160"/>
      <c r="E45" s="64">
        <v>25694896</v>
      </c>
      <c r="F45" s="65">
        <v>72520296</v>
      </c>
      <c r="G45" s="65">
        <v>140527975</v>
      </c>
      <c r="H45" s="65">
        <v>124099678</v>
      </c>
      <c r="I45" s="65">
        <v>109088428</v>
      </c>
      <c r="J45" s="65">
        <v>373716081</v>
      </c>
      <c r="K45" s="65">
        <v>108646849</v>
      </c>
      <c r="L45" s="65">
        <v>94310529</v>
      </c>
      <c r="M45" s="65">
        <v>124868240</v>
      </c>
      <c r="N45" s="65">
        <v>327825618</v>
      </c>
      <c r="O45" s="65">
        <v>109251381</v>
      </c>
      <c r="P45" s="65">
        <v>95083582</v>
      </c>
      <c r="Q45" s="65">
        <v>123516653</v>
      </c>
      <c r="R45" s="65">
        <v>327851616</v>
      </c>
      <c r="S45" s="65">
        <v>108217678</v>
      </c>
      <c r="T45" s="65">
        <v>104830066</v>
      </c>
      <c r="U45" s="65">
        <v>92983912</v>
      </c>
      <c r="V45" s="65">
        <v>306031656</v>
      </c>
      <c r="W45" s="65">
        <v>1335424971</v>
      </c>
      <c r="X45" s="65">
        <v>72520296</v>
      </c>
      <c r="Y45" s="65">
        <v>1262904675</v>
      </c>
      <c r="Z45" s="144">
        <v>1741.45</v>
      </c>
      <c r="AA45" s="67">
        <v>72520296</v>
      </c>
    </row>
    <row r="46" spans="1:27" ht="13.5">
      <c r="A46" s="264" t="s">
        <v>174</v>
      </c>
      <c r="B46" s="197" t="s">
        <v>94</v>
      </c>
      <c r="C46" s="160">
        <v>56418420</v>
      </c>
      <c r="D46" s="160"/>
      <c r="E46" s="64">
        <v>67725057</v>
      </c>
      <c r="F46" s="65">
        <v>67725057</v>
      </c>
      <c r="G46" s="65">
        <v>54120298</v>
      </c>
      <c r="H46" s="65">
        <v>54120298</v>
      </c>
      <c r="I46" s="65">
        <v>54120298</v>
      </c>
      <c r="J46" s="65">
        <v>162360894</v>
      </c>
      <c r="K46" s="65">
        <v>54120298</v>
      </c>
      <c r="L46" s="65">
        <v>54120298</v>
      </c>
      <c r="M46" s="65">
        <v>54120298</v>
      </c>
      <c r="N46" s="65">
        <v>162360894</v>
      </c>
      <c r="O46" s="65">
        <v>54120298</v>
      </c>
      <c r="P46" s="65">
        <v>54120298</v>
      </c>
      <c r="Q46" s="65">
        <v>54120298</v>
      </c>
      <c r="R46" s="65">
        <v>162360894</v>
      </c>
      <c r="S46" s="65">
        <v>54120298</v>
      </c>
      <c r="T46" s="65">
        <v>54009028</v>
      </c>
      <c r="U46" s="65">
        <v>53778238</v>
      </c>
      <c r="V46" s="65">
        <v>161907564</v>
      </c>
      <c r="W46" s="65">
        <v>648990246</v>
      </c>
      <c r="X46" s="65">
        <v>67725057</v>
      </c>
      <c r="Y46" s="65">
        <v>581265189</v>
      </c>
      <c r="Z46" s="144">
        <v>858.27</v>
      </c>
      <c r="AA46" s="67">
        <v>67725057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179037530</v>
      </c>
      <c r="D48" s="232">
        <f>SUM(D45:D47)</f>
        <v>0</v>
      </c>
      <c r="E48" s="279">
        <f t="shared" si="7"/>
        <v>93419953</v>
      </c>
      <c r="F48" s="234">
        <f t="shared" si="7"/>
        <v>140245353</v>
      </c>
      <c r="G48" s="234">
        <f t="shared" si="7"/>
        <v>194648273</v>
      </c>
      <c r="H48" s="234">
        <f t="shared" si="7"/>
        <v>178219976</v>
      </c>
      <c r="I48" s="234">
        <f t="shared" si="7"/>
        <v>163208726</v>
      </c>
      <c r="J48" s="234">
        <f t="shared" si="7"/>
        <v>536076975</v>
      </c>
      <c r="K48" s="234">
        <f t="shared" si="7"/>
        <v>162767147</v>
      </c>
      <c r="L48" s="234">
        <f t="shared" si="7"/>
        <v>148430827</v>
      </c>
      <c r="M48" s="234">
        <f t="shared" si="7"/>
        <v>178988538</v>
      </c>
      <c r="N48" s="234">
        <f t="shared" si="7"/>
        <v>490186512</v>
      </c>
      <c r="O48" s="234">
        <f t="shared" si="7"/>
        <v>163371679</v>
      </c>
      <c r="P48" s="234">
        <f t="shared" si="7"/>
        <v>149203880</v>
      </c>
      <c r="Q48" s="234">
        <f t="shared" si="7"/>
        <v>177636951</v>
      </c>
      <c r="R48" s="234">
        <f t="shared" si="7"/>
        <v>490212510</v>
      </c>
      <c r="S48" s="234">
        <f t="shared" si="7"/>
        <v>162337976</v>
      </c>
      <c r="T48" s="234">
        <f t="shared" si="7"/>
        <v>158839094</v>
      </c>
      <c r="U48" s="234">
        <f t="shared" si="7"/>
        <v>146762150</v>
      </c>
      <c r="V48" s="234">
        <f t="shared" si="7"/>
        <v>467939220</v>
      </c>
      <c r="W48" s="234">
        <f t="shared" si="7"/>
        <v>1984415217</v>
      </c>
      <c r="X48" s="234">
        <f t="shared" si="7"/>
        <v>140245353</v>
      </c>
      <c r="Y48" s="234">
        <f t="shared" si="7"/>
        <v>1844169864</v>
      </c>
      <c r="Z48" s="280">
        <f>+IF(X48&lt;&gt;0,+(Y48/X48)*100,0)</f>
        <v>1314.959693530808</v>
      </c>
      <c r="AA48" s="247">
        <f>SUM(AA45:AA47)</f>
        <v>140245353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7605933</v>
      </c>
      <c r="D6" s="160">
        <v>15319331</v>
      </c>
      <c r="E6" s="64">
        <v>10287800</v>
      </c>
      <c r="F6" s="65">
        <v>6402696</v>
      </c>
      <c r="G6" s="65">
        <v>621207</v>
      </c>
      <c r="H6" s="65">
        <v>269208</v>
      </c>
      <c r="I6" s="65">
        <v>442487</v>
      </c>
      <c r="J6" s="65">
        <v>1332902</v>
      </c>
      <c r="K6" s="65">
        <v>391152</v>
      </c>
      <c r="L6" s="65">
        <v>912539</v>
      </c>
      <c r="M6" s="65">
        <v>1069698</v>
      </c>
      <c r="N6" s="65">
        <v>2373389</v>
      </c>
      <c r="O6" s="65">
        <v>476650</v>
      </c>
      <c r="P6" s="65">
        <v>328321</v>
      </c>
      <c r="Q6" s="65">
        <v>291990</v>
      </c>
      <c r="R6" s="65">
        <v>1096961</v>
      </c>
      <c r="S6" s="65">
        <v>835758</v>
      </c>
      <c r="T6" s="65">
        <v>3748261</v>
      </c>
      <c r="U6" s="65">
        <v>5932060</v>
      </c>
      <c r="V6" s="65">
        <v>10516079</v>
      </c>
      <c r="W6" s="65">
        <v>15319331</v>
      </c>
      <c r="X6" s="65">
        <v>6402696</v>
      </c>
      <c r="Y6" s="65">
        <v>8916635</v>
      </c>
      <c r="Z6" s="145">
        <v>139.26</v>
      </c>
      <c r="AA6" s="67">
        <v>6402696</v>
      </c>
    </row>
    <row r="7" spans="1:27" ht="13.5">
      <c r="A7" s="264" t="s">
        <v>181</v>
      </c>
      <c r="B7" s="197" t="s">
        <v>72</v>
      </c>
      <c r="C7" s="160">
        <v>212398186</v>
      </c>
      <c r="D7" s="160">
        <v>204215600</v>
      </c>
      <c r="E7" s="64">
        <v>206171400</v>
      </c>
      <c r="F7" s="65">
        <v>209369500</v>
      </c>
      <c r="G7" s="65">
        <v>68009000</v>
      </c>
      <c r="H7" s="65">
        <v>3428600</v>
      </c>
      <c r="I7" s="65">
        <v>1057000</v>
      </c>
      <c r="J7" s="65">
        <v>72494600</v>
      </c>
      <c r="K7" s="65"/>
      <c r="L7" s="65">
        <v>15770000</v>
      </c>
      <c r="M7" s="65">
        <v>48241000</v>
      </c>
      <c r="N7" s="65">
        <v>64011000</v>
      </c>
      <c r="O7" s="65"/>
      <c r="P7" s="65"/>
      <c r="Q7" s="65">
        <v>47750000</v>
      </c>
      <c r="R7" s="65">
        <v>47750000</v>
      </c>
      <c r="S7" s="65"/>
      <c r="T7" s="65">
        <v>19460000</v>
      </c>
      <c r="U7" s="65">
        <v>500000</v>
      </c>
      <c r="V7" s="65">
        <v>19960000</v>
      </c>
      <c r="W7" s="65">
        <v>204215600</v>
      </c>
      <c r="X7" s="65">
        <v>209369500</v>
      </c>
      <c r="Y7" s="65">
        <v>-5153900</v>
      </c>
      <c r="Z7" s="145">
        <v>-2.46</v>
      </c>
      <c r="AA7" s="67">
        <v>209369500</v>
      </c>
    </row>
    <row r="8" spans="1:27" ht="13.5">
      <c r="A8" s="264" t="s">
        <v>182</v>
      </c>
      <c r="B8" s="197" t="s">
        <v>72</v>
      </c>
      <c r="C8" s="160"/>
      <c r="D8" s="160"/>
      <c r="E8" s="64">
        <v>5000000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145"/>
      <c r="AA8" s="67"/>
    </row>
    <row r="9" spans="1:27" ht="13.5">
      <c r="A9" s="264" t="s">
        <v>183</v>
      </c>
      <c r="B9" s="197"/>
      <c r="C9" s="160">
        <v>9171034</v>
      </c>
      <c r="D9" s="160">
        <v>6942418</v>
      </c>
      <c r="E9" s="64">
        <v>4207500</v>
      </c>
      <c r="F9" s="65">
        <v>6245000</v>
      </c>
      <c r="G9" s="65">
        <v>578590</v>
      </c>
      <c r="H9" s="65">
        <v>208956</v>
      </c>
      <c r="I9" s="65">
        <v>1138659</v>
      </c>
      <c r="J9" s="65">
        <v>1926205</v>
      </c>
      <c r="K9" s="65">
        <v>991596</v>
      </c>
      <c r="L9" s="65">
        <v>175844</v>
      </c>
      <c r="M9" s="65">
        <v>892133</v>
      </c>
      <c r="N9" s="65">
        <v>2059573</v>
      </c>
      <c r="O9" s="65">
        <v>110854</v>
      </c>
      <c r="P9" s="65">
        <v>294234</v>
      </c>
      <c r="Q9" s="65">
        <v>1153452</v>
      </c>
      <c r="R9" s="65">
        <v>1558540</v>
      </c>
      <c r="S9" s="65">
        <v>232685</v>
      </c>
      <c r="T9" s="65">
        <v>173332</v>
      </c>
      <c r="U9" s="65">
        <v>992083</v>
      </c>
      <c r="V9" s="65">
        <v>1398100</v>
      </c>
      <c r="W9" s="65">
        <v>6942418</v>
      </c>
      <c r="X9" s="65">
        <v>6245000</v>
      </c>
      <c r="Y9" s="65">
        <v>697418</v>
      </c>
      <c r="Z9" s="145">
        <v>11.17</v>
      </c>
      <c r="AA9" s="67">
        <v>6245000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-199900838</v>
      </c>
      <c r="D12" s="160">
        <v>-182195817</v>
      </c>
      <c r="E12" s="64">
        <v>-237173077</v>
      </c>
      <c r="F12" s="65">
        <v>-248476104</v>
      </c>
      <c r="G12" s="65">
        <v>-63488611</v>
      </c>
      <c r="H12" s="65">
        <v>3868789</v>
      </c>
      <c r="I12" s="65">
        <v>124923</v>
      </c>
      <c r="J12" s="65">
        <v>-59494899</v>
      </c>
      <c r="K12" s="65">
        <v>17787248</v>
      </c>
      <c r="L12" s="65">
        <v>9607640</v>
      </c>
      <c r="M12" s="65">
        <v>-38712685</v>
      </c>
      <c r="N12" s="65">
        <v>-11317797</v>
      </c>
      <c r="O12" s="65">
        <v>-56274658</v>
      </c>
      <c r="P12" s="65">
        <v>22537897</v>
      </c>
      <c r="Q12" s="65">
        <v>-24364195</v>
      </c>
      <c r="R12" s="65">
        <v>-58100956</v>
      </c>
      <c r="S12" s="65">
        <v>-34396525</v>
      </c>
      <c r="T12" s="65">
        <v>-11060824</v>
      </c>
      <c r="U12" s="65">
        <v>-7824816</v>
      </c>
      <c r="V12" s="65">
        <v>-53282165</v>
      </c>
      <c r="W12" s="65">
        <v>-182195817</v>
      </c>
      <c r="X12" s="65">
        <v>-248476104</v>
      </c>
      <c r="Y12" s="65">
        <v>66280287</v>
      </c>
      <c r="Z12" s="145">
        <v>-26.67</v>
      </c>
      <c r="AA12" s="67">
        <v>-248476104</v>
      </c>
    </row>
    <row r="13" spans="1:27" ht="13.5">
      <c r="A13" s="264" t="s">
        <v>40</v>
      </c>
      <c r="B13" s="197"/>
      <c r="C13" s="160">
        <v>-1192607</v>
      </c>
      <c r="D13" s="160">
        <v>-1005765</v>
      </c>
      <c r="E13" s="64">
        <v>-1317000</v>
      </c>
      <c r="F13" s="65">
        <v>-1072000</v>
      </c>
      <c r="G13" s="65"/>
      <c r="H13" s="65"/>
      <c r="I13" s="65">
        <v>-535770</v>
      </c>
      <c r="J13" s="65">
        <v>-535770</v>
      </c>
      <c r="K13" s="65"/>
      <c r="L13" s="65"/>
      <c r="M13" s="65"/>
      <c r="N13" s="65"/>
      <c r="O13" s="65"/>
      <c r="P13" s="65"/>
      <c r="Q13" s="65">
        <v>-469995</v>
      </c>
      <c r="R13" s="65">
        <v>-469995</v>
      </c>
      <c r="S13" s="65"/>
      <c r="T13" s="65"/>
      <c r="U13" s="65"/>
      <c r="V13" s="65"/>
      <c r="W13" s="65">
        <v>-1005765</v>
      </c>
      <c r="X13" s="65">
        <v>-1072000</v>
      </c>
      <c r="Y13" s="65">
        <v>66235</v>
      </c>
      <c r="Z13" s="145">
        <v>-6.18</v>
      </c>
      <c r="AA13" s="67">
        <v>-1072000</v>
      </c>
    </row>
    <row r="14" spans="1:27" ht="13.5">
      <c r="A14" s="264" t="s">
        <v>42</v>
      </c>
      <c r="B14" s="197" t="s">
        <v>72</v>
      </c>
      <c r="C14" s="160">
        <v>-18381473</v>
      </c>
      <c r="D14" s="160">
        <v>-20510888</v>
      </c>
      <c r="E14" s="64">
        <v>-5514400</v>
      </c>
      <c r="F14" s="65">
        <v>-24221300</v>
      </c>
      <c r="G14" s="65">
        <v>-737292</v>
      </c>
      <c r="H14" s="65">
        <v>-2952765</v>
      </c>
      <c r="I14" s="65">
        <v>-4210255</v>
      </c>
      <c r="J14" s="65">
        <v>-7900312</v>
      </c>
      <c r="K14" s="65">
        <v>-3389875</v>
      </c>
      <c r="L14" s="65">
        <v>-134472</v>
      </c>
      <c r="M14" s="65">
        <v>-339324</v>
      </c>
      <c r="N14" s="65">
        <v>-3863671</v>
      </c>
      <c r="O14" s="65">
        <v>-757709</v>
      </c>
      <c r="P14" s="65">
        <v>-16895</v>
      </c>
      <c r="Q14" s="65">
        <v>-1847712</v>
      </c>
      <c r="R14" s="65">
        <v>-2622316</v>
      </c>
      <c r="S14" s="65">
        <v>-354488</v>
      </c>
      <c r="T14" s="65">
        <v>-1695644</v>
      </c>
      <c r="U14" s="65">
        <v>-4074457</v>
      </c>
      <c r="V14" s="65">
        <v>-6124589</v>
      </c>
      <c r="W14" s="65">
        <v>-20510888</v>
      </c>
      <c r="X14" s="65">
        <v>-24221300</v>
      </c>
      <c r="Y14" s="65">
        <v>3710412</v>
      </c>
      <c r="Z14" s="145">
        <v>-15.32</v>
      </c>
      <c r="AA14" s="67">
        <v>-24221300</v>
      </c>
    </row>
    <row r="15" spans="1:27" ht="13.5">
      <c r="A15" s="265" t="s">
        <v>187</v>
      </c>
      <c r="B15" s="266"/>
      <c r="C15" s="177">
        <f aca="true" t="shared" si="0" ref="C15:Y15">SUM(C6:C14)</f>
        <v>9700235</v>
      </c>
      <c r="D15" s="177">
        <f>SUM(D6:D14)</f>
        <v>22764879</v>
      </c>
      <c r="E15" s="77">
        <f t="shared" si="0"/>
        <v>-18337777</v>
      </c>
      <c r="F15" s="78">
        <f t="shared" si="0"/>
        <v>-51752208</v>
      </c>
      <c r="G15" s="78">
        <f t="shared" si="0"/>
        <v>4982894</v>
      </c>
      <c r="H15" s="78">
        <f t="shared" si="0"/>
        <v>4822788</v>
      </c>
      <c r="I15" s="78">
        <f t="shared" si="0"/>
        <v>-1982956</v>
      </c>
      <c r="J15" s="78">
        <f t="shared" si="0"/>
        <v>7822726</v>
      </c>
      <c r="K15" s="78">
        <f t="shared" si="0"/>
        <v>15780121</v>
      </c>
      <c r="L15" s="78">
        <f t="shared" si="0"/>
        <v>26331551</v>
      </c>
      <c r="M15" s="78">
        <f t="shared" si="0"/>
        <v>11150822</v>
      </c>
      <c r="N15" s="78">
        <f t="shared" si="0"/>
        <v>53262494</v>
      </c>
      <c r="O15" s="78">
        <f t="shared" si="0"/>
        <v>-56444863</v>
      </c>
      <c r="P15" s="78">
        <f t="shared" si="0"/>
        <v>23143557</v>
      </c>
      <c r="Q15" s="78">
        <f t="shared" si="0"/>
        <v>22513540</v>
      </c>
      <c r="R15" s="78">
        <f t="shared" si="0"/>
        <v>-10787766</v>
      </c>
      <c r="S15" s="78">
        <f t="shared" si="0"/>
        <v>-33682570</v>
      </c>
      <c r="T15" s="78">
        <f t="shared" si="0"/>
        <v>10625125</v>
      </c>
      <c r="U15" s="78">
        <f t="shared" si="0"/>
        <v>-4475130</v>
      </c>
      <c r="V15" s="78">
        <f t="shared" si="0"/>
        <v>-27532575</v>
      </c>
      <c r="W15" s="78">
        <f t="shared" si="0"/>
        <v>22764879</v>
      </c>
      <c r="X15" s="78">
        <f t="shared" si="0"/>
        <v>-51752208</v>
      </c>
      <c r="Y15" s="78">
        <f t="shared" si="0"/>
        <v>74517087</v>
      </c>
      <c r="Z15" s="179">
        <f>+IF(X15&lt;&gt;0,+(Y15/X15)*100,0)</f>
        <v>-143.98822751678537</v>
      </c>
      <c r="AA15" s="79">
        <f>SUM(AA6:AA14)</f>
        <v>-51752208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/>
      <c r="E19" s="64"/>
      <c r="F19" s="65"/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/>
      <c r="V19" s="164"/>
      <c r="W19" s="164"/>
      <c r="X19" s="65"/>
      <c r="Y19" s="164"/>
      <c r="Z19" s="146"/>
      <c r="AA19" s="239"/>
    </row>
    <row r="20" spans="1:27" ht="13.5">
      <c r="A20" s="264" t="s">
        <v>190</v>
      </c>
      <c r="B20" s="197"/>
      <c r="C20" s="160"/>
      <c r="D20" s="160">
        <v>31364</v>
      </c>
      <c r="E20" s="281"/>
      <c r="F20" s="164"/>
      <c r="G20" s="65">
        <v>8000</v>
      </c>
      <c r="H20" s="65"/>
      <c r="I20" s="65"/>
      <c r="J20" s="65">
        <v>8000</v>
      </c>
      <c r="K20" s="65"/>
      <c r="L20" s="65"/>
      <c r="M20" s="164"/>
      <c r="N20" s="65"/>
      <c r="O20" s="65">
        <v>6926</v>
      </c>
      <c r="P20" s="65">
        <v>9405</v>
      </c>
      <c r="Q20" s="65">
        <v>880</v>
      </c>
      <c r="R20" s="65">
        <v>17211</v>
      </c>
      <c r="S20" s="65"/>
      <c r="T20" s="164">
        <v>6153</v>
      </c>
      <c r="U20" s="65"/>
      <c r="V20" s="65">
        <v>6153</v>
      </c>
      <c r="W20" s="65">
        <v>31364</v>
      </c>
      <c r="X20" s="65"/>
      <c r="Y20" s="65">
        <v>31364</v>
      </c>
      <c r="Z20" s="145"/>
      <c r="AA20" s="67"/>
    </row>
    <row r="21" spans="1:27" ht="13.5">
      <c r="A21" s="264" t="s">
        <v>191</v>
      </c>
      <c r="B21" s="197"/>
      <c r="C21" s="162">
        <v>-569680</v>
      </c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-42966380</v>
      </c>
      <c r="D22" s="160"/>
      <c r="E22" s="64">
        <v>35473000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-8465147</v>
      </c>
      <c r="D24" s="160">
        <v>-3697894</v>
      </c>
      <c r="E24" s="64">
        <v>-1000000</v>
      </c>
      <c r="F24" s="65">
        <v>-7285000</v>
      </c>
      <c r="G24" s="65">
        <v>-376497</v>
      </c>
      <c r="H24" s="65">
        <v>-258515</v>
      </c>
      <c r="I24" s="65"/>
      <c r="J24" s="65">
        <v>-635012</v>
      </c>
      <c r="K24" s="65">
        <v>-825300</v>
      </c>
      <c r="L24" s="65">
        <v>-460950</v>
      </c>
      <c r="M24" s="65">
        <v>-71136</v>
      </c>
      <c r="N24" s="65">
        <v>-1357386</v>
      </c>
      <c r="O24" s="65">
        <v>-36196</v>
      </c>
      <c r="P24" s="65">
        <v>-18600</v>
      </c>
      <c r="Q24" s="65">
        <v>-42189</v>
      </c>
      <c r="R24" s="65">
        <v>-96985</v>
      </c>
      <c r="S24" s="65">
        <v>-90368</v>
      </c>
      <c r="T24" s="65">
        <v>-478879</v>
      </c>
      <c r="U24" s="65">
        <v>-1039264</v>
      </c>
      <c r="V24" s="65">
        <v>-1608511</v>
      </c>
      <c r="W24" s="65">
        <v>-3697894</v>
      </c>
      <c r="X24" s="65">
        <v>-7285000</v>
      </c>
      <c r="Y24" s="65">
        <v>3587106</v>
      </c>
      <c r="Z24" s="145">
        <v>-49.24</v>
      </c>
      <c r="AA24" s="67">
        <v>-7285000</v>
      </c>
    </row>
    <row r="25" spans="1:27" ht="13.5">
      <c r="A25" s="265" t="s">
        <v>194</v>
      </c>
      <c r="B25" s="266"/>
      <c r="C25" s="177">
        <f aca="true" t="shared" si="1" ref="C25:Y25">SUM(C19:C24)</f>
        <v>-52001207</v>
      </c>
      <c r="D25" s="177">
        <f>SUM(D19:D24)</f>
        <v>-3666530</v>
      </c>
      <c r="E25" s="77">
        <f t="shared" si="1"/>
        <v>34473000</v>
      </c>
      <c r="F25" s="78">
        <f t="shared" si="1"/>
        <v>-7285000</v>
      </c>
      <c r="G25" s="78">
        <f t="shared" si="1"/>
        <v>-368497</v>
      </c>
      <c r="H25" s="78">
        <f t="shared" si="1"/>
        <v>-258515</v>
      </c>
      <c r="I25" s="78">
        <f t="shared" si="1"/>
        <v>0</v>
      </c>
      <c r="J25" s="78">
        <f t="shared" si="1"/>
        <v>-627012</v>
      </c>
      <c r="K25" s="78">
        <f t="shared" si="1"/>
        <v>-825300</v>
      </c>
      <c r="L25" s="78">
        <f t="shared" si="1"/>
        <v>-460950</v>
      </c>
      <c r="M25" s="78">
        <f t="shared" si="1"/>
        <v>-71136</v>
      </c>
      <c r="N25" s="78">
        <f t="shared" si="1"/>
        <v>-1357386</v>
      </c>
      <c r="O25" s="78">
        <f t="shared" si="1"/>
        <v>-29270</v>
      </c>
      <c r="P25" s="78">
        <f t="shared" si="1"/>
        <v>-9195</v>
      </c>
      <c r="Q25" s="78">
        <f t="shared" si="1"/>
        <v>-41309</v>
      </c>
      <c r="R25" s="78">
        <f t="shared" si="1"/>
        <v>-79774</v>
      </c>
      <c r="S25" s="78">
        <f t="shared" si="1"/>
        <v>-90368</v>
      </c>
      <c r="T25" s="78">
        <f t="shared" si="1"/>
        <v>-472726</v>
      </c>
      <c r="U25" s="78">
        <f t="shared" si="1"/>
        <v>-1039264</v>
      </c>
      <c r="V25" s="78">
        <f t="shared" si="1"/>
        <v>-1602358</v>
      </c>
      <c r="W25" s="78">
        <f t="shared" si="1"/>
        <v>-3666530</v>
      </c>
      <c r="X25" s="78">
        <f t="shared" si="1"/>
        <v>-7285000</v>
      </c>
      <c r="Y25" s="78">
        <f t="shared" si="1"/>
        <v>3618470</v>
      </c>
      <c r="Z25" s="179">
        <f>+IF(X25&lt;&gt;0,+(Y25/X25)*100,0)</f>
        <v>-49.670144131777626</v>
      </c>
      <c r="AA25" s="79">
        <f>SUM(AA19:AA24)</f>
        <v>-7285000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-4186550</v>
      </c>
      <c r="D33" s="160">
        <v>-2689581</v>
      </c>
      <c r="E33" s="64">
        <v>-2379000</v>
      </c>
      <c r="F33" s="65">
        <v>-2623900</v>
      </c>
      <c r="G33" s="65"/>
      <c r="H33" s="65"/>
      <c r="I33" s="65">
        <v>-1311903</v>
      </c>
      <c r="J33" s="65">
        <v>-1311903</v>
      </c>
      <c r="K33" s="65"/>
      <c r="L33" s="65"/>
      <c r="M33" s="65"/>
      <c r="N33" s="65"/>
      <c r="O33" s="65"/>
      <c r="P33" s="65"/>
      <c r="Q33" s="65">
        <v>-1377678</v>
      </c>
      <c r="R33" s="65">
        <v>-1377678</v>
      </c>
      <c r="S33" s="65"/>
      <c r="T33" s="65"/>
      <c r="U33" s="65"/>
      <c r="V33" s="65"/>
      <c r="W33" s="65">
        <v>-2689581</v>
      </c>
      <c r="X33" s="65">
        <v>-2623900</v>
      </c>
      <c r="Y33" s="65">
        <v>-65681</v>
      </c>
      <c r="Z33" s="145">
        <v>2.5</v>
      </c>
      <c r="AA33" s="67">
        <v>-2623900</v>
      </c>
    </row>
    <row r="34" spans="1:27" ht="13.5">
      <c r="A34" s="265" t="s">
        <v>200</v>
      </c>
      <c r="B34" s="266"/>
      <c r="C34" s="177">
        <f aca="true" t="shared" si="2" ref="C34:Y34">SUM(C29:C33)</f>
        <v>-4186550</v>
      </c>
      <c r="D34" s="177">
        <f>SUM(D29:D33)</f>
        <v>-2689581</v>
      </c>
      <c r="E34" s="77">
        <f t="shared" si="2"/>
        <v>-2379000</v>
      </c>
      <c r="F34" s="78">
        <f t="shared" si="2"/>
        <v>-2623900</v>
      </c>
      <c r="G34" s="78">
        <f t="shared" si="2"/>
        <v>0</v>
      </c>
      <c r="H34" s="78">
        <f t="shared" si="2"/>
        <v>0</v>
      </c>
      <c r="I34" s="78">
        <f t="shared" si="2"/>
        <v>-1311903</v>
      </c>
      <c r="J34" s="78">
        <f t="shared" si="2"/>
        <v>-1311903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-1377678</v>
      </c>
      <c r="R34" s="78">
        <f t="shared" si="2"/>
        <v>-1377678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-2689581</v>
      </c>
      <c r="X34" s="78">
        <f t="shared" si="2"/>
        <v>-2623900</v>
      </c>
      <c r="Y34" s="78">
        <f t="shared" si="2"/>
        <v>-65681</v>
      </c>
      <c r="Z34" s="179">
        <f>+IF(X34&lt;&gt;0,+(Y34/X34)*100,0)</f>
        <v>2.503182285910286</v>
      </c>
      <c r="AA34" s="79">
        <f>SUM(AA29:AA33)</f>
        <v>-2623900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-46487522</v>
      </c>
      <c r="D36" s="158">
        <f>+D15+D25+D34</f>
        <v>16408768</v>
      </c>
      <c r="E36" s="104">
        <f t="shared" si="3"/>
        <v>13756223</v>
      </c>
      <c r="F36" s="105">
        <f t="shared" si="3"/>
        <v>-61661108</v>
      </c>
      <c r="G36" s="105">
        <f t="shared" si="3"/>
        <v>4614397</v>
      </c>
      <c r="H36" s="105">
        <f t="shared" si="3"/>
        <v>4564273</v>
      </c>
      <c r="I36" s="105">
        <f t="shared" si="3"/>
        <v>-3294859</v>
      </c>
      <c r="J36" s="105">
        <f t="shared" si="3"/>
        <v>5883811</v>
      </c>
      <c r="K36" s="105">
        <f t="shared" si="3"/>
        <v>14954821</v>
      </c>
      <c r="L36" s="105">
        <f t="shared" si="3"/>
        <v>25870601</v>
      </c>
      <c r="M36" s="105">
        <f t="shared" si="3"/>
        <v>11079686</v>
      </c>
      <c r="N36" s="105">
        <f t="shared" si="3"/>
        <v>51905108</v>
      </c>
      <c r="O36" s="105">
        <f t="shared" si="3"/>
        <v>-56474133</v>
      </c>
      <c r="P36" s="105">
        <f t="shared" si="3"/>
        <v>23134362</v>
      </c>
      <c r="Q36" s="105">
        <f t="shared" si="3"/>
        <v>21094553</v>
      </c>
      <c r="R36" s="105">
        <f t="shared" si="3"/>
        <v>-12245218</v>
      </c>
      <c r="S36" s="105">
        <f t="shared" si="3"/>
        <v>-33772938</v>
      </c>
      <c r="T36" s="105">
        <f t="shared" si="3"/>
        <v>10152399</v>
      </c>
      <c r="U36" s="105">
        <f t="shared" si="3"/>
        <v>-5514394</v>
      </c>
      <c r="V36" s="105">
        <f t="shared" si="3"/>
        <v>-29134933</v>
      </c>
      <c r="W36" s="105">
        <f t="shared" si="3"/>
        <v>16408768</v>
      </c>
      <c r="X36" s="105">
        <f t="shared" si="3"/>
        <v>-61661108</v>
      </c>
      <c r="Y36" s="105">
        <f t="shared" si="3"/>
        <v>78069876</v>
      </c>
      <c r="Z36" s="142">
        <f>+IF(X36&lt;&gt;0,+(Y36/X36)*100,0)</f>
        <v>-126.61121172198204</v>
      </c>
      <c r="AA36" s="107">
        <f>+AA15+AA25+AA34</f>
        <v>-61661108</v>
      </c>
    </row>
    <row r="37" spans="1:27" ht="13.5">
      <c r="A37" s="264" t="s">
        <v>202</v>
      </c>
      <c r="B37" s="197" t="s">
        <v>96</v>
      </c>
      <c r="C37" s="158">
        <v>51204611</v>
      </c>
      <c r="D37" s="158">
        <v>4696789</v>
      </c>
      <c r="E37" s="104">
        <v>23682000</v>
      </c>
      <c r="F37" s="105">
        <v>125158000</v>
      </c>
      <c r="G37" s="105">
        <v>4696789</v>
      </c>
      <c r="H37" s="105">
        <v>9311186</v>
      </c>
      <c r="I37" s="105">
        <v>13875459</v>
      </c>
      <c r="J37" s="105">
        <v>4696789</v>
      </c>
      <c r="K37" s="105">
        <v>10580600</v>
      </c>
      <c r="L37" s="105">
        <v>25535421</v>
      </c>
      <c r="M37" s="105">
        <v>51406022</v>
      </c>
      <c r="N37" s="105">
        <v>10580600</v>
      </c>
      <c r="O37" s="105">
        <v>62485708</v>
      </c>
      <c r="P37" s="105">
        <v>6011575</v>
      </c>
      <c r="Q37" s="105">
        <v>29145937</v>
      </c>
      <c r="R37" s="105">
        <v>62485708</v>
      </c>
      <c r="S37" s="105">
        <v>50240490</v>
      </c>
      <c r="T37" s="105">
        <v>16467552</v>
      </c>
      <c r="U37" s="105">
        <v>26619951</v>
      </c>
      <c r="V37" s="105">
        <v>50240490</v>
      </c>
      <c r="W37" s="105">
        <v>4696789</v>
      </c>
      <c r="X37" s="105">
        <v>125158000</v>
      </c>
      <c r="Y37" s="105">
        <v>-120461211</v>
      </c>
      <c r="Z37" s="142">
        <v>-96.25</v>
      </c>
      <c r="AA37" s="107">
        <v>125158000</v>
      </c>
    </row>
    <row r="38" spans="1:27" ht="13.5">
      <c r="A38" s="282" t="s">
        <v>203</v>
      </c>
      <c r="B38" s="271" t="s">
        <v>96</v>
      </c>
      <c r="C38" s="272">
        <v>4717089</v>
      </c>
      <c r="D38" s="272">
        <v>21105557</v>
      </c>
      <c r="E38" s="273">
        <v>37438223</v>
      </c>
      <c r="F38" s="274">
        <v>63496892</v>
      </c>
      <c r="G38" s="274">
        <v>9311186</v>
      </c>
      <c r="H38" s="274">
        <v>13875459</v>
      </c>
      <c r="I38" s="274">
        <v>10580600</v>
      </c>
      <c r="J38" s="274">
        <v>10580600</v>
      </c>
      <c r="K38" s="274">
        <v>25535421</v>
      </c>
      <c r="L38" s="274">
        <v>51406022</v>
      </c>
      <c r="M38" s="274">
        <v>62485708</v>
      </c>
      <c r="N38" s="274">
        <v>62485708</v>
      </c>
      <c r="O38" s="274">
        <v>6011575</v>
      </c>
      <c r="P38" s="274">
        <v>29145937</v>
      </c>
      <c r="Q38" s="274">
        <v>50240490</v>
      </c>
      <c r="R38" s="274">
        <v>50240490</v>
      </c>
      <c r="S38" s="274">
        <v>16467552</v>
      </c>
      <c r="T38" s="274">
        <v>26619951</v>
      </c>
      <c r="U38" s="274">
        <v>21105557</v>
      </c>
      <c r="V38" s="274">
        <v>21105557</v>
      </c>
      <c r="W38" s="274">
        <v>21105557</v>
      </c>
      <c r="X38" s="274">
        <v>63496892</v>
      </c>
      <c r="Y38" s="274">
        <v>-42391335</v>
      </c>
      <c r="Z38" s="275">
        <v>-66.76</v>
      </c>
      <c r="AA38" s="276">
        <v>63496892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2012-08-01T08:31:07Z</dcterms:created>
  <dcterms:modified xsi:type="dcterms:W3CDTF">2012-08-01T08:31:07Z</dcterms:modified>
  <cp:category/>
  <cp:version/>
  <cp:contentType/>
  <cp:contentStatus/>
</cp:coreProperties>
</file>