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<sst xmlns="http://schemas.openxmlformats.org/spreadsheetml/2006/main" count="536" uniqueCount="252">
  <si>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Northern Cape: Siyanda(DC8)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</si>
  <si>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</si>
  <si>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</si>
  <si>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</si>
  <si>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</si>
  <si>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</si>
  <si>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</si>
  <si>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</si>
  <si>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</si>
  <si>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</si>
  <si>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</si>
  <si>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</si>
  <si>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</si>
  <si>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</si>
  <si>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</si>
  <si>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</si>
  <si>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</si>
  <si>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</si>
  <si>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</si>
  <si>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</si>
  <si>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</si>
  <si>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</si>
  <si>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</si>
  <si>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</si>
  <si>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</si>
  <si>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</si>
  <si>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</si>
  <si>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</si>
  <si>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</si>
  <si>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</si>
  <si>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</si>
  <si>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</si>
  <si>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</si>
  <si>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</si>
  <si>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</si>
  <si>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</si>
  <si>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</si>
  <si>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</si>
  <si>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</si>
  <si>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</si>
  <si>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</si>
  <si>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</si>
  <si>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</si>
  <si>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</si>
  <si>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</si>
  <si>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</si>
  <si>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</si>
  <si>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</si>
  <si>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</si>
  <si>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</si>
  <si>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</si>
  <si>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</si>
  <si>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</si>
  <si>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</si>
  <si>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</si>
  <si>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</si>
  <si>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</si>
  <si>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</si>
  <si>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</si>
  <si>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</si>
  <si>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</si>
  <si>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</si>
  <si>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</si>
  <si>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</si>
  <si>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</si>
  <si>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</si>
  <si>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</si>
  <si>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</si>
  <si>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</si>
  <si>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</si>
  <si>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Siyanda(DC8)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</si>
  <si>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</si>
  <si>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</si>
  <si>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</si>
  <si>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</si>
  <si>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</si>
  <si>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</si>
  <si>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</si>
  <si>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</si>
  <si>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</si>
  <si>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</si>
  <si>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</si>
  <si>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</si>
  <si>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</si>
  <si>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</si>
  <si>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</si>
  <si>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</si>
  <si>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</si>
  <si>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</si>
  <si>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</si>
  <si>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</si>
  <si>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</si>
  <si>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</si>
  <si>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</si>
  <si>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</si>
  <si>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</si>
  <si>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</si>
  <si>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</si>
  <si>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</si>
  <si>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</si>
  <si>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Siyanda(DC8)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</si>
  <si>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</si>
  <si>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</si>
  <si>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</si>
  <si>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</si>
  <si>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</si>
  <si>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</si>
  <si>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</si>
  <si>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</si>
  <si>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</si>
  <si>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</si>
  <si>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</si>
  <si>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</si>
  <si>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</si>
  <si>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</si>
  <si>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</si>
  <si>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</si>
  <si>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</si>
  <si>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</si>
  <si>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</si>
  <si>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</si>
  <si>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</si>
  <si>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</si>
  <si>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</si>
  <si>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</si>
  <si>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</si>
  <si>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</si>
  <si>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</si>
  <si>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</si>
  <si>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</si>
  <si>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</si>
  <si>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</si>
  <si>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</si>
  <si>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Siyanda(DC8)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</si>
  <si>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</si>
  <si>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</si>
  <si>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</si>
  <si>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</si>
  <si>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</si>
  <si>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</si>
  <si>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</si>
  <si>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</si>
  <si>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</si>
  <si>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Siyanda(DC8)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</si>
  <si>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</si>
  <si>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</si>
  <si>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</si>
  <si>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</si>
  <si>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</si>
  <si>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</si>
  <si>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</si>
  <si>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</si>
  <si>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</si>
  <si>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</si>
  <si>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</si>
  <si>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</si>
  <si>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</si>
  <si>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</si>
  <si>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</si>
  <si>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</si>
  <si>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</si>
  <si>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</si>
  <si>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</si>
  <si>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</si>
  <si>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</si>
  <si>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</si>
  <si>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</si>
  <si>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</si>
  <si>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</si>
  <si>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</si>
  <si>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</si>
  <si>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</si>
  <si>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</si>
  <si>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</si>
  <si>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</si>
  <si>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</si>
  <si>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</si>
  <si>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Siyanda(DC8)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</si>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</sst>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1744261</v>
      </c>
      <c r="C5" s="19"/>
      <c r="D5" s="64">
        <v>0</v>
      </c>
      <c r="E5" s="65">
        <v>0</v>
      </c>
      <c r="F5" s="65">
        <v>0</v>
      </c>
      <c r="G5" s="65">
        <v>2823</v>
      </c>
      <c r="H5" s="65">
        <v>0</v>
      </c>
      <c r="I5" s="65">
        <v>2823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2823</v>
      </c>
      <c r="W5" s="65">
        <v>0</v>
      </c>
      <c r="X5" s="65">
        <v>2823</v>
      </c>
      <c r="Y5" s="66">
        <v>0</v>
      </c>
      <c r="Z5" s="67">
        <v>0</v>
      </c>
    </row>
    <row r="6" spans="1:26" ht="13.5">
      <c r="A6" s="63" t="s">
        <v>32</v>
      </c>
      <c r="B6" s="19">
        <v>31434</v>
      </c>
      <c r="C6" s="19"/>
      <c r="D6" s="64">
        <v>0</v>
      </c>
      <c r="E6" s="65">
        <v>0</v>
      </c>
      <c r="F6" s="65">
        <v>0</v>
      </c>
      <c r="G6" s="65">
        <v>0</v>
      </c>
      <c r="H6" s="65">
        <v>5007</v>
      </c>
      <c r="I6" s="65">
        <v>5007</v>
      </c>
      <c r="J6" s="65">
        <v>0</v>
      </c>
      <c r="K6" s="65">
        <v>-5007</v>
      </c>
      <c r="L6" s="65">
        <v>0</v>
      </c>
      <c r="M6" s="65">
        <v>-5007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6">
        <v>0</v>
      </c>
      <c r="Z6" s="67">
        <v>0</v>
      </c>
    </row>
    <row r="7" spans="1:26" ht="13.5">
      <c r="A7" s="63" t="s">
        <v>33</v>
      </c>
      <c r="B7" s="19">
        <v>751962</v>
      </c>
      <c r="C7" s="19"/>
      <c r="D7" s="64">
        <v>750000</v>
      </c>
      <c r="E7" s="65">
        <v>750</v>
      </c>
      <c r="F7" s="65">
        <v>0</v>
      </c>
      <c r="G7" s="65">
        <v>0</v>
      </c>
      <c r="H7" s="65">
        <v>19529</v>
      </c>
      <c r="I7" s="65">
        <v>19529</v>
      </c>
      <c r="J7" s="65">
        <v>137307</v>
      </c>
      <c r="K7" s="65">
        <v>136092</v>
      </c>
      <c r="L7" s="65">
        <v>0</v>
      </c>
      <c r="M7" s="65">
        <v>273399</v>
      </c>
      <c r="N7" s="65">
        <v>18082</v>
      </c>
      <c r="O7" s="65">
        <v>92530</v>
      </c>
      <c r="P7" s="65">
        <v>1569</v>
      </c>
      <c r="Q7" s="65">
        <v>112181</v>
      </c>
      <c r="R7" s="65">
        <v>39184</v>
      </c>
      <c r="S7" s="65">
        <v>39314</v>
      </c>
      <c r="T7" s="65">
        <v>40635</v>
      </c>
      <c r="U7" s="65">
        <v>119133</v>
      </c>
      <c r="V7" s="65">
        <v>524242</v>
      </c>
      <c r="W7" s="65">
        <v>750</v>
      </c>
      <c r="X7" s="65">
        <v>523492</v>
      </c>
      <c r="Y7" s="66">
        <v>69798.93</v>
      </c>
      <c r="Z7" s="67">
        <v>750</v>
      </c>
    </row>
    <row r="8" spans="1:26" ht="13.5">
      <c r="A8" s="63" t="s">
        <v>34</v>
      </c>
      <c r="B8" s="19">
        <v>43532206</v>
      </c>
      <c r="C8" s="19"/>
      <c r="D8" s="64">
        <v>57508000</v>
      </c>
      <c r="E8" s="65">
        <v>39818</v>
      </c>
      <c r="F8" s="65">
        <v>18122463</v>
      </c>
      <c r="G8" s="65">
        <v>1968805</v>
      </c>
      <c r="H8" s="65">
        <v>1075456</v>
      </c>
      <c r="I8" s="65">
        <v>21166724</v>
      </c>
      <c r="J8" s="65">
        <v>44881</v>
      </c>
      <c r="K8" s="65">
        <v>650209</v>
      </c>
      <c r="L8" s="65">
        <v>12947162</v>
      </c>
      <c r="M8" s="65">
        <v>13642252</v>
      </c>
      <c r="N8" s="65">
        <v>55650</v>
      </c>
      <c r="O8" s="65">
        <v>5568607</v>
      </c>
      <c r="P8" s="65">
        <v>9946732</v>
      </c>
      <c r="Q8" s="65">
        <v>15570989</v>
      </c>
      <c r="R8" s="65">
        <v>-47523</v>
      </c>
      <c r="S8" s="65">
        <v>248930</v>
      </c>
      <c r="T8" s="65">
        <v>287391</v>
      </c>
      <c r="U8" s="65">
        <v>488798</v>
      </c>
      <c r="V8" s="65">
        <v>50868763</v>
      </c>
      <c r="W8" s="65">
        <v>39818</v>
      </c>
      <c r="X8" s="65">
        <v>50828945</v>
      </c>
      <c r="Y8" s="66">
        <v>127653.18</v>
      </c>
      <c r="Z8" s="67">
        <v>39818</v>
      </c>
    </row>
    <row r="9" spans="1:26" ht="13.5">
      <c r="A9" s="63" t="s">
        <v>35</v>
      </c>
      <c r="B9" s="19">
        <v>6620710</v>
      </c>
      <c r="C9" s="19"/>
      <c r="D9" s="64">
        <v>14716000</v>
      </c>
      <c r="E9" s="65">
        <v>23780</v>
      </c>
      <c r="F9" s="65">
        <v>37022</v>
      </c>
      <c r="G9" s="65">
        <v>11725</v>
      </c>
      <c r="H9" s="65">
        <v>273591</v>
      </c>
      <c r="I9" s="65">
        <v>322338</v>
      </c>
      <c r="J9" s="65">
        <v>123668</v>
      </c>
      <c r="K9" s="65">
        <v>55491</v>
      </c>
      <c r="L9" s="65">
        <v>11023</v>
      </c>
      <c r="M9" s="65">
        <v>190182</v>
      </c>
      <c r="N9" s="65">
        <v>447381</v>
      </c>
      <c r="O9" s="65">
        <v>108380</v>
      </c>
      <c r="P9" s="65">
        <v>2969</v>
      </c>
      <c r="Q9" s="65">
        <v>558730</v>
      </c>
      <c r="R9" s="65">
        <v>3409</v>
      </c>
      <c r="S9" s="65">
        <v>1520795</v>
      </c>
      <c r="T9" s="65">
        <v>4275371</v>
      </c>
      <c r="U9" s="65">
        <v>5799575</v>
      </c>
      <c r="V9" s="65">
        <v>6870825</v>
      </c>
      <c r="W9" s="65">
        <v>23780</v>
      </c>
      <c r="X9" s="65">
        <v>6847045</v>
      </c>
      <c r="Y9" s="66">
        <v>28793.29</v>
      </c>
      <c r="Z9" s="67">
        <v>23780</v>
      </c>
    </row>
    <row r="10" spans="1:26" ht="25.5">
      <c r="A10" s="68" t="s">
        <v>213</v>
      </c>
      <c r="B10" s="69">
        <f>SUM(B5:B9)</f>
        <v>52680573</v>
      </c>
      <c r="C10" s="69">
        <f>SUM(C5:C9)</f>
        <v>0</v>
      </c>
      <c r="D10" s="70">
        <f aca="true" t="shared" si="0" ref="D10:Z10">SUM(D5:D9)</f>
        <v>72974000</v>
      </c>
      <c r="E10" s="71">
        <f t="shared" si="0"/>
        <v>64348</v>
      </c>
      <c r="F10" s="71">
        <f t="shared" si="0"/>
        <v>18159485</v>
      </c>
      <c r="G10" s="71">
        <f t="shared" si="0"/>
        <v>1983353</v>
      </c>
      <c r="H10" s="71">
        <f t="shared" si="0"/>
        <v>1373583</v>
      </c>
      <c r="I10" s="71">
        <f t="shared" si="0"/>
        <v>21516421</v>
      </c>
      <c r="J10" s="71">
        <f t="shared" si="0"/>
        <v>305856</v>
      </c>
      <c r="K10" s="71">
        <f t="shared" si="0"/>
        <v>836785</v>
      </c>
      <c r="L10" s="71">
        <f t="shared" si="0"/>
        <v>12958185</v>
      </c>
      <c r="M10" s="71">
        <f t="shared" si="0"/>
        <v>14100826</v>
      </c>
      <c r="N10" s="71">
        <f t="shared" si="0"/>
        <v>521113</v>
      </c>
      <c r="O10" s="71">
        <f t="shared" si="0"/>
        <v>5769517</v>
      </c>
      <c r="P10" s="71">
        <f t="shared" si="0"/>
        <v>9951270</v>
      </c>
      <c r="Q10" s="71">
        <f t="shared" si="0"/>
        <v>16241900</v>
      </c>
      <c r="R10" s="71">
        <f t="shared" si="0"/>
        <v>-4930</v>
      </c>
      <c r="S10" s="71">
        <f t="shared" si="0"/>
        <v>1809039</v>
      </c>
      <c r="T10" s="71">
        <f t="shared" si="0"/>
        <v>4603397</v>
      </c>
      <c r="U10" s="71">
        <f t="shared" si="0"/>
        <v>6407506</v>
      </c>
      <c r="V10" s="71">
        <f t="shared" si="0"/>
        <v>58266653</v>
      </c>
      <c r="W10" s="71">
        <f t="shared" si="0"/>
        <v>64348</v>
      </c>
      <c r="X10" s="71">
        <f t="shared" si="0"/>
        <v>58202305</v>
      </c>
      <c r="Y10" s="72">
        <f>+IF(W10&lt;&gt;0,(X10/W10)*100,0)</f>
        <v>90449.28358301734</v>
      </c>
      <c r="Z10" s="73">
        <f t="shared" si="0"/>
        <v>64348</v>
      </c>
    </row>
    <row r="11" spans="1:26" ht="13.5">
      <c r="A11" s="63" t="s">
        <v>37</v>
      </c>
      <c r="B11" s="19">
        <v>24609455</v>
      </c>
      <c r="C11" s="19"/>
      <c r="D11" s="64">
        <v>30853000</v>
      </c>
      <c r="E11" s="65">
        <v>34738</v>
      </c>
      <c r="F11" s="65">
        <v>2344561</v>
      </c>
      <c r="G11" s="65">
        <v>2335990</v>
      </c>
      <c r="H11" s="65">
        <v>2408160</v>
      </c>
      <c r="I11" s="65">
        <v>7088711</v>
      </c>
      <c r="J11" s="65">
        <v>2264988</v>
      </c>
      <c r="K11" s="65">
        <v>3847350</v>
      </c>
      <c r="L11" s="65">
        <v>2547673</v>
      </c>
      <c r="M11" s="65">
        <v>8660011</v>
      </c>
      <c r="N11" s="65">
        <v>1911885</v>
      </c>
      <c r="O11" s="65">
        <v>2408122</v>
      </c>
      <c r="P11" s="65">
        <v>109497</v>
      </c>
      <c r="Q11" s="65">
        <v>4429504</v>
      </c>
      <c r="R11" s="65">
        <v>2338483</v>
      </c>
      <c r="S11" s="65">
        <v>2439188</v>
      </c>
      <c r="T11" s="65">
        <v>2486678</v>
      </c>
      <c r="U11" s="65">
        <v>7264349</v>
      </c>
      <c r="V11" s="65">
        <v>27442575</v>
      </c>
      <c r="W11" s="65">
        <v>34738</v>
      </c>
      <c r="X11" s="65">
        <v>27407837</v>
      </c>
      <c r="Y11" s="66">
        <v>78898.72</v>
      </c>
      <c r="Z11" s="67">
        <v>34738</v>
      </c>
    </row>
    <row r="12" spans="1:26" ht="13.5">
      <c r="A12" s="63" t="s">
        <v>38</v>
      </c>
      <c r="B12" s="19">
        <v>2512126</v>
      </c>
      <c r="C12" s="19"/>
      <c r="D12" s="64">
        <v>3480000</v>
      </c>
      <c r="E12" s="65">
        <v>232</v>
      </c>
      <c r="F12" s="65">
        <v>1584</v>
      </c>
      <c r="G12" s="65">
        <v>0</v>
      </c>
      <c r="H12" s="65">
        <v>80933</v>
      </c>
      <c r="I12" s="65">
        <v>82517</v>
      </c>
      <c r="J12" s="65">
        <v>169649</v>
      </c>
      <c r="K12" s="65">
        <v>174757</v>
      </c>
      <c r="L12" s="65">
        <v>203739</v>
      </c>
      <c r="M12" s="65">
        <v>548145</v>
      </c>
      <c r="N12" s="65">
        <v>90325</v>
      </c>
      <c r="O12" s="65">
        <v>90326</v>
      </c>
      <c r="P12" s="65">
        <v>0</v>
      </c>
      <c r="Q12" s="65">
        <v>180651</v>
      </c>
      <c r="R12" s="65">
        <v>90326</v>
      </c>
      <c r="S12" s="65">
        <v>90325</v>
      </c>
      <c r="T12" s="65">
        <v>138838</v>
      </c>
      <c r="U12" s="65">
        <v>319489</v>
      </c>
      <c r="V12" s="65">
        <v>1130802</v>
      </c>
      <c r="W12" s="65">
        <v>232</v>
      </c>
      <c r="X12" s="65">
        <v>1130570</v>
      </c>
      <c r="Y12" s="66">
        <v>487314.66</v>
      </c>
      <c r="Z12" s="67">
        <v>232</v>
      </c>
    </row>
    <row r="13" spans="1:26" ht="13.5">
      <c r="A13" s="63" t="s">
        <v>214</v>
      </c>
      <c r="B13" s="19">
        <v>3122904</v>
      </c>
      <c r="C13" s="19"/>
      <c r="D13" s="64">
        <v>915000</v>
      </c>
      <c r="E13" s="65">
        <v>2337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2337</v>
      </c>
      <c r="X13" s="65">
        <v>-2337</v>
      </c>
      <c r="Y13" s="66">
        <v>-100</v>
      </c>
      <c r="Z13" s="67">
        <v>2337</v>
      </c>
    </row>
    <row r="14" spans="1:26" ht="13.5">
      <c r="A14" s="63" t="s">
        <v>40</v>
      </c>
      <c r="B14" s="19">
        <v>761848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248128</v>
      </c>
      <c r="I14" s="65">
        <v>248128</v>
      </c>
      <c r="J14" s="65">
        <v>0</v>
      </c>
      <c r="K14" s="65">
        <v>0</v>
      </c>
      <c r="L14" s="65">
        <v>403917</v>
      </c>
      <c r="M14" s="65">
        <v>403917</v>
      </c>
      <c r="N14" s="65">
        <v>0</v>
      </c>
      <c r="O14" s="65">
        <v>0</v>
      </c>
      <c r="P14" s="65">
        <v>248128</v>
      </c>
      <c r="Q14" s="65">
        <v>248128</v>
      </c>
      <c r="R14" s="65">
        <v>0</v>
      </c>
      <c r="S14" s="65">
        <v>0</v>
      </c>
      <c r="T14" s="65">
        <v>403917</v>
      </c>
      <c r="U14" s="65">
        <v>403917</v>
      </c>
      <c r="V14" s="65">
        <v>1304090</v>
      </c>
      <c r="W14" s="65">
        <v>0</v>
      </c>
      <c r="X14" s="65">
        <v>1304090</v>
      </c>
      <c r="Y14" s="66">
        <v>0</v>
      </c>
      <c r="Z14" s="67">
        <v>0</v>
      </c>
    </row>
    <row r="15" spans="1:26" ht="13.5">
      <c r="A15" s="63" t="s">
        <v>41</v>
      </c>
      <c r="B15" s="19">
        <v>0</v>
      </c>
      <c r="C15" s="19"/>
      <c r="D15" s="64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6">
        <v>0</v>
      </c>
      <c r="Z15" s="67">
        <v>0</v>
      </c>
    </row>
    <row r="16" spans="1:26" ht="13.5">
      <c r="A16" s="74" t="s">
        <v>42</v>
      </c>
      <c r="B16" s="19">
        <v>5621558</v>
      </c>
      <c r="C16" s="19"/>
      <c r="D16" s="64">
        <v>17538000</v>
      </c>
      <c r="E16" s="65">
        <v>0</v>
      </c>
      <c r="F16" s="65">
        <v>25000</v>
      </c>
      <c r="G16" s="65">
        <v>46230</v>
      </c>
      <c r="H16" s="65">
        <v>117457</v>
      </c>
      <c r="I16" s="65">
        <v>188687</v>
      </c>
      <c r="J16" s="65">
        <v>66184</v>
      </c>
      <c r="K16" s="65">
        <v>67914</v>
      </c>
      <c r="L16" s="65">
        <v>70369</v>
      </c>
      <c r="M16" s="65">
        <v>204467</v>
      </c>
      <c r="N16" s="65">
        <v>35441</v>
      </c>
      <c r="O16" s="65">
        <v>384916</v>
      </c>
      <c r="P16" s="65">
        <v>226829</v>
      </c>
      <c r="Q16" s="65">
        <v>647186</v>
      </c>
      <c r="R16" s="65">
        <v>430106</v>
      </c>
      <c r="S16" s="65">
        <v>126695</v>
      </c>
      <c r="T16" s="65">
        <v>2521003</v>
      </c>
      <c r="U16" s="65">
        <v>3077804</v>
      </c>
      <c r="V16" s="65">
        <v>4118144</v>
      </c>
      <c r="W16" s="65">
        <v>0</v>
      </c>
      <c r="X16" s="65">
        <v>4118144</v>
      </c>
      <c r="Y16" s="66">
        <v>0</v>
      </c>
      <c r="Z16" s="67">
        <v>0</v>
      </c>
    </row>
    <row r="17" spans="1:26" ht="13.5">
      <c r="A17" s="63" t="s">
        <v>43</v>
      </c>
      <c r="B17" s="19">
        <v>23846261</v>
      </c>
      <c r="C17" s="19"/>
      <c r="D17" s="64">
        <v>20235000</v>
      </c>
      <c r="E17" s="65">
        <v>57788</v>
      </c>
      <c r="F17" s="65">
        <v>901832</v>
      </c>
      <c r="G17" s="65">
        <v>946314</v>
      </c>
      <c r="H17" s="65">
        <v>2075033</v>
      </c>
      <c r="I17" s="65">
        <v>3923179</v>
      </c>
      <c r="J17" s="65">
        <v>1536725</v>
      </c>
      <c r="K17" s="65">
        <v>1864960</v>
      </c>
      <c r="L17" s="65">
        <v>1119967</v>
      </c>
      <c r="M17" s="65">
        <v>4521652</v>
      </c>
      <c r="N17" s="65">
        <v>1636223</v>
      </c>
      <c r="O17" s="65">
        <v>814002</v>
      </c>
      <c r="P17" s="65">
        <v>38335811</v>
      </c>
      <c r="Q17" s="65">
        <v>40786036</v>
      </c>
      <c r="R17" s="65">
        <v>1082159</v>
      </c>
      <c r="S17" s="65">
        <v>846721</v>
      </c>
      <c r="T17" s="65">
        <v>1228669</v>
      </c>
      <c r="U17" s="65">
        <v>3157549</v>
      </c>
      <c r="V17" s="65">
        <v>52388416</v>
      </c>
      <c r="W17" s="65">
        <v>57788</v>
      </c>
      <c r="X17" s="65">
        <v>52330628</v>
      </c>
      <c r="Y17" s="66">
        <v>90556.22</v>
      </c>
      <c r="Z17" s="67">
        <v>57788</v>
      </c>
    </row>
    <row r="18" spans="1:26" ht="13.5">
      <c r="A18" s="75" t="s">
        <v>44</v>
      </c>
      <c r="B18" s="76">
        <f>SUM(B11:B17)</f>
        <v>60474152</v>
      </c>
      <c r="C18" s="76">
        <f>SUM(C11:C17)</f>
        <v>0</v>
      </c>
      <c r="D18" s="77">
        <f aca="true" t="shared" si="1" ref="D18:Z18">SUM(D11:D17)</f>
        <v>73021000</v>
      </c>
      <c r="E18" s="78">
        <f t="shared" si="1"/>
        <v>95095</v>
      </c>
      <c r="F18" s="78">
        <f t="shared" si="1"/>
        <v>3272977</v>
      </c>
      <c r="G18" s="78">
        <f t="shared" si="1"/>
        <v>3328534</v>
      </c>
      <c r="H18" s="78">
        <f t="shared" si="1"/>
        <v>4929711</v>
      </c>
      <c r="I18" s="78">
        <f t="shared" si="1"/>
        <v>11531222</v>
      </c>
      <c r="J18" s="78">
        <f t="shared" si="1"/>
        <v>4037546</v>
      </c>
      <c r="K18" s="78">
        <f t="shared" si="1"/>
        <v>5954981</v>
      </c>
      <c r="L18" s="78">
        <f t="shared" si="1"/>
        <v>4345665</v>
      </c>
      <c r="M18" s="78">
        <f t="shared" si="1"/>
        <v>14338192</v>
      </c>
      <c r="N18" s="78">
        <f t="shared" si="1"/>
        <v>3673874</v>
      </c>
      <c r="O18" s="78">
        <f t="shared" si="1"/>
        <v>3697366</v>
      </c>
      <c r="P18" s="78">
        <f t="shared" si="1"/>
        <v>38920265</v>
      </c>
      <c r="Q18" s="78">
        <f t="shared" si="1"/>
        <v>46291505</v>
      </c>
      <c r="R18" s="78">
        <f t="shared" si="1"/>
        <v>3941074</v>
      </c>
      <c r="S18" s="78">
        <f t="shared" si="1"/>
        <v>3502929</v>
      </c>
      <c r="T18" s="78">
        <f t="shared" si="1"/>
        <v>6779105</v>
      </c>
      <c r="U18" s="78">
        <f t="shared" si="1"/>
        <v>14223108</v>
      </c>
      <c r="V18" s="78">
        <f t="shared" si="1"/>
        <v>86384027</v>
      </c>
      <c r="W18" s="78">
        <f t="shared" si="1"/>
        <v>95095</v>
      </c>
      <c r="X18" s="78">
        <f t="shared" si="1"/>
        <v>86288932</v>
      </c>
      <c r="Y18" s="72">
        <f>+IF(W18&lt;&gt;0,(X18/W18)*100,0)</f>
        <v>90739.71502182027</v>
      </c>
      <c r="Z18" s="79">
        <f t="shared" si="1"/>
        <v>95095</v>
      </c>
    </row>
    <row r="19" spans="1:26" ht="13.5">
      <c r="A19" s="75" t="s">
        <v>45</v>
      </c>
      <c r="B19" s="80">
        <f>+B10-B18</f>
        <v>-7793579</v>
      </c>
      <c r="C19" s="80">
        <f>+C10-C18</f>
        <v>0</v>
      </c>
      <c r="D19" s="81">
        <f aca="true" t="shared" si="2" ref="D19:Z19">+D10-D18</f>
        <v>-47000</v>
      </c>
      <c r="E19" s="82">
        <f t="shared" si="2"/>
        <v>-30747</v>
      </c>
      <c r="F19" s="82">
        <f t="shared" si="2"/>
        <v>14886508</v>
      </c>
      <c r="G19" s="82">
        <f t="shared" si="2"/>
        <v>-1345181</v>
      </c>
      <c r="H19" s="82">
        <f t="shared" si="2"/>
        <v>-3556128</v>
      </c>
      <c r="I19" s="82">
        <f t="shared" si="2"/>
        <v>9985199</v>
      </c>
      <c r="J19" s="82">
        <f t="shared" si="2"/>
        <v>-3731690</v>
      </c>
      <c r="K19" s="82">
        <f t="shared" si="2"/>
        <v>-5118196</v>
      </c>
      <c r="L19" s="82">
        <f t="shared" si="2"/>
        <v>8612520</v>
      </c>
      <c r="M19" s="82">
        <f t="shared" si="2"/>
        <v>-237366</v>
      </c>
      <c r="N19" s="82">
        <f t="shared" si="2"/>
        <v>-3152761</v>
      </c>
      <c r="O19" s="82">
        <f t="shared" si="2"/>
        <v>2072151</v>
      </c>
      <c r="P19" s="82">
        <f t="shared" si="2"/>
        <v>-28968995</v>
      </c>
      <c r="Q19" s="82">
        <f t="shared" si="2"/>
        <v>-30049605</v>
      </c>
      <c r="R19" s="82">
        <f t="shared" si="2"/>
        <v>-3946004</v>
      </c>
      <c r="S19" s="82">
        <f t="shared" si="2"/>
        <v>-1693890</v>
      </c>
      <c r="T19" s="82">
        <f t="shared" si="2"/>
        <v>-2175708</v>
      </c>
      <c r="U19" s="82">
        <f t="shared" si="2"/>
        <v>-7815602</v>
      </c>
      <c r="V19" s="82">
        <f t="shared" si="2"/>
        <v>-28117374</v>
      </c>
      <c r="W19" s="82">
        <f>IF(E10=E18,0,W10-W18)</f>
        <v>-30747</v>
      </c>
      <c r="X19" s="82">
        <f t="shared" si="2"/>
        <v>-28086627</v>
      </c>
      <c r="Y19" s="83">
        <f>+IF(W19&lt;&gt;0,(X19/W19)*100,0)</f>
        <v>91347.53634500927</v>
      </c>
      <c r="Z19" s="84">
        <f t="shared" si="2"/>
        <v>-30747</v>
      </c>
    </row>
    <row r="20" spans="1:26" ht="13.5">
      <c r="A20" s="63" t="s">
        <v>46</v>
      </c>
      <c r="B20" s="19">
        <v>22307096</v>
      </c>
      <c r="C20" s="19"/>
      <c r="D20" s="64">
        <v>16500000</v>
      </c>
      <c r="E20" s="65">
        <v>24574</v>
      </c>
      <c r="F20" s="65">
        <v>1084261</v>
      </c>
      <c r="G20" s="65">
        <v>0</v>
      </c>
      <c r="H20" s="65">
        <v>773681</v>
      </c>
      <c r="I20" s="65">
        <v>1857942</v>
      </c>
      <c r="J20" s="65">
        <v>96798</v>
      </c>
      <c r="K20" s="65">
        <v>875656</v>
      </c>
      <c r="L20" s="65">
        <v>591935</v>
      </c>
      <c r="M20" s="65">
        <v>1564389</v>
      </c>
      <c r="N20" s="65">
        <v>616636</v>
      </c>
      <c r="O20" s="65">
        <v>4038968</v>
      </c>
      <c r="P20" s="65">
        <v>1788519</v>
      </c>
      <c r="Q20" s="65">
        <v>6444123</v>
      </c>
      <c r="R20" s="65">
        <v>106716</v>
      </c>
      <c r="S20" s="65">
        <v>0</v>
      </c>
      <c r="T20" s="65">
        <v>0</v>
      </c>
      <c r="U20" s="65">
        <v>106716</v>
      </c>
      <c r="V20" s="65">
        <v>9973170</v>
      </c>
      <c r="W20" s="65">
        <v>24574</v>
      </c>
      <c r="X20" s="65">
        <v>9948596</v>
      </c>
      <c r="Y20" s="66">
        <v>40484.24</v>
      </c>
      <c r="Z20" s="67">
        <v>24574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14513517</v>
      </c>
      <c r="C22" s="91">
        <f>SUM(C19:C21)</f>
        <v>0</v>
      </c>
      <c r="D22" s="92">
        <f aca="true" t="shared" si="3" ref="D22:Z22">SUM(D19:D21)</f>
        <v>16453000</v>
      </c>
      <c r="E22" s="93">
        <f t="shared" si="3"/>
        <v>-6173</v>
      </c>
      <c r="F22" s="93">
        <f t="shared" si="3"/>
        <v>15970769</v>
      </c>
      <c r="G22" s="93">
        <f t="shared" si="3"/>
        <v>-1345181</v>
      </c>
      <c r="H22" s="93">
        <f t="shared" si="3"/>
        <v>-2782447</v>
      </c>
      <c r="I22" s="93">
        <f t="shared" si="3"/>
        <v>11843141</v>
      </c>
      <c r="J22" s="93">
        <f t="shared" si="3"/>
        <v>-3634892</v>
      </c>
      <c r="K22" s="93">
        <f t="shared" si="3"/>
        <v>-4242540</v>
      </c>
      <c r="L22" s="93">
        <f t="shared" si="3"/>
        <v>9204455</v>
      </c>
      <c r="M22" s="93">
        <f t="shared" si="3"/>
        <v>1327023</v>
      </c>
      <c r="N22" s="93">
        <f t="shared" si="3"/>
        <v>-2536125</v>
      </c>
      <c r="O22" s="93">
        <f t="shared" si="3"/>
        <v>6111119</v>
      </c>
      <c r="P22" s="93">
        <f t="shared" si="3"/>
        <v>-27180476</v>
      </c>
      <c r="Q22" s="93">
        <f t="shared" si="3"/>
        <v>-23605482</v>
      </c>
      <c r="R22" s="93">
        <f t="shared" si="3"/>
        <v>-3839288</v>
      </c>
      <c r="S22" s="93">
        <f t="shared" si="3"/>
        <v>-1693890</v>
      </c>
      <c r="T22" s="93">
        <f t="shared" si="3"/>
        <v>-2175708</v>
      </c>
      <c r="U22" s="93">
        <f t="shared" si="3"/>
        <v>-7708886</v>
      </c>
      <c r="V22" s="93">
        <f t="shared" si="3"/>
        <v>-18144204</v>
      </c>
      <c r="W22" s="93">
        <f t="shared" si="3"/>
        <v>-6173</v>
      </c>
      <c r="X22" s="93">
        <f t="shared" si="3"/>
        <v>-18138031</v>
      </c>
      <c r="Y22" s="94">
        <f>+IF(W22&lt;&gt;0,(X22/W22)*100,0)</f>
        <v>293828.4626599708</v>
      </c>
      <c r="Z22" s="95">
        <f t="shared" si="3"/>
        <v>-6173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14513517</v>
      </c>
      <c r="C24" s="80">
        <f>SUM(C22:C23)</f>
        <v>0</v>
      </c>
      <c r="D24" s="81">
        <f aca="true" t="shared" si="4" ref="D24:Z24">SUM(D22:D23)</f>
        <v>16453000</v>
      </c>
      <c r="E24" s="82">
        <f t="shared" si="4"/>
        <v>-6173</v>
      </c>
      <c r="F24" s="82">
        <f t="shared" si="4"/>
        <v>15970769</v>
      </c>
      <c r="G24" s="82">
        <f t="shared" si="4"/>
        <v>-1345181</v>
      </c>
      <c r="H24" s="82">
        <f t="shared" si="4"/>
        <v>-2782447</v>
      </c>
      <c r="I24" s="82">
        <f t="shared" si="4"/>
        <v>11843141</v>
      </c>
      <c r="J24" s="82">
        <f t="shared" si="4"/>
        <v>-3634892</v>
      </c>
      <c r="K24" s="82">
        <f t="shared" si="4"/>
        <v>-4242540</v>
      </c>
      <c r="L24" s="82">
        <f t="shared" si="4"/>
        <v>9204455</v>
      </c>
      <c r="M24" s="82">
        <f t="shared" si="4"/>
        <v>1327023</v>
      </c>
      <c r="N24" s="82">
        <f t="shared" si="4"/>
        <v>-2536125</v>
      </c>
      <c r="O24" s="82">
        <f t="shared" si="4"/>
        <v>6111119</v>
      </c>
      <c r="P24" s="82">
        <f t="shared" si="4"/>
        <v>-27180476</v>
      </c>
      <c r="Q24" s="82">
        <f t="shared" si="4"/>
        <v>-23605482</v>
      </c>
      <c r="R24" s="82">
        <f t="shared" si="4"/>
        <v>-3839288</v>
      </c>
      <c r="S24" s="82">
        <f t="shared" si="4"/>
        <v>-1693890</v>
      </c>
      <c r="T24" s="82">
        <f t="shared" si="4"/>
        <v>-2175708</v>
      </c>
      <c r="U24" s="82">
        <f t="shared" si="4"/>
        <v>-7708886</v>
      </c>
      <c r="V24" s="82">
        <f t="shared" si="4"/>
        <v>-18144204</v>
      </c>
      <c r="W24" s="82">
        <f t="shared" si="4"/>
        <v>-6173</v>
      </c>
      <c r="X24" s="82">
        <f t="shared" si="4"/>
        <v>-18138031</v>
      </c>
      <c r="Y24" s="83">
        <f>+IF(W24&lt;&gt;0,(X24/W24)*100,0)</f>
        <v>293828.4626599708</v>
      </c>
      <c r="Z24" s="84">
        <f t="shared" si="4"/>
        <v>-6173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14690624</v>
      </c>
      <c r="C27" s="22"/>
      <c r="D27" s="104">
        <v>19139000</v>
      </c>
      <c r="E27" s="105">
        <v>16689</v>
      </c>
      <c r="F27" s="105">
        <v>656247</v>
      </c>
      <c r="G27" s="105">
        <v>781145</v>
      </c>
      <c r="H27" s="105">
        <v>31155</v>
      </c>
      <c r="I27" s="105">
        <v>1468547</v>
      </c>
      <c r="J27" s="105">
        <v>1202062</v>
      </c>
      <c r="K27" s="105">
        <v>1809227</v>
      </c>
      <c r="L27" s="105">
        <v>2787168</v>
      </c>
      <c r="M27" s="105">
        <v>5798457</v>
      </c>
      <c r="N27" s="105">
        <v>80450</v>
      </c>
      <c r="O27" s="105">
        <v>1306851</v>
      </c>
      <c r="P27" s="105">
        <v>1524911</v>
      </c>
      <c r="Q27" s="105">
        <v>2912212</v>
      </c>
      <c r="R27" s="105">
        <v>1044627</v>
      </c>
      <c r="S27" s="105">
        <v>5978</v>
      </c>
      <c r="T27" s="105">
        <v>2227037</v>
      </c>
      <c r="U27" s="105">
        <v>3277642</v>
      </c>
      <c r="V27" s="105">
        <v>13456858</v>
      </c>
      <c r="W27" s="105">
        <v>16689</v>
      </c>
      <c r="X27" s="105">
        <v>13440169</v>
      </c>
      <c r="Y27" s="106">
        <v>80533.1</v>
      </c>
      <c r="Z27" s="107">
        <v>16689</v>
      </c>
    </row>
    <row r="28" spans="1:26" ht="13.5">
      <c r="A28" s="108" t="s">
        <v>46</v>
      </c>
      <c r="B28" s="19">
        <v>14690624</v>
      </c>
      <c r="C28" s="19"/>
      <c r="D28" s="64">
        <v>125000</v>
      </c>
      <c r="E28" s="65">
        <v>16689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1538614</v>
      </c>
      <c r="M28" s="65">
        <v>1538614</v>
      </c>
      <c r="N28" s="65">
        <v>0</v>
      </c>
      <c r="O28" s="65">
        <v>1306851</v>
      </c>
      <c r="P28" s="65">
        <v>1306851</v>
      </c>
      <c r="Q28" s="65">
        <v>2613702</v>
      </c>
      <c r="R28" s="65">
        <v>1044627</v>
      </c>
      <c r="S28" s="65">
        <v>5978</v>
      </c>
      <c r="T28" s="65">
        <v>2227037</v>
      </c>
      <c r="U28" s="65">
        <v>3277642</v>
      </c>
      <c r="V28" s="65">
        <v>7429958</v>
      </c>
      <c r="W28" s="65">
        <v>16689</v>
      </c>
      <c r="X28" s="65">
        <v>7413269</v>
      </c>
      <c r="Y28" s="66">
        <v>44420.09</v>
      </c>
      <c r="Z28" s="67">
        <v>16689</v>
      </c>
    </row>
    <row r="29" spans="1:26" ht="13.5">
      <c r="A29" s="63" t="s">
        <v>218</v>
      </c>
      <c r="B29" s="19">
        <v>0</v>
      </c>
      <c r="C29" s="19"/>
      <c r="D29" s="64">
        <v>19014000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33719</v>
      </c>
      <c r="M29" s="65">
        <v>33719</v>
      </c>
      <c r="N29" s="65">
        <v>7582</v>
      </c>
      <c r="O29" s="65">
        <v>0</v>
      </c>
      <c r="P29" s="65">
        <v>0</v>
      </c>
      <c r="Q29" s="65">
        <v>7582</v>
      </c>
      <c r="R29" s="65">
        <v>0</v>
      </c>
      <c r="S29" s="65">
        <v>0</v>
      </c>
      <c r="T29" s="65">
        <v>0</v>
      </c>
      <c r="U29" s="65">
        <v>0</v>
      </c>
      <c r="V29" s="65">
        <v>41301</v>
      </c>
      <c r="W29" s="65">
        <v>0</v>
      </c>
      <c r="X29" s="65">
        <v>41301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0</v>
      </c>
      <c r="C31" s="19"/>
      <c r="D31" s="64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1214835</v>
      </c>
      <c r="M31" s="65">
        <v>1214835</v>
      </c>
      <c r="N31" s="65">
        <v>72868</v>
      </c>
      <c r="O31" s="65">
        <v>0</v>
      </c>
      <c r="P31" s="65">
        <v>0</v>
      </c>
      <c r="Q31" s="65">
        <v>72868</v>
      </c>
      <c r="R31" s="65">
        <v>0</v>
      </c>
      <c r="S31" s="65">
        <v>0</v>
      </c>
      <c r="T31" s="65">
        <v>0</v>
      </c>
      <c r="U31" s="65">
        <v>0</v>
      </c>
      <c r="V31" s="65">
        <v>1287703</v>
      </c>
      <c r="W31" s="65">
        <v>0</v>
      </c>
      <c r="X31" s="65">
        <v>1287703</v>
      </c>
      <c r="Y31" s="66">
        <v>0</v>
      </c>
      <c r="Z31" s="67">
        <v>0</v>
      </c>
    </row>
    <row r="32" spans="1:26" ht="13.5">
      <c r="A32" s="75" t="s">
        <v>54</v>
      </c>
      <c r="B32" s="22">
        <f>SUM(B28:B31)</f>
        <v>14690624</v>
      </c>
      <c r="C32" s="22">
        <f>SUM(C28:C31)</f>
        <v>0</v>
      </c>
      <c r="D32" s="104">
        <f aca="true" t="shared" si="5" ref="D32:Z32">SUM(D28:D31)</f>
        <v>19139000</v>
      </c>
      <c r="E32" s="105">
        <f t="shared" si="5"/>
        <v>16689</v>
      </c>
      <c r="F32" s="105">
        <f t="shared" si="5"/>
        <v>0</v>
      </c>
      <c r="G32" s="105">
        <f t="shared" si="5"/>
        <v>0</v>
      </c>
      <c r="H32" s="105">
        <f t="shared" si="5"/>
        <v>0</v>
      </c>
      <c r="I32" s="105">
        <f t="shared" si="5"/>
        <v>0</v>
      </c>
      <c r="J32" s="105">
        <f t="shared" si="5"/>
        <v>0</v>
      </c>
      <c r="K32" s="105">
        <f t="shared" si="5"/>
        <v>0</v>
      </c>
      <c r="L32" s="105">
        <f t="shared" si="5"/>
        <v>2787168</v>
      </c>
      <c r="M32" s="105">
        <f t="shared" si="5"/>
        <v>2787168</v>
      </c>
      <c r="N32" s="105">
        <f t="shared" si="5"/>
        <v>80450</v>
      </c>
      <c r="O32" s="105">
        <f t="shared" si="5"/>
        <v>1306851</v>
      </c>
      <c r="P32" s="105">
        <f t="shared" si="5"/>
        <v>1306851</v>
      </c>
      <c r="Q32" s="105">
        <f t="shared" si="5"/>
        <v>2694152</v>
      </c>
      <c r="R32" s="105">
        <f t="shared" si="5"/>
        <v>1044627</v>
      </c>
      <c r="S32" s="105">
        <f t="shared" si="5"/>
        <v>5978</v>
      </c>
      <c r="T32" s="105">
        <f t="shared" si="5"/>
        <v>2227037</v>
      </c>
      <c r="U32" s="105">
        <f t="shared" si="5"/>
        <v>3277642</v>
      </c>
      <c r="V32" s="105">
        <f t="shared" si="5"/>
        <v>8758962</v>
      </c>
      <c r="W32" s="105">
        <f t="shared" si="5"/>
        <v>16689</v>
      </c>
      <c r="X32" s="105">
        <f t="shared" si="5"/>
        <v>8742273</v>
      </c>
      <c r="Y32" s="106">
        <f>+IF(W32&lt;&gt;0,(X32/W32)*100,0)</f>
        <v>52383.44418479238</v>
      </c>
      <c r="Z32" s="107">
        <f t="shared" si="5"/>
        <v>16689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19934039</v>
      </c>
      <c r="C35" s="19"/>
      <c r="D35" s="64">
        <v>4498000</v>
      </c>
      <c r="E35" s="65">
        <v>20861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20861</v>
      </c>
      <c r="X35" s="65">
        <v>-20861</v>
      </c>
      <c r="Y35" s="66">
        <v>-100</v>
      </c>
      <c r="Z35" s="67">
        <v>20861</v>
      </c>
    </row>
    <row r="36" spans="1:26" ht="13.5">
      <c r="A36" s="63" t="s">
        <v>57</v>
      </c>
      <c r="B36" s="19">
        <v>65317613</v>
      </c>
      <c r="C36" s="19"/>
      <c r="D36" s="64">
        <v>15391000</v>
      </c>
      <c r="E36" s="65">
        <v>41986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41986</v>
      </c>
      <c r="X36" s="65">
        <v>-41986</v>
      </c>
      <c r="Y36" s="66">
        <v>-100</v>
      </c>
      <c r="Z36" s="67">
        <v>41986</v>
      </c>
    </row>
    <row r="37" spans="1:26" ht="13.5">
      <c r="A37" s="63" t="s">
        <v>58</v>
      </c>
      <c r="B37" s="19">
        <v>14064261</v>
      </c>
      <c r="C37" s="19"/>
      <c r="D37" s="64">
        <v>8819000</v>
      </c>
      <c r="E37" s="65">
        <v>13279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13279</v>
      </c>
      <c r="X37" s="65">
        <v>-13279</v>
      </c>
      <c r="Y37" s="66">
        <v>-100</v>
      </c>
      <c r="Z37" s="67">
        <v>13279</v>
      </c>
    </row>
    <row r="38" spans="1:26" ht="13.5">
      <c r="A38" s="63" t="s">
        <v>59</v>
      </c>
      <c r="B38" s="19">
        <v>25783543</v>
      </c>
      <c r="C38" s="19"/>
      <c r="D38" s="64">
        <v>7256000</v>
      </c>
      <c r="E38" s="65">
        <v>30128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30128</v>
      </c>
      <c r="X38" s="65">
        <v>-30128</v>
      </c>
      <c r="Y38" s="66">
        <v>-100</v>
      </c>
      <c r="Z38" s="67">
        <v>30128</v>
      </c>
    </row>
    <row r="39" spans="1:26" ht="13.5">
      <c r="A39" s="63" t="s">
        <v>60</v>
      </c>
      <c r="B39" s="19">
        <v>45403848</v>
      </c>
      <c r="C39" s="19"/>
      <c r="D39" s="64">
        <v>62369000</v>
      </c>
      <c r="E39" s="65">
        <v>19440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19440</v>
      </c>
      <c r="X39" s="65">
        <v>-19440</v>
      </c>
      <c r="Y39" s="66">
        <v>-100</v>
      </c>
      <c r="Z39" s="67">
        <v>19440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22889458</v>
      </c>
      <c r="C42" s="19">
        <v>-3386329</v>
      </c>
      <c r="D42" s="64">
        <v>18513000</v>
      </c>
      <c r="E42" s="65">
        <v>17337</v>
      </c>
      <c r="F42" s="65">
        <v>2230199</v>
      </c>
      <c r="G42" s="65">
        <v>-4807043</v>
      </c>
      <c r="H42" s="65">
        <v>-565521</v>
      </c>
      <c r="I42" s="65">
        <v>-3142365</v>
      </c>
      <c r="J42" s="65">
        <v>-930471</v>
      </c>
      <c r="K42" s="65">
        <v>3246210</v>
      </c>
      <c r="L42" s="65">
        <v>1788870</v>
      </c>
      <c r="M42" s="65">
        <v>4104609</v>
      </c>
      <c r="N42" s="65">
        <v>-1899078</v>
      </c>
      <c r="O42" s="65">
        <v>1255455</v>
      </c>
      <c r="P42" s="65">
        <v>7762120</v>
      </c>
      <c r="Q42" s="65">
        <v>7118497</v>
      </c>
      <c r="R42" s="65">
        <v>-11961582</v>
      </c>
      <c r="S42" s="65">
        <v>1233699</v>
      </c>
      <c r="T42" s="65">
        <v>-739187</v>
      </c>
      <c r="U42" s="65">
        <v>-11467070</v>
      </c>
      <c r="V42" s="65">
        <v>-3386329</v>
      </c>
      <c r="W42" s="65">
        <v>17337</v>
      </c>
      <c r="X42" s="65">
        <v>-3403666</v>
      </c>
      <c r="Y42" s="66">
        <v>-19632.38</v>
      </c>
      <c r="Z42" s="67">
        <v>17337</v>
      </c>
    </row>
    <row r="43" spans="1:26" ht="13.5">
      <c r="A43" s="63" t="s">
        <v>63</v>
      </c>
      <c r="B43" s="19">
        <v>-13308814</v>
      </c>
      <c r="C43" s="19">
        <v>-7477184</v>
      </c>
      <c r="D43" s="64">
        <v>-18614004</v>
      </c>
      <c r="E43" s="65">
        <v>2663</v>
      </c>
      <c r="F43" s="65">
        <v>6782</v>
      </c>
      <c r="G43" s="65">
        <v>0</v>
      </c>
      <c r="H43" s="65">
        <v>0</v>
      </c>
      <c r="I43" s="65">
        <v>6782</v>
      </c>
      <c r="J43" s="65">
        <v>-1202062</v>
      </c>
      <c r="K43" s="65">
        <v>-1356746</v>
      </c>
      <c r="L43" s="65">
        <v>-2787168</v>
      </c>
      <c r="M43" s="65">
        <v>-5345976</v>
      </c>
      <c r="N43" s="65">
        <v>372418</v>
      </c>
      <c r="O43" s="65">
        <v>-103103</v>
      </c>
      <c r="P43" s="65">
        <v>-83266</v>
      </c>
      <c r="Q43" s="65">
        <v>186049</v>
      </c>
      <c r="R43" s="65">
        <v>-91025</v>
      </c>
      <c r="S43" s="65">
        <v>-5978</v>
      </c>
      <c r="T43" s="65">
        <v>-2227036</v>
      </c>
      <c r="U43" s="65">
        <v>-2324039</v>
      </c>
      <c r="V43" s="65">
        <v>-7477184</v>
      </c>
      <c r="W43" s="65">
        <v>2663</v>
      </c>
      <c r="X43" s="65">
        <v>-7479847</v>
      </c>
      <c r="Y43" s="66">
        <v>-280880.47</v>
      </c>
      <c r="Z43" s="67">
        <v>2663</v>
      </c>
    </row>
    <row r="44" spans="1:26" ht="13.5">
      <c r="A44" s="63" t="s">
        <v>64</v>
      </c>
      <c r="B44" s="19">
        <v>-2003213</v>
      </c>
      <c r="C44" s="19"/>
      <c r="D44" s="64">
        <v>2585004</v>
      </c>
      <c r="E44" s="65">
        <v>-959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-959</v>
      </c>
      <c r="X44" s="65">
        <v>959</v>
      </c>
      <c r="Y44" s="66">
        <v>-100</v>
      </c>
      <c r="Z44" s="67">
        <v>-959</v>
      </c>
    </row>
    <row r="45" spans="1:26" ht="13.5">
      <c r="A45" s="75" t="s">
        <v>65</v>
      </c>
      <c r="B45" s="22">
        <v>7577431</v>
      </c>
      <c r="C45" s="22">
        <v>-10863513</v>
      </c>
      <c r="D45" s="104">
        <v>2484000</v>
      </c>
      <c r="E45" s="105">
        <v>19041</v>
      </c>
      <c r="F45" s="105">
        <v>2236981</v>
      </c>
      <c r="G45" s="105">
        <v>-2570062</v>
      </c>
      <c r="H45" s="105">
        <v>-3135583</v>
      </c>
      <c r="I45" s="105">
        <v>-3135583</v>
      </c>
      <c r="J45" s="105">
        <v>-5268116</v>
      </c>
      <c r="K45" s="105">
        <v>-3378652</v>
      </c>
      <c r="L45" s="105">
        <v>-4376950</v>
      </c>
      <c r="M45" s="105">
        <v>-4376950</v>
      </c>
      <c r="N45" s="105">
        <v>-5903610</v>
      </c>
      <c r="O45" s="105">
        <v>-4751258</v>
      </c>
      <c r="P45" s="105">
        <v>2927596</v>
      </c>
      <c r="Q45" s="105">
        <v>2927596</v>
      </c>
      <c r="R45" s="105">
        <v>-9125011</v>
      </c>
      <c r="S45" s="105">
        <v>-7897290</v>
      </c>
      <c r="T45" s="105">
        <v>-10863513</v>
      </c>
      <c r="U45" s="105">
        <v>-10863513</v>
      </c>
      <c r="V45" s="105">
        <v>-10863513</v>
      </c>
      <c r="W45" s="105">
        <v>19041</v>
      </c>
      <c r="X45" s="105">
        <v>-10882554</v>
      </c>
      <c r="Y45" s="106">
        <v>-57153.27</v>
      </c>
      <c r="Z45" s="107">
        <v>19041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159</v>
      </c>
      <c r="C49" s="57"/>
      <c r="D49" s="134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113933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7313195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7313195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799.3269571377967</v>
      </c>
      <c r="H58" s="7">
        <f t="shared" si="6"/>
        <v>569.1032554423806</v>
      </c>
      <c r="I58" s="7">
        <f t="shared" si="6"/>
        <v>891.6985951468711</v>
      </c>
      <c r="J58" s="7">
        <f t="shared" si="6"/>
        <v>0</v>
      </c>
      <c r="K58" s="7">
        <f t="shared" si="6"/>
        <v>-144.5775913720791</v>
      </c>
      <c r="L58" s="7">
        <f t="shared" si="6"/>
        <v>0</v>
      </c>
      <c r="M58" s="7">
        <f t="shared" si="6"/>
        <v>-240.7629318953465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3774.849450938718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97.92106800530426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676.9394261424017</v>
      </c>
      <c r="H59" s="10">
        <f t="shared" si="7"/>
        <v>0</v>
      </c>
      <c r="I59" s="10">
        <f t="shared" si="7"/>
        <v>1665.072617782501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1675.8058802692171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215.35916523509576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247.87297783103654</v>
      </c>
      <c r="I60" s="13">
        <f t="shared" si="7"/>
        <v>455.66207309766327</v>
      </c>
      <c r="J60" s="13">
        <f t="shared" si="7"/>
        <v>0</v>
      </c>
      <c r="K60" s="13">
        <f t="shared" si="7"/>
        <v>-116.29718394248052</v>
      </c>
      <c r="L60" s="13">
        <f t="shared" si="7"/>
        <v>0</v>
      </c>
      <c r="M60" s="13">
        <f t="shared" si="7"/>
        <v>-212.48252446574796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101.28698556213982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1.6377072099061314</v>
      </c>
      <c r="I63" s="13">
        <f t="shared" si="7"/>
        <v>15.258637906930298</v>
      </c>
      <c r="J63" s="13">
        <f t="shared" si="7"/>
        <v>0</v>
      </c>
      <c r="K63" s="13">
        <f t="shared" si="7"/>
        <v>-2.296784501697623</v>
      </c>
      <c r="L63" s="13">
        <f t="shared" si="7"/>
        <v>0</v>
      </c>
      <c r="M63" s="13">
        <f t="shared" si="7"/>
        <v>-2.296784501697623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221</v>
      </c>
      <c r="B67" s="24">
        <v>1775695</v>
      </c>
      <c r="C67" s="24"/>
      <c r="D67" s="25"/>
      <c r="E67" s="26"/>
      <c r="F67" s="26"/>
      <c r="G67" s="26">
        <v>2823</v>
      </c>
      <c r="H67" s="26">
        <v>5007</v>
      </c>
      <c r="I67" s="26">
        <v>7830</v>
      </c>
      <c r="J67" s="26"/>
      <c r="K67" s="26">
        <v>-5007</v>
      </c>
      <c r="L67" s="26"/>
      <c r="M67" s="26">
        <v>-5007</v>
      </c>
      <c r="N67" s="26"/>
      <c r="O67" s="26"/>
      <c r="P67" s="26"/>
      <c r="Q67" s="26"/>
      <c r="R67" s="26"/>
      <c r="S67" s="26"/>
      <c r="T67" s="26"/>
      <c r="U67" s="26"/>
      <c r="V67" s="26">
        <v>2823</v>
      </c>
      <c r="W67" s="26"/>
      <c r="X67" s="26"/>
      <c r="Y67" s="25"/>
      <c r="Z67" s="27"/>
    </row>
    <row r="68" spans="1:26" ht="13.5" hidden="1">
      <c r="A68" s="37" t="s">
        <v>31</v>
      </c>
      <c r="B68" s="19">
        <v>1744261</v>
      </c>
      <c r="C68" s="19"/>
      <c r="D68" s="20"/>
      <c r="E68" s="21"/>
      <c r="F68" s="21"/>
      <c r="G68" s="21">
        <v>2823</v>
      </c>
      <c r="H68" s="21"/>
      <c r="I68" s="21">
        <v>2823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2823</v>
      </c>
      <c r="W68" s="21"/>
      <c r="X68" s="21"/>
      <c r="Y68" s="20"/>
      <c r="Z68" s="23"/>
    </row>
    <row r="69" spans="1:26" ht="13.5" hidden="1">
      <c r="A69" s="38" t="s">
        <v>32</v>
      </c>
      <c r="B69" s="19">
        <v>31434</v>
      </c>
      <c r="C69" s="19"/>
      <c r="D69" s="20"/>
      <c r="E69" s="21"/>
      <c r="F69" s="21"/>
      <c r="G69" s="21"/>
      <c r="H69" s="21">
        <v>5007</v>
      </c>
      <c r="I69" s="21">
        <v>5007</v>
      </c>
      <c r="J69" s="21"/>
      <c r="K69" s="21">
        <v>-5007</v>
      </c>
      <c r="L69" s="21"/>
      <c r="M69" s="21">
        <v>-5007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49107</v>
      </c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>
        <v>5007</v>
      </c>
      <c r="I72" s="21">
        <v>5007</v>
      </c>
      <c r="J72" s="21"/>
      <c r="K72" s="21">
        <v>-5007</v>
      </c>
      <c r="L72" s="21"/>
      <c r="M72" s="21">
        <v>-5007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18589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-36262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222</v>
      </c>
      <c r="B76" s="32">
        <v>1775695</v>
      </c>
      <c r="C76" s="32">
        <v>106564</v>
      </c>
      <c r="D76" s="33"/>
      <c r="E76" s="34"/>
      <c r="F76" s="34">
        <v>18760</v>
      </c>
      <c r="G76" s="34">
        <v>22565</v>
      </c>
      <c r="H76" s="34">
        <v>28495</v>
      </c>
      <c r="I76" s="34">
        <v>69820</v>
      </c>
      <c r="J76" s="34">
        <v>4816</v>
      </c>
      <c r="K76" s="34">
        <v>7239</v>
      </c>
      <c r="L76" s="34"/>
      <c r="M76" s="34">
        <v>12055</v>
      </c>
      <c r="N76" s="34">
        <v>3219</v>
      </c>
      <c r="O76" s="34">
        <v>7149</v>
      </c>
      <c r="P76" s="34">
        <v>3050</v>
      </c>
      <c r="Q76" s="34">
        <v>13418</v>
      </c>
      <c r="R76" s="34">
        <v>5755</v>
      </c>
      <c r="S76" s="34">
        <v>5516</v>
      </c>
      <c r="T76" s="34"/>
      <c r="U76" s="34">
        <v>11271</v>
      </c>
      <c r="V76" s="34">
        <v>106564</v>
      </c>
      <c r="W76" s="34"/>
      <c r="X76" s="34"/>
      <c r="Y76" s="33"/>
      <c r="Z76" s="35"/>
    </row>
    <row r="77" spans="1:26" ht="13.5" hidden="1">
      <c r="A77" s="37" t="s">
        <v>31</v>
      </c>
      <c r="B77" s="19">
        <v>1707999</v>
      </c>
      <c r="C77" s="19">
        <v>47308</v>
      </c>
      <c r="D77" s="20"/>
      <c r="E77" s="21"/>
      <c r="F77" s="21">
        <v>11811</v>
      </c>
      <c r="G77" s="21">
        <v>19110</v>
      </c>
      <c r="H77" s="21">
        <v>16084</v>
      </c>
      <c r="I77" s="21">
        <v>47005</v>
      </c>
      <c r="J77" s="21"/>
      <c r="K77" s="21">
        <v>1416</v>
      </c>
      <c r="L77" s="21"/>
      <c r="M77" s="21">
        <v>1416</v>
      </c>
      <c r="N77" s="21"/>
      <c r="O77" s="21"/>
      <c r="P77" s="21"/>
      <c r="Q77" s="21"/>
      <c r="R77" s="21">
        <v>-1113</v>
      </c>
      <c r="S77" s="21"/>
      <c r="T77" s="21"/>
      <c r="U77" s="21">
        <v>-1113</v>
      </c>
      <c r="V77" s="21">
        <v>47308</v>
      </c>
      <c r="W77" s="21"/>
      <c r="X77" s="21"/>
      <c r="Y77" s="20"/>
      <c r="Z77" s="23"/>
    </row>
    <row r="78" spans="1:26" ht="13.5" hidden="1">
      <c r="A78" s="38" t="s">
        <v>32</v>
      </c>
      <c r="B78" s="19">
        <v>67696</v>
      </c>
      <c r="C78" s="19">
        <v>59256</v>
      </c>
      <c r="D78" s="20"/>
      <c r="E78" s="21"/>
      <c r="F78" s="21">
        <v>6949</v>
      </c>
      <c r="G78" s="21">
        <v>3455</v>
      </c>
      <c r="H78" s="21">
        <v>12411</v>
      </c>
      <c r="I78" s="21">
        <v>22815</v>
      </c>
      <c r="J78" s="21">
        <v>4816</v>
      </c>
      <c r="K78" s="21">
        <v>5823</v>
      </c>
      <c r="L78" s="21"/>
      <c r="M78" s="21">
        <v>10639</v>
      </c>
      <c r="N78" s="21">
        <v>3219</v>
      </c>
      <c r="O78" s="21">
        <v>7149</v>
      </c>
      <c r="P78" s="21">
        <v>3050</v>
      </c>
      <c r="Q78" s="21">
        <v>13418</v>
      </c>
      <c r="R78" s="21">
        <v>6868</v>
      </c>
      <c r="S78" s="21">
        <v>5516</v>
      </c>
      <c r="T78" s="21"/>
      <c r="U78" s="21">
        <v>12384</v>
      </c>
      <c r="V78" s="21">
        <v>59256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49739</v>
      </c>
      <c r="C80" s="19">
        <v>2528</v>
      </c>
      <c r="D80" s="20"/>
      <c r="E80" s="21"/>
      <c r="F80" s="21">
        <v>1092</v>
      </c>
      <c r="G80" s="21"/>
      <c r="H80" s="21">
        <v>679</v>
      </c>
      <c r="I80" s="21">
        <v>1771</v>
      </c>
      <c r="J80" s="21"/>
      <c r="K80" s="21">
        <v>757</v>
      </c>
      <c r="L80" s="21"/>
      <c r="M80" s="21">
        <v>757</v>
      </c>
      <c r="N80" s="21"/>
      <c r="O80" s="21"/>
      <c r="P80" s="21"/>
      <c r="Q80" s="21"/>
      <c r="R80" s="21"/>
      <c r="S80" s="21"/>
      <c r="T80" s="21"/>
      <c r="U80" s="21"/>
      <c r="V80" s="21">
        <v>2528</v>
      </c>
      <c r="W80" s="21"/>
      <c r="X80" s="21"/>
      <c r="Y80" s="20"/>
      <c r="Z80" s="23"/>
    </row>
    <row r="81" spans="1:26" ht="13.5" hidden="1">
      <c r="A81" s="39" t="s">
        <v>105</v>
      </c>
      <c r="B81" s="19">
        <v>17957</v>
      </c>
      <c r="C81" s="19">
        <v>879</v>
      </c>
      <c r="D81" s="20"/>
      <c r="E81" s="21"/>
      <c r="F81" s="21">
        <v>682</v>
      </c>
      <c r="G81" s="21"/>
      <c r="H81" s="21">
        <v>82</v>
      </c>
      <c r="I81" s="21">
        <v>764</v>
      </c>
      <c r="J81" s="21"/>
      <c r="K81" s="21">
        <v>115</v>
      </c>
      <c r="L81" s="21"/>
      <c r="M81" s="21">
        <v>115</v>
      </c>
      <c r="N81" s="21"/>
      <c r="O81" s="21"/>
      <c r="P81" s="21"/>
      <c r="Q81" s="21"/>
      <c r="R81" s="21"/>
      <c r="S81" s="21"/>
      <c r="T81" s="21"/>
      <c r="U81" s="21"/>
      <c r="V81" s="21">
        <v>879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>
        <v>55849</v>
      </c>
      <c r="D83" s="20"/>
      <c r="E83" s="21"/>
      <c r="F83" s="21">
        <v>5175</v>
      </c>
      <c r="G83" s="21">
        <v>3455</v>
      </c>
      <c r="H83" s="21">
        <v>11650</v>
      </c>
      <c r="I83" s="21">
        <v>20280</v>
      </c>
      <c r="J83" s="21">
        <v>4816</v>
      </c>
      <c r="K83" s="21">
        <v>4951</v>
      </c>
      <c r="L83" s="21"/>
      <c r="M83" s="21">
        <v>9767</v>
      </c>
      <c r="N83" s="21">
        <v>3219</v>
      </c>
      <c r="O83" s="21">
        <v>7149</v>
      </c>
      <c r="P83" s="21">
        <v>3050</v>
      </c>
      <c r="Q83" s="21">
        <v>13418</v>
      </c>
      <c r="R83" s="21">
        <v>6868</v>
      </c>
      <c r="S83" s="21">
        <v>5516</v>
      </c>
      <c r="T83" s="21"/>
      <c r="U83" s="21">
        <v>12384</v>
      </c>
      <c r="V83" s="21">
        <v>55849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53512877</v>
      </c>
      <c r="D5" s="158">
        <f>SUM(D6:D8)</f>
        <v>0</v>
      </c>
      <c r="E5" s="159">
        <f t="shared" si="0"/>
        <v>43142000</v>
      </c>
      <c r="F5" s="105">
        <f t="shared" si="0"/>
        <v>88922</v>
      </c>
      <c r="G5" s="105">
        <f t="shared" si="0"/>
        <v>16606804</v>
      </c>
      <c r="H5" s="105">
        <f t="shared" si="0"/>
        <v>1218440</v>
      </c>
      <c r="I5" s="105">
        <f t="shared" si="0"/>
        <v>362159</v>
      </c>
      <c r="J5" s="105">
        <f t="shared" si="0"/>
        <v>18187403</v>
      </c>
      <c r="K5" s="105">
        <f t="shared" si="0"/>
        <v>305856</v>
      </c>
      <c r="L5" s="105">
        <f t="shared" si="0"/>
        <v>118459</v>
      </c>
      <c r="M5" s="105">
        <f t="shared" si="0"/>
        <v>12958185</v>
      </c>
      <c r="N5" s="105">
        <f t="shared" si="0"/>
        <v>13382500</v>
      </c>
      <c r="O5" s="105">
        <f t="shared" si="0"/>
        <v>521113</v>
      </c>
      <c r="P5" s="105">
        <f t="shared" si="0"/>
        <v>1590923</v>
      </c>
      <c r="Q5" s="105">
        <f t="shared" si="0"/>
        <v>9951270</v>
      </c>
      <c r="R5" s="105">
        <f t="shared" si="0"/>
        <v>12063306</v>
      </c>
      <c r="S5" s="105">
        <f t="shared" si="0"/>
        <v>4912</v>
      </c>
      <c r="T5" s="105">
        <f t="shared" si="0"/>
        <v>1809039</v>
      </c>
      <c r="U5" s="105">
        <f t="shared" si="0"/>
        <v>4643739</v>
      </c>
      <c r="V5" s="105">
        <f t="shared" si="0"/>
        <v>6457690</v>
      </c>
      <c r="W5" s="105">
        <f t="shared" si="0"/>
        <v>50090899</v>
      </c>
      <c r="X5" s="105">
        <f t="shared" si="0"/>
        <v>88922</v>
      </c>
      <c r="Y5" s="105">
        <f t="shared" si="0"/>
        <v>50001977</v>
      </c>
      <c r="Z5" s="142">
        <f>+IF(X5&lt;&gt;0,+(Y5/X5)*100,0)</f>
        <v>56231.277973954704</v>
      </c>
      <c r="AA5" s="158">
        <f>SUM(AA6:AA8)</f>
        <v>88922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>
        <v>13354</v>
      </c>
      <c r="J6" s="65">
        <v>13354</v>
      </c>
      <c r="K6" s="65"/>
      <c r="L6" s="65">
        <v>-23520</v>
      </c>
      <c r="M6" s="65"/>
      <c r="N6" s="65">
        <v>-23520</v>
      </c>
      <c r="O6" s="65"/>
      <c r="P6" s="65"/>
      <c r="Q6" s="65"/>
      <c r="R6" s="65"/>
      <c r="S6" s="65">
        <v>-3750</v>
      </c>
      <c r="T6" s="65"/>
      <c r="U6" s="65"/>
      <c r="V6" s="65">
        <v>-3750</v>
      </c>
      <c r="W6" s="65">
        <v>-13916</v>
      </c>
      <c r="X6" s="65"/>
      <c r="Y6" s="65">
        <v>-13916</v>
      </c>
      <c r="Z6" s="145">
        <v>0</v>
      </c>
      <c r="AA6" s="160"/>
    </row>
    <row r="7" spans="1:27" ht="13.5">
      <c r="A7" s="143" t="s">
        <v>76</v>
      </c>
      <c r="B7" s="141"/>
      <c r="C7" s="162">
        <v>53369512</v>
      </c>
      <c r="D7" s="162"/>
      <c r="E7" s="163">
        <v>43142000</v>
      </c>
      <c r="F7" s="164">
        <v>88922</v>
      </c>
      <c r="G7" s="164">
        <v>16573543</v>
      </c>
      <c r="H7" s="164">
        <v>1218440</v>
      </c>
      <c r="I7" s="164">
        <v>331802</v>
      </c>
      <c r="J7" s="164">
        <v>18123785</v>
      </c>
      <c r="K7" s="164">
        <v>305856</v>
      </c>
      <c r="L7" s="164">
        <v>115454</v>
      </c>
      <c r="M7" s="164">
        <v>12958185</v>
      </c>
      <c r="N7" s="164">
        <v>13379495</v>
      </c>
      <c r="O7" s="164">
        <v>492359</v>
      </c>
      <c r="P7" s="164">
        <v>1436623</v>
      </c>
      <c r="Q7" s="164">
        <v>9951270</v>
      </c>
      <c r="R7" s="164">
        <v>11880252</v>
      </c>
      <c r="S7" s="164">
        <v>8662</v>
      </c>
      <c r="T7" s="164">
        <v>1775066</v>
      </c>
      <c r="U7" s="164">
        <v>4587546</v>
      </c>
      <c r="V7" s="164">
        <v>6371274</v>
      </c>
      <c r="W7" s="164">
        <v>49754806</v>
      </c>
      <c r="X7" s="164">
        <v>88922</v>
      </c>
      <c r="Y7" s="164">
        <v>49665884</v>
      </c>
      <c r="Z7" s="146">
        <v>55853.31</v>
      </c>
      <c r="AA7" s="162">
        <v>88922</v>
      </c>
    </row>
    <row r="8" spans="1:27" ht="13.5">
      <c r="A8" s="143" t="s">
        <v>77</v>
      </c>
      <c r="B8" s="141"/>
      <c r="C8" s="160">
        <v>143365</v>
      </c>
      <c r="D8" s="160"/>
      <c r="E8" s="161"/>
      <c r="F8" s="65"/>
      <c r="G8" s="65">
        <v>33261</v>
      </c>
      <c r="H8" s="65"/>
      <c r="I8" s="65">
        <v>17003</v>
      </c>
      <c r="J8" s="65">
        <v>50264</v>
      </c>
      <c r="K8" s="65"/>
      <c r="L8" s="65">
        <v>26525</v>
      </c>
      <c r="M8" s="65"/>
      <c r="N8" s="65">
        <v>26525</v>
      </c>
      <c r="O8" s="65">
        <v>28754</v>
      </c>
      <c r="P8" s="65">
        <v>154300</v>
      </c>
      <c r="Q8" s="65"/>
      <c r="R8" s="65">
        <v>183054</v>
      </c>
      <c r="S8" s="65"/>
      <c r="T8" s="65">
        <v>33973</v>
      </c>
      <c r="U8" s="65">
        <v>56193</v>
      </c>
      <c r="V8" s="65">
        <v>90166</v>
      </c>
      <c r="W8" s="65">
        <v>350009</v>
      </c>
      <c r="X8" s="65"/>
      <c r="Y8" s="65">
        <v>350009</v>
      </c>
      <c r="Z8" s="145">
        <v>0</v>
      </c>
      <c r="AA8" s="160"/>
    </row>
    <row r="9" spans="1:27" ht="13.5">
      <c r="A9" s="140" t="s">
        <v>78</v>
      </c>
      <c r="B9" s="141"/>
      <c r="C9" s="158">
        <f aca="true" t="shared" si="1" ref="C9:Y9">SUM(C10:C14)</f>
        <v>1523343</v>
      </c>
      <c r="D9" s="158">
        <f>SUM(D10:D14)</f>
        <v>0</v>
      </c>
      <c r="E9" s="159">
        <f t="shared" si="1"/>
        <v>46332000</v>
      </c>
      <c r="F9" s="105">
        <f t="shared" si="1"/>
        <v>0</v>
      </c>
      <c r="G9" s="105">
        <f t="shared" si="1"/>
        <v>2636942</v>
      </c>
      <c r="H9" s="105">
        <f t="shared" si="1"/>
        <v>764913</v>
      </c>
      <c r="I9" s="105">
        <f t="shared" si="1"/>
        <v>990098</v>
      </c>
      <c r="J9" s="105">
        <f t="shared" si="1"/>
        <v>4391953</v>
      </c>
      <c r="K9" s="105">
        <f t="shared" si="1"/>
        <v>96798</v>
      </c>
      <c r="L9" s="105">
        <f t="shared" si="1"/>
        <v>1598989</v>
      </c>
      <c r="M9" s="105">
        <f t="shared" si="1"/>
        <v>591935</v>
      </c>
      <c r="N9" s="105">
        <f t="shared" si="1"/>
        <v>2287722</v>
      </c>
      <c r="O9" s="105">
        <f t="shared" si="1"/>
        <v>616636</v>
      </c>
      <c r="P9" s="105">
        <f t="shared" si="1"/>
        <v>7427562</v>
      </c>
      <c r="Q9" s="105">
        <f t="shared" si="1"/>
        <v>1788519</v>
      </c>
      <c r="R9" s="105">
        <f t="shared" si="1"/>
        <v>9832717</v>
      </c>
      <c r="S9" s="105">
        <f t="shared" si="1"/>
        <v>96874</v>
      </c>
      <c r="T9" s="105">
        <f t="shared" si="1"/>
        <v>0</v>
      </c>
      <c r="U9" s="105">
        <f t="shared" si="1"/>
        <v>-40342</v>
      </c>
      <c r="V9" s="105">
        <f t="shared" si="1"/>
        <v>56532</v>
      </c>
      <c r="W9" s="105">
        <f t="shared" si="1"/>
        <v>16568924</v>
      </c>
      <c r="X9" s="105">
        <f t="shared" si="1"/>
        <v>0</v>
      </c>
      <c r="Y9" s="105">
        <f t="shared" si="1"/>
        <v>16568924</v>
      </c>
      <c r="Z9" s="142">
        <f>+IF(X9&lt;&gt;0,+(Y9/X9)*100,0)</f>
        <v>0</v>
      </c>
      <c r="AA9" s="158">
        <f>SUM(AA10:AA14)</f>
        <v>0</v>
      </c>
    </row>
    <row r="10" spans="1:27" ht="13.5">
      <c r="A10" s="143" t="s">
        <v>79</v>
      </c>
      <c r="B10" s="141"/>
      <c r="C10" s="160"/>
      <c r="D10" s="160"/>
      <c r="E10" s="161">
        <v>46332000</v>
      </c>
      <c r="F10" s="65"/>
      <c r="G10" s="65">
        <v>1084261</v>
      </c>
      <c r="H10" s="65">
        <v>764913</v>
      </c>
      <c r="I10" s="65">
        <v>773681</v>
      </c>
      <c r="J10" s="65">
        <v>2622855</v>
      </c>
      <c r="K10" s="65">
        <v>96798</v>
      </c>
      <c r="L10" s="65">
        <v>1365656</v>
      </c>
      <c r="M10" s="65">
        <v>591935</v>
      </c>
      <c r="N10" s="65">
        <v>2054389</v>
      </c>
      <c r="O10" s="65">
        <v>616636</v>
      </c>
      <c r="P10" s="65">
        <v>5293881</v>
      </c>
      <c r="Q10" s="65">
        <v>1788519</v>
      </c>
      <c r="R10" s="65">
        <v>7699036</v>
      </c>
      <c r="S10" s="65">
        <v>106716</v>
      </c>
      <c r="T10" s="65"/>
      <c r="U10" s="65"/>
      <c r="V10" s="65">
        <v>106716</v>
      </c>
      <c r="W10" s="65">
        <v>12482996</v>
      </c>
      <c r="X10" s="65"/>
      <c r="Y10" s="65">
        <v>12482996</v>
      </c>
      <c r="Z10" s="145">
        <v>0</v>
      </c>
      <c r="AA10" s="160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>
        <v>295193</v>
      </c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>
        <v>131250</v>
      </c>
      <c r="Q12" s="65"/>
      <c r="R12" s="65">
        <v>131250</v>
      </c>
      <c r="S12" s="65">
        <v>-9842</v>
      </c>
      <c r="T12" s="65"/>
      <c r="U12" s="65">
        <v>-40342</v>
      </c>
      <c r="V12" s="65">
        <v>-50184</v>
      </c>
      <c r="W12" s="65">
        <v>81066</v>
      </c>
      <c r="X12" s="65"/>
      <c r="Y12" s="65">
        <v>81066</v>
      </c>
      <c r="Z12" s="145">
        <v>0</v>
      </c>
      <c r="AA12" s="160"/>
    </row>
    <row r="13" spans="1:27" ht="13.5">
      <c r="A13" s="143" t="s">
        <v>82</v>
      </c>
      <c r="B13" s="141"/>
      <c r="C13" s="160">
        <v>1128150</v>
      </c>
      <c r="D13" s="160"/>
      <c r="E13" s="161"/>
      <c r="F13" s="65"/>
      <c r="G13" s="65">
        <v>1552681</v>
      </c>
      <c r="H13" s="65"/>
      <c r="I13" s="65">
        <v>216417</v>
      </c>
      <c r="J13" s="65">
        <v>1769098</v>
      </c>
      <c r="K13" s="65"/>
      <c r="L13" s="65">
        <v>233333</v>
      </c>
      <c r="M13" s="65"/>
      <c r="N13" s="65">
        <v>233333</v>
      </c>
      <c r="O13" s="65"/>
      <c r="P13" s="65">
        <v>2002431</v>
      </c>
      <c r="Q13" s="65"/>
      <c r="R13" s="65">
        <v>2002431</v>
      </c>
      <c r="S13" s="65"/>
      <c r="T13" s="65"/>
      <c r="U13" s="65"/>
      <c r="V13" s="65"/>
      <c r="W13" s="65">
        <v>4004862</v>
      </c>
      <c r="X13" s="65"/>
      <c r="Y13" s="65">
        <v>4004862</v>
      </c>
      <c r="Z13" s="145">
        <v>0</v>
      </c>
      <c r="AA13" s="160"/>
    </row>
    <row r="14" spans="1:27" ht="13.5">
      <c r="A14" s="143" t="s">
        <v>83</v>
      </c>
      <c r="B14" s="141"/>
      <c r="C14" s="162">
        <v>100000</v>
      </c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19724173</v>
      </c>
      <c r="D15" s="158">
        <f>SUM(D16:D18)</f>
        <v>0</v>
      </c>
      <c r="E15" s="159">
        <f t="shared" si="2"/>
        <v>0</v>
      </c>
      <c r="F15" s="105">
        <f t="shared" si="2"/>
        <v>0</v>
      </c>
      <c r="G15" s="105">
        <f t="shared" si="2"/>
        <v>0</v>
      </c>
      <c r="H15" s="105">
        <f t="shared" si="2"/>
        <v>0</v>
      </c>
      <c r="I15" s="105">
        <f t="shared" si="2"/>
        <v>790000</v>
      </c>
      <c r="J15" s="105">
        <f t="shared" si="2"/>
        <v>790000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790000</v>
      </c>
      <c r="Q15" s="105">
        <f t="shared" si="2"/>
        <v>0</v>
      </c>
      <c r="R15" s="105">
        <f t="shared" si="2"/>
        <v>790000</v>
      </c>
      <c r="S15" s="105">
        <f t="shared" si="2"/>
        <v>0</v>
      </c>
      <c r="T15" s="105">
        <f t="shared" si="2"/>
        <v>0</v>
      </c>
      <c r="U15" s="105">
        <f t="shared" si="2"/>
        <v>0</v>
      </c>
      <c r="V15" s="105">
        <f t="shared" si="2"/>
        <v>0</v>
      </c>
      <c r="W15" s="105">
        <f t="shared" si="2"/>
        <v>1580000</v>
      </c>
      <c r="X15" s="105">
        <f t="shared" si="2"/>
        <v>0</v>
      </c>
      <c r="Y15" s="105">
        <f t="shared" si="2"/>
        <v>1580000</v>
      </c>
      <c r="Z15" s="142">
        <f>+IF(X15&lt;&gt;0,+(Y15/X15)*100,0)</f>
        <v>0</v>
      </c>
      <c r="AA15" s="158">
        <f>SUM(AA16:AA18)</f>
        <v>0</v>
      </c>
    </row>
    <row r="16" spans="1:27" ht="13.5">
      <c r="A16" s="143" t="s">
        <v>85</v>
      </c>
      <c r="B16" s="141"/>
      <c r="C16" s="160">
        <v>16915623</v>
      </c>
      <c r="D16" s="160"/>
      <c r="E16" s="161"/>
      <c r="F16" s="65"/>
      <c r="G16" s="65"/>
      <c r="H16" s="65"/>
      <c r="I16" s="65">
        <v>790000</v>
      </c>
      <c r="J16" s="65">
        <v>790000</v>
      </c>
      <c r="K16" s="65"/>
      <c r="L16" s="65"/>
      <c r="M16" s="65"/>
      <c r="N16" s="65"/>
      <c r="O16" s="65"/>
      <c r="P16" s="65">
        <v>790000</v>
      </c>
      <c r="Q16" s="65"/>
      <c r="R16" s="65">
        <v>790000</v>
      </c>
      <c r="S16" s="65"/>
      <c r="T16" s="65"/>
      <c r="U16" s="65"/>
      <c r="V16" s="65"/>
      <c r="W16" s="65">
        <v>1580000</v>
      </c>
      <c r="X16" s="65"/>
      <c r="Y16" s="65">
        <v>1580000</v>
      </c>
      <c r="Z16" s="145">
        <v>0</v>
      </c>
      <c r="AA16" s="160"/>
    </row>
    <row r="17" spans="1:27" ht="13.5">
      <c r="A17" s="143" t="s">
        <v>86</v>
      </c>
      <c r="B17" s="141"/>
      <c r="C17" s="160">
        <v>2808550</v>
      </c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67696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5007</v>
      </c>
      <c r="J19" s="105">
        <f t="shared" si="3"/>
        <v>5007</v>
      </c>
      <c r="K19" s="105">
        <f t="shared" si="3"/>
        <v>0</v>
      </c>
      <c r="L19" s="105">
        <f t="shared" si="3"/>
        <v>-5007</v>
      </c>
      <c r="M19" s="105">
        <f t="shared" si="3"/>
        <v>0</v>
      </c>
      <c r="N19" s="105">
        <f t="shared" si="3"/>
        <v>-5007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>
        <v>49107</v>
      </c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>
        <v>5007</v>
      </c>
      <c r="J22" s="164">
        <v>5007</v>
      </c>
      <c r="K22" s="164"/>
      <c r="L22" s="164">
        <v>-5007</v>
      </c>
      <c r="M22" s="164"/>
      <c r="N22" s="164">
        <v>-5007</v>
      </c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>
        <v>18589</v>
      </c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>
        <v>159580</v>
      </c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74987669</v>
      </c>
      <c r="D25" s="177">
        <f>+D5+D9+D15+D19+D24</f>
        <v>0</v>
      </c>
      <c r="E25" s="178">
        <f t="shared" si="4"/>
        <v>89474000</v>
      </c>
      <c r="F25" s="78">
        <f t="shared" si="4"/>
        <v>88922</v>
      </c>
      <c r="G25" s="78">
        <f t="shared" si="4"/>
        <v>19243746</v>
      </c>
      <c r="H25" s="78">
        <f t="shared" si="4"/>
        <v>1983353</v>
      </c>
      <c r="I25" s="78">
        <f t="shared" si="4"/>
        <v>2147264</v>
      </c>
      <c r="J25" s="78">
        <f t="shared" si="4"/>
        <v>23374363</v>
      </c>
      <c r="K25" s="78">
        <f t="shared" si="4"/>
        <v>402654</v>
      </c>
      <c r="L25" s="78">
        <f t="shared" si="4"/>
        <v>1712441</v>
      </c>
      <c r="M25" s="78">
        <f t="shared" si="4"/>
        <v>13550120</v>
      </c>
      <c r="N25" s="78">
        <f t="shared" si="4"/>
        <v>15665215</v>
      </c>
      <c r="O25" s="78">
        <f t="shared" si="4"/>
        <v>1137749</v>
      </c>
      <c r="P25" s="78">
        <f t="shared" si="4"/>
        <v>9808485</v>
      </c>
      <c r="Q25" s="78">
        <f t="shared" si="4"/>
        <v>11739789</v>
      </c>
      <c r="R25" s="78">
        <f t="shared" si="4"/>
        <v>22686023</v>
      </c>
      <c r="S25" s="78">
        <f t="shared" si="4"/>
        <v>101786</v>
      </c>
      <c r="T25" s="78">
        <f t="shared" si="4"/>
        <v>1809039</v>
      </c>
      <c r="U25" s="78">
        <f t="shared" si="4"/>
        <v>4603397</v>
      </c>
      <c r="V25" s="78">
        <f t="shared" si="4"/>
        <v>6514222</v>
      </c>
      <c r="W25" s="78">
        <f t="shared" si="4"/>
        <v>68239823</v>
      </c>
      <c r="X25" s="78">
        <f t="shared" si="4"/>
        <v>88922</v>
      </c>
      <c r="Y25" s="78">
        <f t="shared" si="4"/>
        <v>68150901</v>
      </c>
      <c r="Z25" s="179">
        <f>+IF(X25&lt;&gt;0,+(Y25/X25)*100,0)</f>
        <v>76641.21477249725</v>
      </c>
      <c r="AA25" s="177">
        <f>+AA5+AA9+AA15+AA19+AA24</f>
        <v>88922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35720436</v>
      </c>
      <c r="D28" s="158">
        <f>SUM(D29:D31)</f>
        <v>0</v>
      </c>
      <c r="E28" s="159">
        <f t="shared" si="5"/>
        <v>43340282</v>
      </c>
      <c r="F28" s="105">
        <f t="shared" si="5"/>
        <v>86735</v>
      </c>
      <c r="G28" s="105">
        <f t="shared" si="5"/>
        <v>2271859</v>
      </c>
      <c r="H28" s="105">
        <f t="shared" si="5"/>
        <v>2311328</v>
      </c>
      <c r="I28" s="105">
        <f t="shared" si="5"/>
        <v>3861239</v>
      </c>
      <c r="J28" s="105">
        <f t="shared" si="5"/>
        <v>8444426</v>
      </c>
      <c r="K28" s="105">
        <f t="shared" si="5"/>
        <v>3097529</v>
      </c>
      <c r="L28" s="105">
        <f t="shared" si="5"/>
        <v>4396659</v>
      </c>
      <c r="M28" s="105">
        <f t="shared" si="5"/>
        <v>3248146</v>
      </c>
      <c r="N28" s="105">
        <f t="shared" si="5"/>
        <v>10742334</v>
      </c>
      <c r="O28" s="105">
        <f t="shared" si="5"/>
        <v>3160696</v>
      </c>
      <c r="P28" s="105">
        <f t="shared" si="5"/>
        <v>2650920</v>
      </c>
      <c r="Q28" s="105">
        <f t="shared" si="5"/>
        <v>1986903</v>
      </c>
      <c r="R28" s="105">
        <f t="shared" si="5"/>
        <v>7798519</v>
      </c>
      <c r="S28" s="105">
        <f t="shared" si="5"/>
        <v>2834357</v>
      </c>
      <c r="T28" s="105">
        <f t="shared" si="5"/>
        <v>2554861</v>
      </c>
      <c r="U28" s="105">
        <f t="shared" si="5"/>
        <v>3568701</v>
      </c>
      <c r="V28" s="105">
        <f t="shared" si="5"/>
        <v>8957919</v>
      </c>
      <c r="W28" s="105">
        <f t="shared" si="5"/>
        <v>35943198</v>
      </c>
      <c r="X28" s="105">
        <f t="shared" si="5"/>
        <v>86735</v>
      </c>
      <c r="Y28" s="105">
        <f t="shared" si="5"/>
        <v>35856463</v>
      </c>
      <c r="Z28" s="142">
        <f>+IF(X28&lt;&gt;0,+(Y28/X28)*100,0)</f>
        <v>41340.24672854096</v>
      </c>
      <c r="AA28" s="158">
        <f>SUM(AA29:AA31)</f>
        <v>86735</v>
      </c>
    </row>
    <row r="29" spans="1:27" ht="13.5">
      <c r="A29" s="143" t="s">
        <v>75</v>
      </c>
      <c r="B29" s="141"/>
      <c r="C29" s="160">
        <v>9283623</v>
      </c>
      <c r="D29" s="160"/>
      <c r="E29" s="161">
        <v>9971064</v>
      </c>
      <c r="F29" s="65">
        <v>9665</v>
      </c>
      <c r="G29" s="65">
        <v>1195799</v>
      </c>
      <c r="H29" s="65">
        <v>792917</v>
      </c>
      <c r="I29" s="65">
        <v>1787953</v>
      </c>
      <c r="J29" s="65">
        <v>3776669</v>
      </c>
      <c r="K29" s="65">
        <v>811410</v>
      </c>
      <c r="L29" s="65">
        <v>1233845</v>
      </c>
      <c r="M29" s="65">
        <v>968016</v>
      </c>
      <c r="N29" s="65">
        <v>3013271</v>
      </c>
      <c r="O29" s="65">
        <v>723943</v>
      </c>
      <c r="P29" s="65">
        <v>777725</v>
      </c>
      <c r="Q29" s="65">
        <v>271104</v>
      </c>
      <c r="R29" s="65">
        <v>1772772</v>
      </c>
      <c r="S29" s="65">
        <v>971113</v>
      </c>
      <c r="T29" s="65">
        <v>924097</v>
      </c>
      <c r="U29" s="65">
        <v>1164447</v>
      </c>
      <c r="V29" s="65">
        <v>3059657</v>
      </c>
      <c r="W29" s="65">
        <v>11622369</v>
      </c>
      <c r="X29" s="65">
        <v>9665</v>
      </c>
      <c r="Y29" s="65">
        <v>11612704</v>
      </c>
      <c r="Z29" s="145">
        <v>120152.14</v>
      </c>
      <c r="AA29" s="160">
        <v>9665</v>
      </c>
    </row>
    <row r="30" spans="1:27" ht="13.5">
      <c r="A30" s="143" t="s">
        <v>76</v>
      </c>
      <c r="B30" s="141"/>
      <c r="C30" s="162">
        <v>14928587</v>
      </c>
      <c r="D30" s="162"/>
      <c r="E30" s="163">
        <v>15662000</v>
      </c>
      <c r="F30" s="164">
        <v>62693</v>
      </c>
      <c r="G30" s="164">
        <v>457518</v>
      </c>
      <c r="H30" s="164">
        <v>926079</v>
      </c>
      <c r="I30" s="164">
        <v>1156717</v>
      </c>
      <c r="J30" s="164">
        <v>2540314</v>
      </c>
      <c r="K30" s="164">
        <v>1191300</v>
      </c>
      <c r="L30" s="164">
        <v>1829422</v>
      </c>
      <c r="M30" s="164">
        <v>1291143</v>
      </c>
      <c r="N30" s="164">
        <v>4311865</v>
      </c>
      <c r="O30" s="164">
        <v>1639003</v>
      </c>
      <c r="P30" s="164">
        <v>363135</v>
      </c>
      <c r="Q30" s="164">
        <v>657717</v>
      </c>
      <c r="R30" s="164">
        <v>2659855</v>
      </c>
      <c r="S30" s="164">
        <v>978476</v>
      </c>
      <c r="T30" s="164">
        <v>703445</v>
      </c>
      <c r="U30" s="164">
        <v>1168475</v>
      </c>
      <c r="V30" s="164">
        <v>2850396</v>
      </c>
      <c r="W30" s="164">
        <v>12362430</v>
      </c>
      <c r="X30" s="164">
        <v>62693</v>
      </c>
      <c r="Y30" s="164">
        <v>12299737</v>
      </c>
      <c r="Z30" s="146">
        <v>19619</v>
      </c>
      <c r="AA30" s="162">
        <v>62693</v>
      </c>
    </row>
    <row r="31" spans="1:27" ht="13.5">
      <c r="A31" s="143" t="s">
        <v>77</v>
      </c>
      <c r="B31" s="141"/>
      <c r="C31" s="160">
        <v>11508226</v>
      </c>
      <c r="D31" s="160"/>
      <c r="E31" s="161">
        <v>17707218</v>
      </c>
      <c r="F31" s="65">
        <v>14377</v>
      </c>
      <c r="G31" s="65">
        <v>618542</v>
      </c>
      <c r="H31" s="65">
        <v>592332</v>
      </c>
      <c r="I31" s="65">
        <v>916569</v>
      </c>
      <c r="J31" s="65">
        <v>2127443</v>
      </c>
      <c r="K31" s="65">
        <v>1094819</v>
      </c>
      <c r="L31" s="65">
        <v>1333392</v>
      </c>
      <c r="M31" s="65">
        <v>988987</v>
      </c>
      <c r="N31" s="65">
        <v>3417198</v>
      </c>
      <c r="O31" s="65">
        <v>797750</v>
      </c>
      <c r="P31" s="65">
        <v>1510060</v>
      </c>
      <c r="Q31" s="65">
        <v>1058082</v>
      </c>
      <c r="R31" s="65">
        <v>3365892</v>
      </c>
      <c r="S31" s="65">
        <v>884768</v>
      </c>
      <c r="T31" s="65">
        <v>927319</v>
      </c>
      <c r="U31" s="65">
        <v>1235779</v>
      </c>
      <c r="V31" s="65">
        <v>3047866</v>
      </c>
      <c r="W31" s="65">
        <v>11958399</v>
      </c>
      <c r="X31" s="65">
        <v>14377</v>
      </c>
      <c r="Y31" s="65">
        <v>11944022</v>
      </c>
      <c r="Z31" s="145">
        <v>83077.29</v>
      </c>
      <c r="AA31" s="160">
        <v>14377</v>
      </c>
    </row>
    <row r="32" spans="1:27" ht="13.5">
      <c r="A32" s="140" t="s">
        <v>78</v>
      </c>
      <c r="B32" s="141"/>
      <c r="C32" s="158">
        <f aca="true" t="shared" si="6" ref="C32:Y32">SUM(C33:C37)</f>
        <v>9658328</v>
      </c>
      <c r="D32" s="158">
        <f>SUM(D33:D37)</f>
        <v>0</v>
      </c>
      <c r="E32" s="159">
        <f t="shared" si="6"/>
        <v>27491823</v>
      </c>
      <c r="F32" s="105">
        <f t="shared" si="6"/>
        <v>4228</v>
      </c>
      <c r="G32" s="105">
        <f t="shared" si="6"/>
        <v>739495</v>
      </c>
      <c r="H32" s="105">
        <f t="shared" si="6"/>
        <v>731023</v>
      </c>
      <c r="I32" s="105">
        <f t="shared" si="6"/>
        <v>706952</v>
      </c>
      <c r="J32" s="105">
        <f t="shared" si="6"/>
        <v>2177470</v>
      </c>
      <c r="K32" s="105">
        <f t="shared" si="6"/>
        <v>640640</v>
      </c>
      <c r="L32" s="105">
        <f t="shared" si="6"/>
        <v>1109844</v>
      </c>
      <c r="M32" s="105">
        <f t="shared" si="6"/>
        <v>852204</v>
      </c>
      <c r="N32" s="105">
        <f t="shared" si="6"/>
        <v>2602688</v>
      </c>
      <c r="O32" s="105">
        <f t="shared" si="6"/>
        <v>580806</v>
      </c>
      <c r="P32" s="105">
        <f t="shared" si="6"/>
        <v>675520</v>
      </c>
      <c r="Q32" s="105">
        <f t="shared" si="6"/>
        <v>13103438</v>
      </c>
      <c r="R32" s="105">
        <f t="shared" si="6"/>
        <v>14359764</v>
      </c>
      <c r="S32" s="105">
        <f t="shared" si="6"/>
        <v>819003</v>
      </c>
      <c r="T32" s="105">
        <f t="shared" si="6"/>
        <v>717425</v>
      </c>
      <c r="U32" s="105">
        <f t="shared" si="6"/>
        <v>2875821</v>
      </c>
      <c r="V32" s="105">
        <f t="shared" si="6"/>
        <v>4412249</v>
      </c>
      <c r="W32" s="105">
        <f t="shared" si="6"/>
        <v>23552171</v>
      </c>
      <c r="X32" s="105">
        <f t="shared" si="6"/>
        <v>4228</v>
      </c>
      <c r="Y32" s="105">
        <f t="shared" si="6"/>
        <v>23547943</v>
      </c>
      <c r="Z32" s="142">
        <f>+IF(X32&lt;&gt;0,+(Y32/X32)*100,0)</f>
        <v>556952.2942289498</v>
      </c>
      <c r="AA32" s="158">
        <f>SUM(AA33:AA37)</f>
        <v>4228</v>
      </c>
    </row>
    <row r="33" spans="1:27" ht="13.5">
      <c r="A33" s="143" t="s">
        <v>79</v>
      </c>
      <c r="B33" s="141"/>
      <c r="C33" s="160">
        <v>868286</v>
      </c>
      <c r="D33" s="160"/>
      <c r="E33" s="161">
        <v>22689920</v>
      </c>
      <c r="F33" s="65">
        <v>4228</v>
      </c>
      <c r="G33" s="65">
        <v>251053</v>
      </c>
      <c r="H33" s="65">
        <v>201042</v>
      </c>
      <c r="I33" s="65">
        <v>215832</v>
      </c>
      <c r="J33" s="65">
        <v>667927</v>
      </c>
      <c r="K33" s="65">
        <v>179900</v>
      </c>
      <c r="L33" s="65">
        <v>370782</v>
      </c>
      <c r="M33" s="65">
        <v>170546</v>
      </c>
      <c r="N33" s="65">
        <v>721228</v>
      </c>
      <c r="O33" s="65">
        <v>129437</v>
      </c>
      <c r="P33" s="65">
        <v>155314</v>
      </c>
      <c r="Q33" s="65">
        <v>12299718</v>
      </c>
      <c r="R33" s="65">
        <v>12584469</v>
      </c>
      <c r="S33" s="65">
        <v>314493</v>
      </c>
      <c r="T33" s="65">
        <v>177311</v>
      </c>
      <c r="U33" s="65">
        <v>2093308</v>
      </c>
      <c r="V33" s="65">
        <v>2585112</v>
      </c>
      <c r="W33" s="65">
        <v>16558736</v>
      </c>
      <c r="X33" s="65">
        <v>4228</v>
      </c>
      <c r="Y33" s="65">
        <v>16554508</v>
      </c>
      <c r="Z33" s="145">
        <v>391544.65</v>
      </c>
      <c r="AA33" s="160">
        <v>4228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>
        <v>3292205</v>
      </c>
      <c r="D35" s="160"/>
      <c r="E35" s="161">
        <v>1307011</v>
      </c>
      <c r="F35" s="65"/>
      <c r="G35" s="65">
        <v>233296</v>
      </c>
      <c r="H35" s="65">
        <v>241049</v>
      </c>
      <c r="I35" s="65">
        <v>236575</v>
      </c>
      <c r="J35" s="65">
        <v>710920</v>
      </c>
      <c r="K35" s="65">
        <v>220706</v>
      </c>
      <c r="L35" s="65">
        <v>414317</v>
      </c>
      <c r="M35" s="65">
        <v>377073</v>
      </c>
      <c r="N35" s="65">
        <v>1012096</v>
      </c>
      <c r="O35" s="65">
        <v>190136</v>
      </c>
      <c r="P35" s="65">
        <v>259905</v>
      </c>
      <c r="Q35" s="65">
        <v>14012</v>
      </c>
      <c r="R35" s="65">
        <v>464053</v>
      </c>
      <c r="S35" s="65">
        <v>233221</v>
      </c>
      <c r="T35" s="65">
        <v>240466</v>
      </c>
      <c r="U35" s="65">
        <v>448924</v>
      </c>
      <c r="V35" s="65">
        <v>922611</v>
      </c>
      <c r="W35" s="65">
        <v>3109680</v>
      </c>
      <c r="X35" s="65"/>
      <c r="Y35" s="65">
        <v>3109680</v>
      </c>
      <c r="Z35" s="145">
        <v>0</v>
      </c>
      <c r="AA35" s="160"/>
    </row>
    <row r="36" spans="1:27" ht="13.5">
      <c r="A36" s="143" t="s">
        <v>82</v>
      </c>
      <c r="B36" s="141"/>
      <c r="C36" s="160">
        <v>3719035</v>
      </c>
      <c r="D36" s="160"/>
      <c r="E36" s="161">
        <v>1251918</v>
      </c>
      <c r="F36" s="65"/>
      <c r="G36" s="65">
        <v>116110</v>
      </c>
      <c r="H36" s="65">
        <v>105459</v>
      </c>
      <c r="I36" s="65">
        <v>137181</v>
      </c>
      <c r="J36" s="65">
        <v>358750</v>
      </c>
      <c r="K36" s="65">
        <v>116490</v>
      </c>
      <c r="L36" s="65">
        <v>151563</v>
      </c>
      <c r="M36" s="65">
        <v>116477</v>
      </c>
      <c r="N36" s="65">
        <v>384530</v>
      </c>
      <c r="O36" s="65">
        <v>136398</v>
      </c>
      <c r="P36" s="65">
        <v>131508</v>
      </c>
      <c r="Q36" s="65">
        <v>24045</v>
      </c>
      <c r="R36" s="65">
        <v>291951</v>
      </c>
      <c r="S36" s="65">
        <v>124182</v>
      </c>
      <c r="T36" s="65">
        <v>127492</v>
      </c>
      <c r="U36" s="65">
        <v>110999</v>
      </c>
      <c r="V36" s="65">
        <v>362673</v>
      </c>
      <c r="W36" s="65">
        <v>1397904</v>
      </c>
      <c r="X36" s="65"/>
      <c r="Y36" s="65">
        <v>1397904</v>
      </c>
      <c r="Z36" s="145">
        <v>0</v>
      </c>
      <c r="AA36" s="160"/>
    </row>
    <row r="37" spans="1:27" ht="13.5">
      <c r="A37" s="143" t="s">
        <v>83</v>
      </c>
      <c r="B37" s="141"/>
      <c r="C37" s="162">
        <v>1778802</v>
      </c>
      <c r="D37" s="162"/>
      <c r="E37" s="163">
        <v>2242974</v>
      </c>
      <c r="F37" s="164"/>
      <c r="G37" s="164">
        <v>139036</v>
      </c>
      <c r="H37" s="164">
        <v>183473</v>
      </c>
      <c r="I37" s="164">
        <v>117364</v>
      </c>
      <c r="J37" s="164">
        <v>439873</v>
      </c>
      <c r="K37" s="164">
        <v>123544</v>
      </c>
      <c r="L37" s="164">
        <v>173182</v>
      </c>
      <c r="M37" s="164">
        <v>188108</v>
      </c>
      <c r="N37" s="164">
        <v>484834</v>
      </c>
      <c r="O37" s="164">
        <v>124835</v>
      </c>
      <c r="P37" s="164">
        <v>128793</v>
      </c>
      <c r="Q37" s="164">
        <v>765663</v>
      </c>
      <c r="R37" s="164">
        <v>1019291</v>
      </c>
      <c r="S37" s="164">
        <v>147107</v>
      </c>
      <c r="T37" s="164">
        <v>172156</v>
      </c>
      <c r="U37" s="164">
        <v>222590</v>
      </c>
      <c r="V37" s="164">
        <v>541853</v>
      </c>
      <c r="W37" s="164">
        <v>2485851</v>
      </c>
      <c r="X37" s="164"/>
      <c r="Y37" s="164">
        <v>2485851</v>
      </c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12478159</v>
      </c>
      <c r="D38" s="158">
        <f>SUM(D39:D41)</f>
        <v>0</v>
      </c>
      <c r="E38" s="159">
        <f t="shared" si="7"/>
        <v>2188895</v>
      </c>
      <c r="F38" s="105">
        <f t="shared" si="7"/>
        <v>4132</v>
      </c>
      <c r="G38" s="105">
        <f t="shared" si="7"/>
        <v>152126</v>
      </c>
      <c r="H38" s="105">
        <f t="shared" si="7"/>
        <v>152931</v>
      </c>
      <c r="I38" s="105">
        <f t="shared" si="7"/>
        <v>192831</v>
      </c>
      <c r="J38" s="105">
        <f t="shared" si="7"/>
        <v>497888</v>
      </c>
      <c r="K38" s="105">
        <f t="shared" si="7"/>
        <v>147060</v>
      </c>
      <c r="L38" s="105">
        <f t="shared" si="7"/>
        <v>247895</v>
      </c>
      <c r="M38" s="105">
        <f t="shared" si="7"/>
        <v>130550</v>
      </c>
      <c r="N38" s="105">
        <f t="shared" si="7"/>
        <v>525505</v>
      </c>
      <c r="O38" s="105">
        <f t="shared" si="7"/>
        <v>-142983</v>
      </c>
      <c r="P38" s="105">
        <f t="shared" si="7"/>
        <v>335820</v>
      </c>
      <c r="Q38" s="105">
        <f t="shared" si="7"/>
        <v>113075</v>
      </c>
      <c r="R38" s="105">
        <f t="shared" si="7"/>
        <v>305912</v>
      </c>
      <c r="S38" s="105">
        <f t="shared" si="7"/>
        <v>241222</v>
      </c>
      <c r="T38" s="105">
        <f t="shared" si="7"/>
        <v>150485</v>
      </c>
      <c r="U38" s="105">
        <f t="shared" si="7"/>
        <v>295237</v>
      </c>
      <c r="V38" s="105">
        <f t="shared" si="7"/>
        <v>686944</v>
      </c>
      <c r="W38" s="105">
        <f t="shared" si="7"/>
        <v>2016249</v>
      </c>
      <c r="X38" s="105">
        <f t="shared" si="7"/>
        <v>4132</v>
      </c>
      <c r="Y38" s="105">
        <f t="shared" si="7"/>
        <v>2012117</v>
      </c>
      <c r="Z38" s="142">
        <f>+IF(X38&lt;&gt;0,+(Y38/X38)*100,0)</f>
        <v>48695.958373668924</v>
      </c>
      <c r="AA38" s="158">
        <f>SUM(AA39:AA41)</f>
        <v>4132</v>
      </c>
    </row>
    <row r="39" spans="1:27" ht="13.5">
      <c r="A39" s="143" t="s">
        <v>85</v>
      </c>
      <c r="B39" s="141"/>
      <c r="C39" s="160">
        <v>9439193</v>
      </c>
      <c r="D39" s="160"/>
      <c r="E39" s="161">
        <v>2188895</v>
      </c>
      <c r="F39" s="65">
        <v>1919</v>
      </c>
      <c r="G39" s="65">
        <v>119996</v>
      </c>
      <c r="H39" s="65">
        <v>146201</v>
      </c>
      <c r="I39" s="65">
        <v>161155</v>
      </c>
      <c r="J39" s="65">
        <v>427352</v>
      </c>
      <c r="K39" s="65">
        <v>137862</v>
      </c>
      <c r="L39" s="65">
        <v>236085</v>
      </c>
      <c r="M39" s="65">
        <v>130550</v>
      </c>
      <c r="N39" s="65">
        <v>504497</v>
      </c>
      <c r="O39" s="65">
        <v>-142983</v>
      </c>
      <c r="P39" s="65">
        <v>335820</v>
      </c>
      <c r="Q39" s="65">
        <v>113075</v>
      </c>
      <c r="R39" s="65">
        <v>305912</v>
      </c>
      <c r="S39" s="65">
        <v>241222</v>
      </c>
      <c r="T39" s="65">
        <v>150485</v>
      </c>
      <c r="U39" s="65">
        <v>295237</v>
      </c>
      <c r="V39" s="65">
        <v>686944</v>
      </c>
      <c r="W39" s="65">
        <v>1924705</v>
      </c>
      <c r="X39" s="65">
        <v>1919</v>
      </c>
      <c r="Y39" s="65">
        <v>1922786</v>
      </c>
      <c r="Z39" s="145">
        <v>100197.29</v>
      </c>
      <c r="AA39" s="160">
        <v>1919</v>
      </c>
    </row>
    <row r="40" spans="1:27" ht="13.5">
      <c r="A40" s="143" t="s">
        <v>86</v>
      </c>
      <c r="B40" s="141"/>
      <c r="C40" s="160">
        <v>3038966</v>
      </c>
      <c r="D40" s="160"/>
      <c r="E40" s="161"/>
      <c r="F40" s="65"/>
      <c r="G40" s="65">
        <v>32130</v>
      </c>
      <c r="H40" s="65">
        <v>6730</v>
      </c>
      <c r="I40" s="65">
        <v>31676</v>
      </c>
      <c r="J40" s="65">
        <v>70536</v>
      </c>
      <c r="K40" s="65">
        <v>9198</v>
      </c>
      <c r="L40" s="65">
        <v>11810</v>
      </c>
      <c r="M40" s="65"/>
      <c r="N40" s="65">
        <v>21008</v>
      </c>
      <c r="O40" s="65"/>
      <c r="P40" s="65"/>
      <c r="Q40" s="65"/>
      <c r="R40" s="65"/>
      <c r="S40" s="65"/>
      <c r="T40" s="65"/>
      <c r="U40" s="65"/>
      <c r="V40" s="65"/>
      <c r="W40" s="65">
        <v>91544</v>
      </c>
      <c r="X40" s="65"/>
      <c r="Y40" s="65">
        <v>91544</v>
      </c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>
        <v>2213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>
        <v>2213</v>
      </c>
      <c r="Y41" s="65">
        <v>-2213</v>
      </c>
      <c r="Z41" s="145">
        <v>-100</v>
      </c>
      <c r="AA41" s="160">
        <v>2213</v>
      </c>
    </row>
    <row r="42" spans="1:27" ht="13.5">
      <c r="A42" s="140" t="s">
        <v>88</v>
      </c>
      <c r="B42" s="147"/>
      <c r="C42" s="158">
        <f aca="true" t="shared" si="8" ref="C42:Y42">SUM(C43:C46)</f>
        <v>431690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5045</v>
      </c>
      <c r="H42" s="105">
        <f t="shared" si="8"/>
        <v>0</v>
      </c>
      <c r="I42" s="105">
        <f t="shared" si="8"/>
        <v>0</v>
      </c>
      <c r="J42" s="105">
        <f t="shared" si="8"/>
        <v>5045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23705747</v>
      </c>
      <c r="R42" s="105">
        <f t="shared" si="8"/>
        <v>23705747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23710792</v>
      </c>
      <c r="X42" s="105">
        <f t="shared" si="8"/>
        <v>0</v>
      </c>
      <c r="Y42" s="105">
        <f t="shared" si="8"/>
        <v>23710792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>
        <v>323540</v>
      </c>
      <c r="D44" s="160"/>
      <c r="E44" s="161"/>
      <c r="F44" s="65"/>
      <c r="G44" s="65">
        <v>5045</v>
      </c>
      <c r="H44" s="65"/>
      <c r="I44" s="65"/>
      <c r="J44" s="65">
        <v>5045</v>
      </c>
      <c r="K44" s="65"/>
      <c r="L44" s="65"/>
      <c r="M44" s="65"/>
      <c r="N44" s="65"/>
      <c r="O44" s="65"/>
      <c r="P44" s="65"/>
      <c r="Q44" s="65">
        <v>18910042</v>
      </c>
      <c r="R44" s="65">
        <v>18910042</v>
      </c>
      <c r="S44" s="65"/>
      <c r="T44" s="65"/>
      <c r="U44" s="65"/>
      <c r="V44" s="65"/>
      <c r="W44" s="65">
        <v>18915087</v>
      </c>
      <c r="X44" s="65"/>
      <c r="Y44" s="65">
        <v>18915087</v>
      </c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>
        <v>108150</v>
      </c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>
        <v>4795705</v>
      </c>
      <c r="R46" s="65">
        <v>4795705</v>
      </c>
      <c r="S46" s="65"/>
      <c r="T46" s="65"/>
      <c r="U46" s="65"/>
      <c r="V46" s="65"/>
      <c r="W46" s="65">
        <v>4795705</v>
      </c>
      <c r="X46" s="65"/>
      <c r="Y46" s="65">
        <v>4795705</v>
      </c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>
        <v>2185539</v>
      </c>
      <c r="D47" s="158"/>
      <c r="E47" s="159"/>
      <c r="F47" s="105"/>
      <c r="G47" s="105">
        <v>104452</v>
      </c>
      <c r="H47" s="105">
        <v>133252</v>
      </c>
      <c r="I47" s="105">
        <v>168689</v>
      </c>
      <c r="J47" s="105">
        <v>406393</v>
      </c>
      <c r="K47" s="105">
        <v>152317</v>
      </c>
      <c r="L47" s="105">
        <v>200583</v>
      </c>
      <c r="M47" s="105">
        <v>114765</v>
      </c>
      <c r="N47" s="105">
        <v>467665</v>
      </c>
      <c r="O47" s="105">
        <v>75355</v>
      </c>
      <c r="P47" s="105">
        <v>35106</v>
      </c>
      <c r="Q47" s="105">
        <v>11102</v>
      </c>
      <c r="R47" s="105">
        <v>121563</v>
      </c>
      <c r="S47" s="105">
        <v>46492</v>
      </c>
      <c r="T47" s="105">
        <v>80158</v>
      </c>
      <c r="U47" s="105">
        <v>39346</v>
      </c>
      <c r="V47" s="105">
        <v>165996</v>
      </c>
      <c r="W47" s="105">
        <v>1161617</v>
      </c>
      <c r="X47" s="105"/>
      <c r="Y47" s="105">
        <v>1161617</v>
      </c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60474152</v>
      </c>
      <c r="D48" s="177">
        <f>+D28+D32+D38+D42+D47</f>
        <v>0</v>
      </c>
      <c r="E48" s="178">
        <f t="shared" si="9"/>
        <v>73021000</v>
      </c>
      <c r="F48" s="78">
        <f t="shared" si="9"/>
        <v>95095</v>
      </c>
      <c r="G48" s="78">
        <f t="shared" si="9"/>
        <v>3272977</v>
      </c>
      <c r="H48" s="78">
        <f t="shared" si="9"/>
        <v>3328534</v>
      </c>
      <c r="I48" s="78">
        <f t="shared" si="9"/>
        <v>4929711</v>
      </c>
      <c r="J48" s="78">
        <f t="shared" si="9"/>
        <v>11531222</v>
      </c>
      <c r="K48" s="78">
        <f t="shared" si="9"/>
        <v>4037546</v>
      </c>
      <c r="L48" s="78">
        <f t="shared" si="9"/>
        <v>5954981</v>
      </c>
      <c r="M48" s="78">
        <f t="shared" si="9"/>
        <v>4345665</v>
      </c>
      <c r="N48" s="78">
        <f t="shared" si="9"/>
        <v>14338192</v>
      </c>
      <c r="O48" s="78">
        <f t="shared" si="9"/>
        <v>3673874</v>
      </c>
      <c r="P48" s="78">
        <f t="shared" si="9"/>
        <v>3697366</v>
      </c>
      <c r="Q48" s="78">
        <f t="shared" si="9"/>
        <v>38920265</v>
      </c>
      <c r="R48" s="78">
        <f t="shared" si="9"/>
        <v>46291505</v>
      </c>
      <c r="S48" s="78">
        <f t="shared" si="9"/>
        <v>3941074</v>
      </c>
      <c r="T48" s="78">
        <f t="shared" si="9"/>
        <v>3502929</v>
      </c>
      <c r="U48" s="78">
        <f t="shared" si="9"/>
        <v>6779105</v>
      </c>
      <c r="V48" s="78">
        <f t="shared" si="9"/>
        <v>14223108</v>
      </c>
      <c r="W48" s="78">
        <f t="shared" si="9"/>
        <v>86384027</v>
      </c>
      <c r="X48" s="78">
        <f t="shared" si="9"/>
        <v>95095</v>
      </c>
      <c r="Y48" s="78">
        <f t="shared" si="9"/>
        <v>86288932</v>
      </c>
      <c r="Z48" s="179">
        <f>+IF(X48&lt;&gt;0,+(Y48/X48)*100,0)</f>
        <v>90739.71502182027</v>
      </c>
      <c r="AA48" s="177">
        <f>+AA28+AA32+AA38+AA42+AA47</f>
        <v>95095</v>
      </c>
    </row>
    <row r="49" spans="1:27" ht="13.5">
      <c r="A49" s="153" t="s">
        <v>49</v>
      </c>
      <c r="B49" s="154"/>
      <c r="C49" s="180">
        <f aca="true" t="shared" si="10" ref="C49:Y49">+C25-C48</f>
        <v>14513517</v>
      </c>
      <c r="D49" s="180">
        <f>+D25-D48</f>
        <v>0</v>
      </c>
      <c r="E49" s="181">
        <f t="shared" si="10"/>
        <v>16453000</v>
      </c>
      <c r="F49" s="182">
        <f t="shared" si="10"/>
        <v>-6173</v>
      </c>
      <c r="G49" s="182">
        <f t="shared" si="10"/>
        <v>15970769</v>
      </c>
      <c r="H49" s="182">
        <f t="shared" si="10"/>
        <v>-1345181</v>
      </c>
      <c r="I49" s="182">
        <f t="shared" si="10"/>
        <v>-2782447</v>
      </c>
      <c r="J49" s="182">
        <f t="shared" si="10"/>
        <v>11843141</v>
      </c>
      <c r="K49" s="182">
        <f t="shared" si="10"/>
        <v>-3634892</v>
      </c>
      <c r="L49" s="182">
        <f t="shared" si="10"/>
        <v>-4242540</v>
      </c>
      <c r="M49" s="182">
        <f t="shared" si="10"/>
        <v>9204455</v>
      </c>
      <c r="N49" s="182">
        <f t="shared" si="10"/>
        <v>1327023</v>
      </c>
      <c r="O49" s="182">
        <f t="shared" si="10"/>
        <v>-2536125</v>
      </c>
      <c r="P49" s="182">
        <f t="shared" si="10"/>
        <v>6111119</v>
      </c>
      <c r="Q49" s="182">
        <f t="shared" si="10"/>
        <v>-27180476</v>
      </c>
      <c r="R49" s="182">
        <f t="shared" si="10"/>
        <v>-23605482</v>
      </c>
      <c r="S49" s="182">
        <f t="shared" si="10"/>
        <v>-3839288</v>
      </c>
      <c r="T49" s="182">
        <f t="shared" si="10"/>
        <v>-1693890</v>
      </c>
      <c r="U49" s="182">
        <f t="shared" si="10"/>
        <v>-2175708</v>
      </c>
      <c r="V49" s="182">
        <f t="shared" si="10"/>
        <v>-7708886</v>
      </c>
      <c r="W49" s="182">
        <f t="shared" si="10"/>
        <v>-18144204</v>
      </c>
      <c r="X49" s="182">
        <f>IF(F25=F48,0,X25-X48)</f>
        <v>-6173</v>
      </c>
      <c r="Y49" s="182">
        <f t="shared" si="10"/>
        <v>-18138031</v>
      </c>
      <c r="Z49" s="183">
        <f>+IF(X49&lt;&gt;0,+(Y49/X49)*100,0)</f>
        <v>293828.4626599708</v>
      </c>
      <c r="AA49" s="180">
        <f>+AA25-AA48</f>
        <v>-6173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1744261</v>
      </c>
      <c r="D5" s="160"/>
      <c r="E5" s="161">
        <v>0</v>
      </c>
      <c r="F5" s="65">
        <v>0</v>
      </c>
      <c r="G5" s="65">
        <v>0</v>
      </c>
      <c r="H5" s="65">
        <v>2823</v>
      </c>
      <c r="I5" s="65">
        <v>0</v>
      </c>
      <c r="J5" s="65">
        <v>2823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2823</v>
      </c>
      <c r="X5" s="65">
        <v>0</v>
      </c>
      <c r="Y5" s="65">
        <v>2823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49107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5007</v>
      </c>
      <c r="J9" s="65">
        <v>5007</v>
      </c>
      <c r="K9" s="65">
        <v>0</v>
      </c>
      <c r="L9" s="65">
        <v>-5007</v>
      </c>
      <c r="M9" s="65">
        <v>0</v>
      </c>
      <c r="N9" s="65">
        <v>-5007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18589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-36262</v>
      </c>
      <c r="D11" s="160"/>
      <c r="E11" s="161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145">
        <v>0</v>
      </c>
      <c r="AA11" s="160">
        <v>0</v>
      </c>
    </row>
    <row r="12" spans="1:27" ht="13.5">
      <c r="A12" s="198" t="s">
        <v>108</v>
      </c>
      <c r="B12" s="200"/>
      <c r="C12" s="160">
        <v>60059</v>
      </c>
      <c r="D12" s="160"/>
      <c r="E12" s="161">
        <v>442000</v>
      </c>
      <c r="F12" s="65">
        <v>263</v>
      </c>
      <c r="G12" s="65">
        <v>0</v>
      </c>
      <c r="H12" s="65">
        <v>0</v>
      </c>
      <c r="I12" s="65">
        <v>13354</v>
      </c>
      <c r="J12" s="65">
        <v>13354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-3750</v>
      </c>
      <c r="T12" s="65">
        <v>0</v>
      </c>
      <c r="U12" s="65">
        <v>0</v>
      </c>
      <c r="V12" s="65">
        <v>-3750</v>
      </c>
      <c r="W12" s="65">
        <v>9604</v>
      </c>
      <c r="X12" s="65">
        <v>263</v>
      </c>
      <c r="Y12" s="65">
        <v>9341</v>
      </c>
      <c r="Z12" s="145">
        <v>3551.71</v>
      </c>
      <c r="AA12" s="160">
        <v>263</v>
      </c>
    </row>
    <row r="13" spans="1:27" ht="13.5">
      <c r="A13" s="196" t="s">
        <v>109</v>
      </c>
      <c r="B13" s="200"/>
      <c r="C13" s="160">
        <v>751962</v>
      </c>
      <c r="D13" s="160"/>
      <c r="E13" s="161">
        <v>750000</v>
      </c>
      <c r="F13" s="65">
        <v>750</v>
      </c>
      <c r="G13" s="65">
        <v>0</v>
      </c>
      <c r="H13" s="65">
        <v>0</v>
      </c>
      <c r="I13" s="65">
        <v>19529</v>
      </c>
      <c r="J13" s="65">
        <v>19529</v>
      </c>
      <c r="K13" s="65">
        <v>137307</v>
      </c>
      <c r="L13" s="65">
        <v>136092</v>
      </c>
      <c r="M13" s="65">
        <v>0</v>
      </c>
      <c r="N13" s="65">
        <v>273399</v>
      </c>
      <c r="O13" s="65">
        <v>18082</v>
      </c>
      <c r="P13" s="65">
        <v>92530</v>
      </c>
      <c r="Q13" s="65">
        <v>1569</v>
      </c>
      <c r="R13" s="65">
        <v>112181</v>
      </c>
      <c r="S13" s="65">
        <v>39184</v>
      </c>
      <c r="T13" s="65">
        <v>39314</v>
      </c>
      <c r="U13" s="65">
        <v>40635</v>
      </c>
      <c r="V13" s="65">
        <v>119133</v>
      </c>
      <c r="W13" s="65">
        <v>524242</v>
      </c>
      <c r="X13" s="65">
        <v>750</v>
      </c>
      <c r="Y13" s="65">
        <v>523492</v>
      </c>
      <c r="Z13" s="145">
        <v>69798.93</v>
      </c>
      <c r="AA13" s="160">
        <v>750</v>
      </c>
    </row>
    <row r="14" spans="1:27" ht="13.5">
      <c r="A14" s="196" t="s">
        <v>110</v>
      </c>
      <c r="B14" s="200"/>
      <c r="C14" s="160">
        <v>0</v>
      </c>
      <c r="D14" s="160"/>
      <c r="E14" s="161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145">
        <v>0</v>
      </c>
      <c r="AA14" s="160">
        <v>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1623</v>
      </c>
      <c r="I16" s="65">
        <v>0</v>
      </c>
      <c r="J16" s="65">
        <v>1623</v>
      </c>
      <c r="K16" s="65">
        <v>2193</v>
      </c>
      <c r="L16" s="65">
        <v>0</v>
      </c>
      <c r="M16" s="65">
        <v>0</v>
      </c>
      <c r="N16" s="65">
        <v>2193</v>
      </c>
      <c r="O16" s="65">
        <v>350</v>
      </c>
      <c r="P16" s="65">
        <v>0</v>
      </c>
      <c r="Q16" s="65">
        <v>0</v>
      </c>
      <c r="R16" s="65">
        <v>350</v>
      </c>
      <c r="S16" s="65">
        <v>1000</v>
      </c>
      <c r="T16" s="65">
        <v>0</v>
      </c>
      <c r="U16" s="65">
        <v>0</v>
      </c>
      <c r="V16" s="65">
        <v>1000</v>
      </c>
      <c r="W16" s="65">
        <v>5166</v>
      </c>
      <c r="X16" s="65">
        <v>0</v>
      </c>
      <c r="Y16" s="65">
        <v>5166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1042199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43532206</v>
      </c>
      <c r="D19" s="160"/>
      <c r="E19" s="161">
        <v>57508000</v>
      </c>
      <c r="F19" s="65">
        <v>39818</v>
      </c>
      <c r="G19" s="65">
        <v>18122463</v>
      </c>
      <c r="H19" s="65">
        <v>1968805</v>
      </c>
      <c r="I19" s="65">
        <v>1075456</v>
      </c>
      <c r="J19" s="65">
        <v>21166724</v>
      </c>
      <c r="K19" s="65">
        <v>44881</v>
      </c>
      <c r="L19" s="65">
        <v>650209</v>
      </c>
      <c r="M19" s="65">
        <v>12947162</v>
      </c>
      <c r="N19" s="65">
        <v>13642252</v>
      </c>
      <c r="O19" s="65">
        <v>55650</v>
      </c>
      <c r="P19" s="65">
        <v>5568607</v>
      </c>
      <c r="Q19" s="65">
        <v>9946732</v>
      </c>
      <c r="R19" s="65">
        <v>15570989</v>
      </c>
      <c r="S19" s="65">
        <v>-47523</v>
      </c>
      <c r="T19" s="65">
        <v>248930</v>
      </c>
      <c r="U19" s="65">
        <v>287391</v>
      </c>
      <c r="V19" s="65">
        <v>488798</v>
      </c>
      <c r="W19" s="65">
        <v>50868763</v>
      </c>
      <c r="X19" s="65">
        <v>39818</v>
      </c>
      <c r="Y19" s="65">
        <v>50828945</v>
      </c>
      <c r="Z19" s="145">
        <v>127653.18</v>
      </c>
      <c r="AA19" s="160">
        <v>39818</v>
      </c>
    </row>
    <row r="20" spans="1:27" ht="13.5">
      <c r="A20" s="196" t="s">
        <v>35</v>
      </c>
      <c r="B20" s="200" t="s">
        <v>96</v>
      </c>
      <c r="C20" s="160">
        <v>5518452</v>
      </c>
      <c r="D20" s="160"/>
      <c r="E20" s="161">
        <v>13749000</v>
      </c>
      <c r="F20" s="59">
        <v>22947</v>
      </c>
      <c r="G20" s="59">
        <v>37022</v>
      </c>
      <c r="H20" s="59">
        <v>10102</v>
      </c>
      <c r="I20" s="59">
        <v>260237</v>
      </c>
      <c r="J20" s="59">
        <v>307361</v>
      </c>
      <c r="K20" s="59">
        <v>121475</v>
      </c>
      <c r="L20" s="59">
        <v>55491</v>
      </c>
      <c r="M20" s="59">
        <v>11023</v>
      </c>
      <c r="N20" s="59">
        <v>187989</v>
      </c>
      <c r="O20" s="59">
        <v>447031</v>
      </c>
      <c r="P20" s="59">
        <v>108380</v>
      </c>
      <c r="Q20" s="59">
        <v>2969</v>
      </c>
      <c r="R20" s="59">
        <v>558380</v>
      </c>
      <c r="S20" s="59">
        <v>6159</v>
      </c>
      <c r="T20" s="59">
        <v>1520795</v>
      </c>
      <c r="U20" s="59">
        <v>4274421</v>
      </c>
      <c r="V20" s="59">
        <v>5801375</v>
      </c>
      <c r="W20" s="59">
        <v>6855105</v>
      </c>
      <c r="X20" s="59">
        <v>22947</v>
      </c>
      <c r="Y20" s="59">
        <v>6832158</v>
      </c>
      <c r="Z20" s="199">
        <v>29773.64</v>
      </c>
      <c r="AA20" s="135">
        <v>22947</v>
      </c>
    </row>
    <row r="21" spans="1:27" ht="13.5">
      <c r="A21" s="196" t="s">
        <v>115</v>
      </c>
      <c r="B21" s="200"/>
      <c r="C21" s="160">
        <v>0</v>
      </c>
      <c r="D21" s="160"/>
      <c r="E21" s="161">
        <v>525000</v>
      </c>
      <c r="F21" s="65">
        <v>570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950</v>
      </c>
      <c r="V21" s="65">
        <v>950</v>
      </c>
      <c r="W21" s="87">
        <v>950</v>
      </c>
      <c r="X21" s="65">
        <v>570</v>
      </c>
      <c r="Y21" s="65">
        <v>380</v>
      </c>
      <c r="Z21" s="145">
        <v>66.67</v>
      </c>
      <c r="AA21" s="160">
        <v>570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52680573</v>
      </c>
      <c r="D22" s="203">
        <f>SUM(D5:D21)</f>
        <v>0</v>
      </c>
      <c r="E22" s="204">
        <f t="shared" si="0"/>
        <v>72974000</v>
      </c>
      <c r="F22" s="205">
        <f t="shared" si="0"/>
        <v>64348</v>
      </c>
      <c r="G22" s="205">
        <f t="shared" si="0"/>
        <v>18159485</v>
      </c>
      <c r="H22" s="205">
        <f t="shared" si="0"/>
        <v>1983353</v>
      </c>
      <c r="I22" s="205">
        <f t="shared" si="0"/>
        <v>1373583</v>
      </c>
      <c r="J22" s="205">
        <f t="shared" si="0"/>
        <v>21516421</v>
      </c>
      <c r="K22" s="205">
        <f t="shared" si="0"/>
        <v>305856</v>
      </c>
      <c r="L22" s="205">
        <f t="shared" si="0"/>
        <v>836785</v>
      </c>
      <c r="M22" s="205">
        <f t="shared" si="0"/>
        <v>12958185</v>
      </c>
      <c r="N22" s="205">
        <f t="shared" si="0"/>
        <v>14100826</v>
      </c>
      <c r="O22" s="205">
        <f t="shared" si="0"/>
        <v>521113</v>
      </c>
      <c r="P22" s="205">
        <f t="shared" si="0"/>
        <v>5769517</v>
      </c>
      <c r="Q22" s="205">
        <f t="shared" si="0"/>
        <v>9951270</v>
      </c>
      <c r="R22" s="205">
        <f t="shared" si="0"/>
        <v>16241900</v>
      </c>
      <c r="S22" s="205">
        <f t="shared" si="0"/>
        <v>-4930</v>
      </c>
      <c r="T22" s="205">
        <f t="shared" si="0"/>
        <v>1809039</v>
      </c>
      <c r="U22" s="205">
        <f t="shared" si="0"/>
        <v>4603397</v>
      </c>
      <c r="V22" s="205">
        <f t="shared" si="0"/>
        <v>6407506</v>
      </c>
      <c r="W22" s="205">
        <f t="shared" si="0"/>
        <v>58266653</v>
      </c>
      <c r="X22" s="205">
        <f t="shared" si="0"/>
        <v>64348</v>
      </c>
      <c r="Y22" s="205">
        <f t="shared" si="0"/>
        <v>58202305</v>
      </c>
      <c r="Z22" s="206">
        <f>+IF(X22&lt;&gt;0,+(Y22/X22)*100,0)</f>
        <v>90449.28358301734</v>
      </c>
      <c r="AA22" s="203">
        <f>SUM(AA5:AA21)</f>
        <v>64348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24609455</v>
      </c>
      <c r="D25" s="160"/>
      <c r="E25" s="161">
        <v>30853000</v>
      </c>
      <c r="F25" s="65">
        <v>34738</v>
      </c>
      <c r="G25" s="65">
        <v>2344561</v>
      </c>
      <c r="H25" s="65">
        <v>2335990</v>
      </c>
      <c r="I25" s="65">
        <v>2408160</v>
      </c>
      <c r="J25" s="65">
        <v>7088711</v>
      </c>
      <c r="K25" s="65">
        <v>2264988</v>
      </c>
      <c r="L25" s="65">
        <v>3847350</v>
      </c>
      <c r="M25" s="65">
        <v>2547673</v>
      </c>
      <c r="N25" s="65">
        <v>8660011</v>
      </c>
      <c r="O25" s="65">
        <v>1911885</v>
      </c>
      <c r="P25" s="65">
        <v>2408122</v>
      </c>
      <c r="Q25" s="65">
        <v>109497</v>
      </c>
      <c r="R25" s="65">
        <v>4429504</v>
      </c>
      <c r="S25" s="65">
        <v>2338483</v>
      </c>
      <c r="T25" s="65">
        <v>2439188</v>
      </c>
      <c r="U25" s="65">
        <v>2486678</v>
      </c>
      <c r="V25" s="65">
        <v>7264349</v>
      </c>
      <c r="W25" s="65">
        <v>27442575</v>
      </c>
      <c r="X25" s="65">
        <v>34738</v>
      </c>
      <c r="Y25" s="65">
        <v>27407837</v>
      </c>
      <c r="Z25" s="145">
        <v>78898.72</v>
      </c>
      <c r="AA25" s="160">
        <v>34738</v>
      </c>
    </row>
    <row r="26" spans="1:27" ht="13.5">
      <c r="A26" s="198" t="s">
        <v>38</v>
      </c>
      <c r="B26" s="197"/>
      <c r="C26" s="160">
        <v>2512126</v>
      </c>
      <c r="D26" s="160"/>
      <c r="E26" s="161">
        <v>3480000</v>
      </c>
      <c r="F26" s="65">
        <v>232</v>
      </c>
      <c r="G26" s="65">
        <v>1584</v>
      </c>
      <c r="H26" s="65">
        <v>0</v>
      </c>
      <c r="I26" s="65">
        <v>80933</v>
      </c>
      <c r="J26" s="65">
        <v>82517</v>
      </c>
      <c r="K26" s="65">
        <v>169649</v>
      </c>
      <c r="L26" s="65">
        <v>174757</v>
      </c>
      <c r="M26" s="65">
        <v>203739</v>
      </c>
      <c r="N26" s="65">
        <v>548145</v>
      </c>
      <c r="O26" s="65">
        <v>90325</v>
      </c>
      <c r="P26" s="65">
        <v>90326</v>
      </c>
      <c r="Q26" s="65">
        <v>0</v>
      </c>
      <c r="R26" s="65">
        <v>180651</v>
      </c>
      <c r="S26" s="65">
        <v>90326</v>
      </c>
      <c r="T26" s="65">
        <v>90325</v>
      </c>
      <c r="U26" s="65">
        <v>138838</v>
      </c>
      <c r="V26" s="65">
        <v>319489</v>
      </c>
      <c r="W26" s="65">
        <v>1130802</v>
      </c>
      <c r="X26" s="65">
        <v>232</v>
      </c>
      <c r="Y26" s="65">
        <v>1130570</v>
      </c>
      <c r="Z26" s="145">
        <v>487314.66</v>
      </c>
      <c r="AA26" s="160">
        <v>232</v>
      </c>
    </row>
    <row r="27" spans="1:27" ht="13.5">
      <c r="A27" s="198" t="s">
        <v>118</v>
      </c>
      <c r="B27" s="197" t="s">
        <v>99</v>
      </c>
      <c r="C27" s="160">
        <v>81915</v>
      </c>
      <c r="D27" s="160"/>
      <c r="E27" s="161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145">
        <v>0</v>
      </c>
      <c r="AA27" s="160">
        <v>0</v>
      </c>
    </row>
    <row r="28" spans="1:27" ht="13.5">
      <c r="A28" s="198" t="s">
        <v>39</v>
      </c>
      <c r="B28" s="197" t="s">
        <v>96</v>
      </c>
      <c r="C28" s="160">
        <v>3122904</v>
      </c>
      <c r="D28" s="160"/>
      <c r="E28" s="161">
        <v>915000</v>
      </c>
      <c r="F28" s="65">
        <v>2337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2337</v>
      </c>
      <c r="Y28" s="65">
        <v>-2337</v>
      </c>
      <c r="Z28" s="145">
        <v>-100</v>
      </c>
      <c r="AA28" s="160">
        <v>2337</v>
      </c>
    </row>
    <row r="29" spans="1:27" ht="13.5">
      <c r="A29" s="198" t="s">
        <v>40</v>
      </c>
      <c r="B29" s="197"/>
      <c r="C29" s="160">
        <v>761848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248128</v>
      </c>
      <c r="J29" s="65">
        <v>248128</v>
      </c>
      <c r="K29" s="65">
        <v>0</v>
      </c>
      <c r="L29" s="65">
        <v>0</v>
      </c>
      <c r="M29" s="65">
        <v>403917</v>
      </c>
      <c r="N29" s="65">
        <v>403917</v>
      </c>
      <c r="O29" s="65">
        <v>0</v>
      </c>
      <c r="P29" s="65">
        <v>0</v>
      </c>
      <c r="Q29" s="65">
        <v>248128</v>
      </c>
      <c r="R29" s="65">
        <v>248128</v>
      </c>
      <c r="S29" s="65">
        <v>0</v>
      </c>
      <c r="T29" s="65">
        <v>0</v>
      </c>
      <c r="U29" s="65">
        <v>403917</v>
      </c>
      <c r="V29" s="65">
        <v>403917</v>
      </c>
      <c r="W29" s="65">
        <v>1304090</v>
      </c>
      <c r="X29" s="65">
        <v>0</v>
      </c>
      <c r="Y29" s="65">
        <v>1304090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2072362</v>
      </c>
      <c r="D32" s="160"/>
      <c r="E32" s="161">
        <v>1070000</v>
      </c>
      <c r="F32" s="65">
        <v>2270</v>
      </c>
      <c r="G32" s="65">
        <v>49589</v>
      </c>
      <c r="H32" s="65">
        <v>10860</v>
      </c>
      <c r="I32" s="65">
        <v>91754</v>
      </c>
      <c r="J32" s="65">
        <v>152203</v>
      </c>
      <c r="K32" s="65">
        <v>102734</v>
      </c>
      <c r="L32" s="65">
        <v>112542</v>
      </c>
      <c r="M32" s="65">
        <v>54627</v>
      </c>
      <c r="N32" s="65">
        <v>269903</v>
      </c>
      <c r="O32" s="65">
        <v>85855</v>
      </c>
      <c r="P32" s="65">
        <v>27005</v>
      </c>
      <c r="Q32" s="65">
        <v>69534</v>
      </c>
      <c r="R32" s="65">
        <v>182394</v>
      </c>
      <c r="S32" s="65">
        <v>58851</v>
      </c>
      <c r="T32" s="65">
        <v>134729</v>
      </c>
      <c r="U32" s="65">
        <v>79658</v>
      </c>
      <c r="V32" s="65">
        <v>273238</v>
      </c>
      <c r="W32" s="65">
        <v>877738</v>
      </c>
      <c r="X32" s="65">
        <v>2270</v>
      </c>
      <c r="Y32" s="65">
        <v>875468</v>
      </c>
      <c r="Z32" s="145">
        <v>38566.87</v>
      </c>
      <c r="AA32" s="160">
        <v>2270</v>
      </c>
    </row>
    <row r="33" spans="1:27" ht="13.5">
      <c r="A33" s="198" t="s">
        <v>42</v>
      </c>
      <c r="B33" s="197"/>
      <c r="C33" s="160">
        <v>5621558</v>
      </c>
      <c r="D33" s="160"/>
      <c r="E33" s="161">
        <v>17538000</v>
      </c>
      <c r="F33" s="65">
        <v>0</v>
      </c>
      <c r="G33" s="65">
        <v>25000</v>
      </c>
      <c r="H33" s="65">
        <v>46230</v>
      </c>
      <c r="I33" s="65">
        <v>117457</v>
      </c>
      <c r="J33" s="65">
        <v>188687</v>
      </c>
      <c r="K33" s="65">
        <v>66184</v>
      </c>
      <c r="L33" s="65">
        <v>67914</v>
      </c>
      <c r="M33" s="65">
        <v>70369</v>
      </c>
      <c r="N33" s="65">
        <v>204467</v>
      </c>
      <c r="O33" s="65">
        <v>35441</v>
      </c>
      <c r="P33" s="65">
        <v>384916</v>
      </c>
      <c r="Q33" s="65">
        <v>226829</v>
      </c>
      <c r="R33" s="65">
        <v>647186</v>
      </c>
      <c r="S33" s="65">
        <v>430106</v>
      </c>
      <c r="T33" s="65">
        <v>126695</v>
      </c>
      <c r="U33" s="65">
        <v>2521003</v>
      </c>
      <c r="V33" s="65">
        <v>3077804</v>
      </c>
      <c r="W33" s="65">
        <v>4118144</v>
      </c>
      <c r="X33" s="65">
        <v>0</v>
      </c>
      <c r="Y33" s="65">
        <v>4118144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21163125</v>
      </c>
      <c r="D34" s="160"/>
      <c r="E34" s="161">
        <v>19165000</v>
      </c>
      <c r="F34" s="65">
        <v>18519</v>
      </c>
      <c r="G34" s="65">
        <v>852243</v>
      </c>
      <c r="H34" s="65">
        <v>935454</v>
      </c>
      <c r="I34" s="65">
        <v>1983279</v>
      </c>
      <c r="J34" s="65">
        <v>3770976</v>
      </c>
      <c r="K34" s="65">
        <v>1433991</v>
      </c>
      <c r="L34" s="65">
        <v>1752418</v>
      </c>
      <c r="M34" s="65">
        <v>1065340</v>
      </c>
      <c r="N34" s="65">
        <v>4251749</v>
      </c>
      <c r="O34" s="65">
        <v>1550368</v>
      </c>
      <c r="P34" s="65">
        <v>786997</v>
      </c>
      <c r="Q34" s="65">
        <v>1298443</v>
      </c>
      <c r="R34" s="65">
        <v>3635808</v>
      </c>
      <c r="S34" s="65">
        <v>1023308</v>
      </c>
      <c r="T34" s="65">
        <v>711992</v>
      </c>
      <c r="U34" s="65">
        <v>1149011</v>
      </c>
      <c r="V34" s="65">
        <v>2884311</v>
      </c>
      <c r="W34" s="65">
        <v>14542844</v>
      </c>
      <c r="X34" s="65">
        <v>18519</v>
      </c>
      <c r="Y34" s="65">
        <v>14524325</v>
      </c>
      <c r="Z34" s="145">
        <v>78429.32</v>
      </c>
      <c r="AA34" s="160">
        <v>18519</v>
      </c>
    </row>
    <row r="35" spans="1:27" ht="13.5">
      <c r="A35" s="196" t="s">
        <v>124</v>
      </c>
      <c r="B35" s="200"/>
      <c r="C35" s="160">
        <v>528859</v>
      </c>
      <c r="D35" s="160"/>
      <c r="E35" s="161">
        <v>0</v>
      </c>
      <c r="F35" s="65">
        <v>36999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36967834</v>
      </c>
      <c r="R35" s="65">
        <v>36967834</v>
      </c>
      <c r="S35" s="65">
        <v>0</v>
      </c>
      <c r="T35" s="65">
        <v>0</v>
      </c>
      <c r="U35" s="65">
        <v>0</v>
      </c>
      <c r="V35" s="65">
        <v>0</v>
      </c>
      <c r="W35" s="65">
        <v>36967834</v>
      </c>
      <c r="X35" s="65">
        <v>36999</v>
      </c>
      <c r="Y35" s="65">
        <v>36930835</v>
      </c>
      <c r="Z35" s="145">
        <v>99815.77</v>
      </c>
      <c r="AA35" s="160">
        <v>36999</v>
      </c>
    </row>
    <row r="36" spans="1:27" ht="12.75">
      <c r="A36" s="208" t="s">
        <v>44</v>
      </c>
      <c r="B36" s="202"/>
      <c r="C36" s="203">
        <f aca="true" t="shared" si="1" ref="C36:Y36">SUM(C25:C35)</f>
        <v>60474152</v>
      </c>
      <c r="D36" s="203">
        <f>SUM(D25:D35)</f>
        <v>0</v>
      </c>
      <c r="E36" s="204">
        <f t="shared" si="1"/>
        <v>73021000</v>
      </c>
      <c r="F36" s="205">
        <f t="shared" si="1"/>
        <v>95095</v>
      </c>
      <c r="G36" s="205">
        <f t="shared" si="1"/>
        <v>3272977</v>
      </c>
      <c r="H36" s="205">
        <f t="shared" si="1"/>
        <v>3328534</v>
      </c>
      <c r="I36" s="205">
        <f t="shared" si="1"/>
        <v>4929711</v>
      </c>
      <c r="J36" s="205">
        <f t="shared" si="1"/>
        <v>11531222</v>
      </c>
      <c r="K36" s="205">
        <f t="shared" si="1"/>
        <v>4037546</v>
      </c>
      <c r="L36" s="205">
        <f t="shared" si="1"/>
        <v>5954981</v>
      </c>
      <c r="M36" s="205">
        <f t="shared" si="1"/>
        <v>4345665</v>
      </c>
      <c r="N36" s="205">
        <f t="shared" si="1"/>
        <v>14338192</v>
      </c>
      <c r="O36" s="205">
        <f t="shared" si="1"/>
        <v>3673874</v>
      </c>
      <c r="P36" s="205">
        <f t="shared" si="1"/>
        <v>3697366</v>
      </c>
      <c r="Q36" s="205">
        <f t="shared" si="1"/>
        <v>38920265</v>
      </c>
      <c r="R36" s="205">
        <f t="shared" si="1"/>
        <v>46291505</v>
      </c>
      <c r="S36" s="205">
        <f t="shared" si="1"/>
        <v>3941074</v>
      </c>
      <c r="T36" s="205">
        <f t="shared" si="1"/>
        <v>3502929</v>
      </c>
      <c r="U36" s="205">
        <f t="shared" si="1"/>
        <v>6779105</v>
      </c>
      <c r="V36" s="205">
        <f t="shared" si="1"/>
        <v>14223108</v>
      </c>
      <c r="W36" s="205">
        <f t="shared" si="1"/>
        <v>86384027</v>
      </c>
      <c r="X36" s="205">
        <f t="shared" si="1"/>
        <v>95095</v>
      </c>
      <c r="Y36" s="205">
        <f t="shared" si="1"/>
        <v>86288932</v>
      </c>
      <c r="Z36" s="206">
        <f>+IF(X36&lt;&gt;0,+(Y36/X36)*100,0)</f>
        <v>90739.71502182027</v>
      </c>
      <c r="AA36" s="203">
        <f>SUM(AA25:AA35)</f>
        <v>95095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-7793579</v>
      </c>
      <c r="D38" s="214">
        <f>+D22-D36</f>
        <v>0</v>
      </c>
      <c r="E38" s="215">
        <f t="shared" si="2"/>
        <v>-47000</v>
      </c>
      <c r="F38" s="111">
        <f t="shared" si="2"/>
        <v>-30747</v>
      </c>
      <c r="G38" s="111">
        <f t="shared" si="2"/>
        <v>14886508</v>
      </c>
      <c r="H38" s="111">
        <f t="shared" si="2"/>
        <v>-1345181</v>
      </c>
      <c r="I38" s="111">
        <f t="shared" si="2"/>
        <v>-3556128</v>
      </c>
      <c r="J38" s="111">
        <f t="shared" si="2"/>
        <v>9985199</v>
      </c>
      <c r="K38" s="111">
        <f t="shared" si="2"/>
        <v>-3731690</v>
      </c>
      <c r="L38" s="111">
        <f t="shared" si="2"/>
        <v>-5118196</v>
      </c>
      <c r="M38" s="111">
        <f t="shared" si="2"/>
        <v>8612520</v>
      </c>
      <c r="N38" s="111">
        <f t="shared" si="2"/>
        <v>-237366</v>
      </c>
      <c r="O38" s="111">
        <f t="shared" si="2"/>
        <v>-3152761</v>
      </c>
      <c r="P38" s="111">
        <f t="shared" si="2"/>
        <v>2072151</v>
      </c>
      <c r="Q38" s="111">
        <f t="shared" si="2"/>
        <v>-28968995</v>
      </c>
      <c r="R38" s="111">
        <f t="shared" si="2"/>
        <v>-30049605</v>
      </c>
      <c r="S38" s="111">
        <f t="shared" si="2"/>
        <v>-3946004</v>
      </c>
      <c r="T38" s="111">
        <f t="shared" si="2"/>
        <v>-1693890</v>
      </c>
      <c r="U38" s="111">
        <f t="shared" si="2"/>
        <v>-2175708</v>
      </c>
      <c r="V38" s="111">
        <f t="shared" si="2"/>
        <v>-7815602</v>
      </c>
      <c r="W38" s="111">
        <f t="shared" si="2"/>
        <v>-28117374</v>
      </c>
      <c r="X38" s="111">
        <f>IF(F22=F36,0,X22-X36)</f>
        <v>-30747</v>
      </c>
      <c r="Y38" s="111">
        <f t="shared" si="2"/>
        <v>-28086627</v>
      </c>
      <c r="Z38" s="216">
        <f>+IF(X38&lt;&gt;0,+(Y38/X38)*100,0)</f>
        <v>91347.53634500927</v>
      </c>
      <c r="AA38" s="214">
        <f>+AA22-AA36</f>
        <v>-30747</v>
      </c>
    </row>
    <row r="39" spans="1:27" ht="13.5">
      <c r="A39" s="196" t="s">
        <v>46</v>
      </c>
      <c r="B39" s="200"/>
      <c r="C39" s="160">
        <v>22307096</v>
      </c>
      <c r="D39" s="160"/>
      <c r="E39" s="161">
        <v>16500000</v>
      </c>
      <c r="F39" s="65">
        <v>24574</v>
      </c>
      <c r="G39" s="65">
        <v>1084261</v>
      </c>
      <c r="H39" s="65">
        <v>0</v>
      </c>
      <c r="I39" s="65">
        <v>773681</v>
      </c>
      <c r="J39" s="65">
        <v>1857942</v>
      </c>
      <c r="K39" s="65">
        <v>96798</v>
      </c>
      <c r="L39" s="65">
        <v>875656</v>
      </c>
      <c r="M39" s="65">
        <v>591935</v>
      </c>
      <c r="N39" s="65">
        <v>1564389</v>
      </c>
      <c r="O39" s="65">
        <v>616636</v>
      </c>
      <c r="P39" s="65">
        <v>4038968</v>
      </c>
      <c r="Q39" s="65">
        <v>1788519</v>
      </c>
      <c r="R39" s="65">
        <v>6444123</v>
      </c>
      <c r="S39" s="65">
        <v>106716</v>
      </c>
      <c r="T39" s="65">
        <v>0</v>
      </c>
      <c r="U39" s="65">
        <v>0</v>
      </c>
      <c r="V39" s="65">
        <v>106716</v>
      </c>
      <c r="W39" s="65">
        <v>9973170</v>
      </c>
      <c r="X39" s="65">
        <v>24574</v>
      </c>
      <c r="Y39" s="65">
        <v>9948596</v>
      </c>
      <c r="Z39" s="145">
        <v>40484.24</v>
      </c>
      <c r="AA39" s="160">
        <v>24574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14513517</v>
      </c>
      <c r="D42" s="221">
        <f>SUM(D38:D41)</f>
        <v>0</v>
      </c>
      <c r="E42" s="222">
        <f t="shared" si="3"/>
        <v>16453000</v>
      </c>
      <c r="F42" s="93">
        <f t="shared" si="3"/>
        <v>-6173</v>
      </c>
      <c r="G42" s="93">
        <f t="shared" si="3"/>
        <v>15970769</v>
      </c>
      <c r="H42" s="93">
        <f t="shared" si="3"/>
        <v>-1345181</v>
      </c>
      <c r="I42" s="93">
        <f t="shared" si="3"/>
        <v>-2782447</v>
      </c>
      <c r="J42" s="93">
        <f t="shared" si="3"/>
        <v>11843141</v>
      </c>
      <c r="K42" s="93">
        <f t="shared" si="3"/>
        <v>-3634892</v>
      </c>
      <c r="L42" s="93">
        <f t="shared" si="3"/>
        <v>-4242540</v>
      </c>
      <c r="M42" s="93">
        <f t="shared" si="3"/>
        <v>9204455</v>
      </c>
      <c r="N42" s="93">
        <f t="shared" si="3"/>
        <v>1327023</v>
      </c>
      <c r="O42" s="93">
        <f t="shared" si="3"/>
        <v>-2536125</v>
      </c>
      <c r="P42" s="93">
        <f t="shared" si="3"/>
        <v>6111119</v>
      </c>
      <c r="Q42" s="93">
        <f t="shared" si="3"/>
        <v>-27180476</v>
      </c>
      <c r="R42" s="93">
        <f t="shared" si="3"/>
        <v>-23605482</v>
      </c>
      <c r="S42" s="93">
        <f t="shared" si="3"/>
        <v>-3839288</v>
      </c>
      <c r="T42" s="93">
        <f t="shared" si="3"/>
        <v>-1693890</v>
      </c>
      <c r="U42" s="93">
        <f t="shared" si="3"/>
        <v>-2175708</v>
      </c>
      <c r="V42" s="93">
        <f t="shared" si="3"/>
        <v>-7708886</v>
      </c>
      <c r="W42" s="93">
        <f t="shared" si="3"/>
        <v>-18144204</v>
      </c>
      <c r="X42" s="93">
        <f t="shared" si="3"/>
        <v>-6173</v>
      </c>
      <c r="Y42" s="93">
        <f t="shared" si="3"/>
        <v>-18138031</v>
      </c>
      <c r="Z42" s="223">
        <f>+IF(X42&lt;&gt;0,+(Y42/X42)*100,0)</f>
        <v>293828.4626599708</v>
      </c>
      <c r="AA42" s="221">
        <f>SUM(AA38:AA41)</f>
        <v>-6173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14513517</v>
      </c>
      <c r="D44" s="225">
        <f>+D42-D43</f>
        <v>0</v>
      </c>
      <c r="E44" s="226">
        <f t="shared" si="4"/>
        <v>16453000</v>
      </c>
      <c r="F44" s="82">
        <f t="shared" si="4"/>
        <v>-6173</v>
      </c>
      <c r="G44" s="82">
        <f t="shared" si="4"/>
        <v>15970769</v>
      </c>
      <c r="H44" s="82">
        <f t="shared" si="4"/>
        <v>-1345181</v>
      </c>
      <c r="I44" s="82">
        <f t="shared" si="4"/>
        <v>-2782447</v>
      </c>
      <c r="J44" s="82">
        <f t="shared" si="4"/>
        <v>11843141</v>
      </c>
      <c r="K44" s="82">
        <f t="shared" si="4"/>
        <v>-3634892</v>
      </c>
      <c r="L44" s="82">
        <f t="shared" si="4"/>
        <v>-4242540</v>
      </c>
      <c r="M44" s="82">
        <f t="shared" si="4"/>
        <v>9204455</v>
      </c>
      <c r="N44" s="82">
        <f t="shared" si="4"/>
        <v>1327023</v>
      </c>
      <c r="O44" s="82">
        <f t="shared" si="4"/>
        <v>-2536125</v>
      </c>
      <c r="P44" s="82">
        <f t="shared" si="4"/>
        <v>6111119</v>
      </c>
      <c r="Q44" s="82">
        <f t="shared" si="4"/>
        <v>-27180476</v>
      </c>
      <c r="R44" s="82">
        <f t="shared" si="4"/>
        <v>-23605482</v>
      </c>
      <c r="S44" s="82">
        <f t="shared" si="4"/>
        <v>-3839288</v>
      </c>
      <c r="T44" s="82">
        <f t="shared" si="4"/>
        <v>-1693890</v>
      </c>
      <c r="U44" s="82">
        <f t="shared" si="4"/>
        <v>-2175708</v>
      </c>
      <c r="V44" s="82">
        <f t="shared" si="4"/>
        <v>-7708886</v>
      </c>
      <c r="W44" s="82">
        <f t="shared" si="4"/>
        <v>-18144204</v>
      </c>
      <c r="X44" s="82">
        <f t="shared" si="4"/>
        <v>-6173</v>
      </c>
      <c r="Y44" s="82">
        <f t="shared" si="4"/>
        <v>-18138031</v>
      </c>
      <c r="Z44" s="227">
        <f>+IF(X44&lt;&gt;0,+(Y44/X44)*100,0)</f>
        <v>293828.4626599708</v>
      </c>
      <c r="AA44" s="225">
        <f>+AA42-AA43</f>
        <v>-6173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14513517</v>
      </c>
      <c r="D46" s="221">
        <f>SUM(D44:D45)</f>
        <v>0</v>
      </c>
      <c r="E46" s="222">
        <f t="shared" si="5"/>
        <v>16453000</v>
      </c>
      <c r="F46" s="93">
        <f t="shared" si="5"/>
        <v>-6173</v>
      </c>
      <c r="G46" s="93">
        <f t="shared" si="5"/>
        <v>15970769</v>
      </c>
      <c r="H46" s="93">
        <f t="shared" si="5"/>
        <v>-1345181</v>
      </c>
      <c r="I46" s="93">
        <f t="shared" si="5"/>
        <v>-2782447</v>
      </c>
      <c r="J46" s="93">
        <f t="shared" si="5"/>
        <v>11843141</v>
      </c>
      <c r="K46" s="93">
        <f t="shared" si="5"/>
        <v>-3634892</v>
      </c>
      <c r="L46" s="93">
        <f t="shared" si="5"/>
        <v>-4242540</v>
      </c>
      <c r="M46" s="93">
        <f t="shared" si="5"/>
        <v>9204455</v>
      </c>
      <c r="N46" s="93">
        <f t="shared" si="5"/>
        <v>1327023</v>
      </c>
      <c r="O46" s="93">
        <f t="shared" si="5"/>
        <v>-2536125</v>
      </c>
      <c r="P46" s="93">
        <f t="shared" si="5"/>
        <v>6111119</v>
      </c>
      <c r="Q46" s="93">
        <f t="shared" si="5"/>
        <v>-27180476</v>
      </c>
      <c r="R46" s="93">
        <f t="shared" si="5"/>
        <v>-23605482</v>
      </c>
      <c r="S46" s="93">
        <f t="shared" si="5"/>
        <v>-3839288</v>
      </c>
      <c r="T46" s="93">
        <f t="shared" si="5"/>
        <v>-1693890</v>
      </c>
      <c r="U46" s="93">
        <f t="shared" si="5"/>
        <v>-2175708</v>
      </c>
      <c r="V46" s="93">
        <f t="shared" si="5"/>
        <v>-7708886</v>
      </c>
      <c r="W46" s="93">
        <f t="shared" si="5"/>
        <v>-18144204</v>
      </c>
      <c r="X46" s="93">
        <f t="shared" si="5"/>
        <v>-6173</v>
      </c>
      <c r="Y46" s="93">
        <f t="shared" si="5"/>
        <v>-18138031</v>
      </c>
      <c r="Z46" s="223">
        <f>+IF(X46&lt;&gt;0,+(Y46/X46)*100,0)</f>
        <v>293828.4626599708</v>
      </c>
      <c r="AA46" s="221">
        <f>SUM(AA44:AA45)</f>
        <v>-6173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14513517</v>
      </c>
      <c r="D48" s="232">
        <f>SUM(D46:D47)</f>
        <v>0</v>
      </c>
      <c r="E48" s="233">
        <f t="shared" si="6"/>
        <v>16453000</v>
      </c>
      <c r="F48" s="234">
        <f t="shared" si="6"/>
        <v>-6173</v>
      </c>
      <c r="G48" s="234">
        <f t="shared" si="6"/>
        <v>15970769</v>
      </c>
      <c r="H48" s="235">
        <f t="shared" si="6"/>
        <v>-1345181</v>
      </c>
      <c r="I48" s="235">
        <f t="shared" si="6"/>
        <v>-2782447</v>
      </c>
      <c r="J48" s="235">
        <f t="shared" si="6"/>
        <v>11843141</v>
      </c>
      <c r="K48" s="235">
        <f t="shared" si="6"/>
        <v>-3634892</v>
      </c>
      <c r="L48" s="235">
        <f t="shared" si="6"/>
        <v>-4242540</v>
      </c>
      <c r="M48" s="234">
        <f t="shared" si="6"/>
        <v>9204455</v>
      </c>
      <c r="N48" s="234">
        <f t="shared" si="6"/>
        <v>1327023</v>
      </c>
      <c r="O48" s="235">
        <f t="shared" si="6"/>
        <v>-2536125</v>
      </c>
      <c r="P48" s="235">
        <f t="shared" si="6"/>
        <v>6111119</v>
      </c>
      <c r="Q48" s="235">
        <f t="shared" si="6"/>
        <v>-27180476</v>
      </c>
      <c r="R48" s="235">
        <f t="shared" si="6"/>
        <v>-23605482</v>
      </c>
      <c r="S48" s="235">
        <f t="shared" si="6"/>
        <v>-3839288</v>
      </c>
      <c r="T48" s="234">
        <f t="shared" si="6"/>
        <v>-1693890</v>
      </c>
      <c r="U48" s="234">
        <f t="shared" si="6"/>
        <v>-2175708</v>
      </c>
      <c r="V48" s="235">
        <f t="shared" si="6"/>
        <v>-7708886</v>
      </c>
      <c r="W48" s="235">
        <f t="shared" si="6"/>
        <v>-18144204</v>
      </c>
      <c r="X48" s="235">
        <f t="shared" si="6"/>
        <v>-6173</v>
      </c>
      <c r="Y48" s="235">
        <f t="shared" si="6"/>
        <v>-18138031</v>
      </c>
      <c r="Z48" s="236">
        <f>+IF(X48&lt;&gt;0,+(Y48/X48)*100,0)</f>
        <v>293828.4626599708</v>
      </c>
      <c r="AA48" s="237">
        <f>SUM(AA46:AA47)</f>
        <v>-6173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2192968</v>
      </c>
      <c r="D5" s="158">
        <f>SUM(D6:D8)</f>
        <v>0</v>
      </c>
      <c r="E5" s="159">
        <f t="shared" si="0"/>
        <v>2268000</v>
      </c>
      <c r="F5" s="105">
        <f t="shared" si="0"/>
        <v>5195</v>
      </c>
      <c r="G5" s="105">
        <f t="shared" si="0"/>
        <v>52979</v>
      </c>
      <c r="H5" s="105">
        <f t="shared" si="0"/>
        <v>3509</v>
      </c>
      <c r="I5" s="105">
        <f t="shared" si="0"/>
        <v>30973</v>
      </c>
      <c r="J5" s="105">
        <f t="shared" si="0"/>
        <v>87461</v>
      </c>
      <c r="K5" s="105">
        <f t="shared" si="0"/>
        <v>331583</v>
      </c>
      <c r="L5" s="105">
        <f t="shared" si="0"/>
        <v>1716694</v>
      </c>
      <c r="M5" s="105">
        <f t="shared" si="0"/>
        <v>1241779</v>
      </c>
      <c r="N5" s="105">
        <f t="shared" si="0"/>
        <v>3290056</v>
      </c>
      <c r="O5" s="105">
        <f t="shared" si="0"/>
        <v>78982</v>
      </c>
      <c r="P5" s="105">
        <f t="shared" si="0"/>
        <v>765042</v>
      </c>
      <c r="Q5" s="105">
        <f t="shared" si="0"/>
        <v>809972</v>
      </c>
      <c r="R5" s="105">
        <f t="shared" si="0"/>
        <v>1653996</v>
      </c>
      <c r="S5" s="105">
        <f t="shared" si="0"/>
        <v>94008</v>
      </c>
      <c r="T5" s="105">
        <f t="shared" si="0"/>
        <v>5978</v>
      </c>
      <c r="U5" s="105">
        <f t="shared" si="0"/>
        <v>115672</v>
      </c>
      <c r="V5" s="105">
        <f t="shared" si="0"/>
        <v>215658</v>
      </c>
      <c r="W5" s="105">
        <f t="shared" si="0"/>
        <v>5247171</v>
      </c>
      <c r="X5" s="105">
        <f t="shared" si="0"/>
        <v>5195</v>
      </c>
      <c r="Y5" s="105">
        <f t="shared" si="0"/>
        <v>5241976</v>
      </c>
      <c r="Z5" s="142">
        <f>+IF(X5&lt;&gt;0,+(Y5/X5)*100,0)</f>
        <v>100904.2540904716</v>
      </c>
      <c r="AA5" s="158">
        <f>SUM(AA6:AA8)</f>
        <v>5195</v>
      </c>
    </row>
    <row r="6" spans="1:27" ht="13.5">
      <c r="A6" s="143" t="s">
        <v>75</v>
      </c>
      <c r="B6" s="141"/>
      <c r="C6" s="160">
        <v>217187</v>
      </c>
      <c r="D6" s="160"/>
      <c r="E6" s="161">
        <v>60000</v>
      </c>
      <c r="F6" s="65">
        <v>60</v>
      </c>
      <c r="G6" s="65"/>
      <c r="H6" s="65">
        <v>3509</v>
      </c>
      <c r="I6" s="65">
        <v>2957</v>
      </c>
      <c r="J6" s="65">
        <v>6466</v>
      </c>
      <c r="K6" s="65"/>
      <c r="L6" s="65"/>
      <c r="M6" s="65">
        <v>7700</v>
      </c>
      <c r="N6" s="65">
        <v>7700</v>
      </c>
      <c r="O6" s="65"/>
      <c r="P6" s="65"/>
      <c r="Q6" s="65">
        <v>-6466</v>
      </c>
      <c r="R6" s="65">
        <v>-6466</v>
      </c>
      <c r="S6" s="65"/>
      <c r="T6" s="65"/>
      <c r="U6" s="65"/>
      <c r="V6" s="65"/>
      <c r="W6" s="65">
        <v>7700</v>
      </c>
      <c r="X6" s="65">
        <v>60</v>
      </c>
      <c r="Y6" s="65">
        <v>7640</v>
      </c>
      <c r="Z6" s="145">
        <v>12733.33</v>
      </c>
      <c r="AA6" s="67">
        <v>60</v>
      </c>
    </row>
    <row r="7" spans="1:27" ht="13.5">
      <c r="A7" s="143" t="s">
        <v>76</v>
      </c>
      <c r="B7" s="141"/>
      <c r="C7" s="162">
        <v>201219</v>
      </c>
      <c r="D7" s="162"/>
      <c r="E7" s="163">
        <v>125000</v>
      </c>
      <c r="F7" s="164">
        <v>425</v>
      </c>
      <c r="G7" s="164">
        <v>37000</v>
      </c>
      <c r="H7" s="164"/>
      <c r="I7" s="164"/>
      <c r="J7" s="164">
        <v>37000</v>
      </c>
      <c r="K7" s="164">
        <v>1849</v>
      </c>
      <c r="L7" s="164"/>
      <c r="M7" s="164">
        <v>1292</v>
      </c>
      <c r="N7" s="164">
        <v>3141</v>
      </c>
      <c r="O7" s="164"/>
      <c r="P7" s="164"/>
      <c r="Q7" s="164"/>
      <c r="R7" s="164"/>
      <c r="S7" s="164">
        <v>7944</v>
      </c>
      <c r="T7" s="164"/>
      <c r="U7" s="164">
        <v>263</v>
      </c>
      <c r="V7" s="164">
        <v>8207</v>
      </c>
      <c r="W7" s="164">
        <v>48348</v>
      </c>
      <c r="X7" s="164">
        <v>425</v>
      </c>
      <c r="Y7" s="164">
        <v>47923</v>
      </c>
      <c r="Z7" s="146">
        <v>11276</v>
      </c>
      <c r="AA7" s="239">
        <v>425</v>
      </c>
    </row>
    <row r="8" spans="1:27" ht="13.5">
      <c r="A8" s="143" t="s">
        <v>77</v>
      </c>
      <c r="B8" s="141"/>
      <c r="C8" s="160">
        <v>1774562</v>
      </c>
      <c r="D8" s="160"/>
      <c r="E8" s="161">
        <v>2083000</v>
      </c>
      <c r="F8" s="65">
        <v>4710</v>
      </c>
      <c r="G8" s="65">
        <v>15979</v>
      </c>
      <c r="H8" s="65"/>
      <c r="I8" s="65">
        <v>28016</v>
      </c>
      <c r="J8" s="65">
        <v>43995</v>
      </c>
      <c r="K8" s="65">
        <v>329734</v>
      </c>
      <c r="L8" s="65">
        <v>1716694</v>
      </c>
      <c r="M8" s="65">
        <v>1232787</v>
      </c>
      <c r="N8" s="65">
        <v>3279215</v>
      </c>
      <c r="O8" s="65">
        <v>78982</v>
      </c>
      <c r="P8" s="65">
        <v>765042</v>
      </c>
      <c r="Q8" s="65">
        <v>816438</v>
      </c>
      <c r="R8" s="65">
        <v>1660462</v>
      </c>
      <c r="S8" s="65">
        <v>86064</v>
      </c>
      <c r="T8" s="65">
        <v>5978</v>
      </c>
      <c r="U8" s="65">
        <v>115409</v>
      </c>
      <c r="V8" s="65">
        <v>207451</v>
      </c>
      <c r="W8" s="65">
        <v>5191123</v>
      </c>
      <c r="X8" s="65">
        <v>4710</v>
      </c>
      <c r="Y8" s="65">
        <v>5186413</v>
      </c>
      <c r="Z8" s="145">
        <v>110114.93</v>
      </c>
      <c r="AA8" s="67">
        <v>4710</v>
      </c>
    </row>
    <row r="9" spans="1:27" ht="13.5">
      <c r="A9" s="140" t="s">
        <v>78</v>
      </c>
      <c r="B9" s="141"/>
      <c r="C9" s="158">
        <f aca="true" t="shared" si="1" ref="C9:Y9">SUM(C10:C14)</f>
        <v>1055406</v>
      </c>
      <c r="D9" s="158">
        <f>SUM(D10:D14)</f>
        <v>0</v>
      </c>
      <c r="E9" s="159">
        <f t="shared" si="1"/>
        <v>16866000</v>
      </c>
      <c r="F9" s="105">
        <f t="shared" si="1"/>
        <v>6693</v>
      </c>
      <c r="G9" s="105">
        <f t="shared" si="1"/>
        <v>93643</v>
      </c>
      <c r="H9" s="105">
        <f t="shared" si="1"/>
        <v>0</v>
      </c>
      <c r="I9" s="105">
        <f t="shared" si="1"/>
        <v>0</v>
      </c>
      <c r="J9" s="105">
        <f t="shared" si="1"/>
        <v>93643</v>
      </c>
      <c r="K9" s="105">
        <f t="shared" si="1"/>
        <v>0</v>
      </c>
      <c r="L9" s="105">
        <f t="shared" si="1"/>
        <v>0</v>
      </c>
      <c r="M9" s="105">
        <f t="shared" si="1"/>
        <v>0</v>
      </c>
      <c r="N9" s="105">
        <f t="shared" si="1"/>
        <v>0</v>
      </c>
      <c r="O9" s="105">
        <f t="shared" si="1"/>
        <v>0</v>
      </c>
      <c r="P9" s="105">
        <f t="shared" si="1"/>
        <v>0</v>
      </c>
      <c r="Q9" s="105">
        <f t="shared" si="1"/>
        <v>0</v>
      </c>
      <c r="R9" s="105">
        <f t="shared" si="1"/>
        <v>0</v>
      </c>
      <c r="S9" s="105">
        <f t="shared" si="1"/>
        <v>0</v>
      </c>
      <c r="T9" s="105">
        <f t="shared" si="1"/>
        <v>0</v>
      </c>
      <c r="U9" s="105">
        <f t="shared" si="1"/>
        <v>0</v>
      </c>
      <c r="V9" s="105">
        <f t="shared" si="1"/>
        <v>0</v>
      </c>
      <c r="W9" s="105">
        <f t="shared" si="1"/>
        <v>93643</v>
      </c>
      <c r="X9" s="105">
        <f t="shared" si="1"/>
        <v>6693</v>
      </c>
      <c r="Y9" s="105">
        <f t="shared" si="1"/>
        <v>86950</v>
      </c>
      <c r="Z9" s="142">
        <f>+IF(X9&lt;&gt;0,+(Y9/X9)*100,0)</f>
        <v>1299.1184819961154</v>
      </c>
      <c r="AA9" s="107">
        <f>SUM(AA10:AA14)</f>
        <v>6693</v>
      </c>
    </row>
    <row r="10" spans="1:27" ht="13.5">
      <c r="A10" s="143" t="s">
        <v>79</v>
      </c>
      <c r="B10" s="141"/>
      <c r="C10" s="160">
        <v>978880</v>
      </c>
      <c r="D10" s="160"/>
      <c r="E10" s="161">
        <v>16765000</v>
      </c>
      <c r="F10" s="65">
        <v>5500</v>
      </c>
      <c r="G10" s="65">
        <v>93643</v>
      </c>
      <c r="H10" s="65"/>
      <c r="I10" s="65"/>
      <c r="J10" s="65">
        <v>93643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>
        <v>93643</v>
      </c>
      <c r="X10" s="65">
        <v>5500</v>
      </c>
      <c r="Y10" s="65">
        <v>88143</v>
      </c>
      <c r="Z10" s="145">
        <v>1602.6</v>
      </c>
      <c r="AA10" s="67">
        <v>5500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>
        <v>5000</v>
      </c>
      <c r="F12" s="65">
        <v>17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>
        <v>17</v>
      </c>
      <c r="Y12" s="65">
        <v>-17</v>
      </c>
      <c r="Z12" s="145">
        <v>-100</v>
      </c>
      <c r="AA12" s="67">
        <v>17</v>
      </c>
    </row>
    <row r="13" spans="1:27" ht="13.5">
      <c r="A13" s="143" t="s">
        <v>82</v>
      </c>
      <c r="B13" s="141"/>
      <c r="C13" s="160">
        <v>37498</v>
      </c>
      <c r="D13" s="160"/>
      <c r="E13" s="161">
        <v>76000</v>
      </c>
      <c r="F13" s="65">
        <v>1176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1176</v>
      </c>
      <c r="Y13" s="65">
        <v>-1176</v>
      </c>
      <c r="Z13" s="145">
        <v>-100</v>
      </c>
      <c r="AA13" s="67">
        <v>1176</v>
      </c>
    </row>
    <row r="14" spans="1:27" ht="13.5">
      <c r="A14" s="143" t="s">
        <v>83</v>
      </c>
      <c r="B14" s="141"/>
      <c r="C14" s="162">
        <v>39028</v>
      </c>
      <c r="D14" s="162"/>
      <c r="E14" s="163">
        <v>20000</v>
      </c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25944</v>
      </c>
      <c r="D15" s="158">
        <f>SUM(D16:D18)</f>
        <v>0</v>
      </c>
      <c r="E15" s="159">
        <f t="shared" si="2"/>
        <v>5000</v>
      </c>
      <c r="F15" s="105">
        <f t="shared" si="2"/>
        <v>4396</v>
      </c>
      <c r="G15" s="105">
        <f t="shared" si="2"/>
        <v>509625</v>
      </c>
      <c r="H15" s="105">
        <f t="shared" si="2"/>
        <v>777636</v>
      </c>
      <c r="I15" s="105">
        <f t="shared" si="2"/>
        <v>182</v>
      </c>
      <c r="J15" s="105">
        <f t="shared" si="2"/>
        <v>1287443</v>
      </c>
      <c r="K15" s="105">
        <f t="shared" si="2"/>
        <v>870479</v>
      </c>
      <c r="L15" s="105">
        <f t="shared" si="2"/>
        <v>92533</v>
      </c>
      <c r="M15" s="105">
        <f t="shared" si="2"/>
        <v>1545389</v>
      </c>
      <c r="N15" s="105">
        <f t="shared" si="2"/>
        <v>2508401</v>
      </c>
      <c r="O15" s="105">
        <f t="shared" si="2"/>
        <v>1468</v>
      </c>
      <c r="P15" s="105">
        <f t="shared" si="2"/>
        <v>541809</v>
      </c>
      <c r="Q15" s="105">
        <f t="shared" si="2"/>
        <v>714939</v>
      </c>
      <c r="R15" s="105">
        <f t="shared" si="2"/>
        <v>1258216</v>
      </c>
      <c r="S15" s="105">
        <f t="shared" si="2"/>
        <v>950619</v>
      </c>
      <c r="T15" s="105">
        <f t="shared" si="2"/>
        <v>0</v>
      </c>
      <c r="U15" s="105">
        <f t="shared" si="2"/>
        <v>2111365</v>
      </c>
      <c r="V15" s="105">
        <f t="shared" si="2"/>
        <v>3061984</v>
      </c>
      <c r="W15" s="105">
        <f t="shared" si="2"/>
        <v>8116044</v>
      </c>
      <c r="X15" s="105">
        <f t="shared" si="2"/>
        <v>4396</v>
      </c>
      <c r="Y15" s="105">
        <f t="shared" si="2"/>
        <v>8111648</v>
      </c>
      <c r="Z15" s="142">
        <f>+IF(X15&lt;&gt;0,+(Y15/X15)*100,0)</f>
        <v>184523.3848953594</v>
      </c>
      <c r="AA15" s="107">
        <f>SUM(AA16:AA18)</f>
        <v>4396</v>
      </c>
    </row>
    <row r="16" spans="1:27" ht="13.5">
      <c r="A16" s="143" t="s">
        <v>85</v>
      </c>
      <c r="B16" s="141"/>
      <c r="C16" s="160">
        <v>25944</v>
      </c>
      <c r="D16" s="160"/>
      <c r="E16" s="161">
        <v>5000</v>
      </c>
      <c r="F16" s="65">
        <v>4376</v>
      </c>
      <c r="G16" s="65">
        <v>509625</v>
      </c>
      <c r="H16" s="65">
        <v>777636</v>
      </c>
      <c r="I16" s="65">
        <v>182</v>
      </c>
      <c r="J16" s="65">
        <v>1287443</v>
      </c>
      <c r="K16" s="65">
        <v>870479</v>
      </c>
      <c r="L16" s="65">
        <v>92533</v>
      </c>
      <c r="M16" s="65">
        <v>1545389</v>
      </c>
      <c r="N16" s="65">
        <v>2508401</v>
      </c>
      <c r="O16" s="65">
        <v>1468</v>
      </c>
      <c r="P16" s="65">
        <v>541809</v>
      </c>
      <c r="Q16" s="65">
        <v>714939</v>
      </c>
      <c r="R16" s="65">
        <v>1258216</v>
      </c>
      <c r="S16" s="65">
        <v>950619</v>
      </c>
      <c r="T16" s="65"/>
      <c r="U16" s="65">
        <v>2111365</v>
      </c>
      <c r="V16" s="65">
        <v>3061984</v>
      </c>
      <c r="W16" s="65">
        <v>8116044</v>
      </c>
      <c r="X16" s="65">
        <v>4376</v>
      </c>
      <c r="Y16" s="65">
        <v>8111668</v>
      </c>
      <c r="Z16" s="145">
        <v>185367.18</v>
      </c>
      <c r="AA16" s="67">
        <v>4376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>
        <v>20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>
        <v>20</v>
      </c>
      <c r="Y18" s="65">
        <v>-20</v>
      </c>
      <c r="Z18" s="145">
        <v>-100</v>
      </c>
      <c r="AA18" s="67">
        <v>20</v>
      </c>
    </row>
    <row r="19" spans="1:27" ht="13.5">
      <c r="A19" s="140" t="s">
        <v>88</v>
      </c>
      <c r="B19" s="147"/>
      <c r="C19" s="158">
        <f aca="true" t="shared" si="3" ref="C19:Y19">SUM(C20:C23)</f>
        <v>11392723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>
        <v>60325</v>
      </c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>
        <v>11332398</v>
      </c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>
        <v>23583</v>
      </c>
      <c r="D24" s="158"/>
      <c r="E24" s="159"/>
      <c r="F24" s="105">
        <v>405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>
        <v>405</v>
      </c>
      <c r="Y24" s="105">
        <v>-405</v>
      </c>
      <c r="Z24" s="142">
        <v>-100</v>
      </c>
      <c r="AA24" s="107">
        <v>405</v>
      </c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14690624</v>
      </c>
      <c r="D25" s="232">
        <f>+D5+D9+D15+D19+D24</f>
        <v>0</v>
      </c>
      <c r="E25" s="245">
        <f t="shared" si="4"/>
        <v>19139000</v>
      </c>
      <c r="F25" s="234">
        <f t="shared" si="4"/>
        <v>16689</v>
      </c>
      <c r="G25" s="234">
        <f t="shared" si="4"/>
        <v>656247</v>
      </c>
      <c r="H25" s="234">
        <f t="shared" si="4"/>
        <v>781145</v>
      </c>
      <c r="I25" s="234">
        <f t="shared" si="4"/>
        <v>31155</v>
      </c>
      <c r="J25" s="234">
        <f t="shared" si="4"/>
        <v>1468547</v>
      </c>
      <c r="K25" s="234">
        <f t="shared" si="4"/>
        <v>1202062</v>
      </c>
      <c r="L25" s="234">
        <f t="shared" si="4"/>
        <v>1809227</v>
      </c>
      <c r="M25" s="234">
        <f t="shared" si="4"/>
        <v>2787168</v>
      </c>
      <c r="N25" s="234">
        <f t="shared" si="4"/>
        <v>5798457</v>
      </c>
      <c r="O25" s="234">
        <f t="shared" si="4"/>
        <v>80450</v>
      </c>
      <c r="P25" s="234">
        <f t="shared" si="4"/>
        <v>1306851</v>
      </c>
      <c r="Q25" s="234">
        <f t="shared" si="4"/>
        <v>1524911</v>
      </c>
      <c r="R25" s="234">
        <f t="shared" si="4"/>
        <v>2912212</v>
      </c>
      <c r="S25" s="234">
        <f t="shared" si="4"/>
        <v>1044627</v>
      </c>
      <c r="T25" s="234">
        <f t="shared" si="4"/>
        <v>5978</v>
      </c>
      <c r="U25" s="234">
        <f t="shared" si="4"/>
        <v>2227037</v>
      </c>
      <c r="V25" s="234">
        <f t="shared" si="4"/>
        <v>3277642</v>
      </c>
      <c r="W25" s="234">
        <f t="shared" si="4"/>
        <v>13456858</v>
      </c>
      <c r="X25" s="234">
        <f t="shared" si="4"/>
        <v>16689</v>
      </c>
      <c r="Y25" s="234">
        <f t="shared" si="4"/>
        <v>13440169</v>
      </c>
      <c r="Z25" s="246">
        <f>+IF(X25&lt;&gt;0,+(Y25/X25)*100,0)</f>
        <v>80533.09964647373</v>
      </c>
      <c r="AA25" s="247">
        <f>+AA5+AA9+AA15+AA19+AA24</f>
        <v>16689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14690624</v>
      </c>
      <c r="D28" s="160"/>
      <c r="E28" s="161"/>
      <c r="F28" s="65">
        <v>15584</v>
      </c>
      <c r="G28" s="65"/>
      <c r="H28" s="65"/>
      <c r="I28" s="65"/>
      <c r="J28" s="65"/>
      <c r="K28" s="65"/>
      <c r="L28" s="65"/>
      <c r="M28" s="65">
        <v>1538614</v>
      </c>
      <c r="N28" s="65">
        <v>1538614</v>
      </c>
      <c r="O28" s="65"/>
      <c r="P28" s="65">
        <v>1306851</v>
      </c>
      <c r="Q28" s="65">
        <v>1306851</v>
      </c>
      <c r="R28" s="65">
        <v>2613702</v>
      </c>
      <c r="S28" s="65">
        <v>1044627</v>
      </c>
      <c r="T28" s="65">
        <v>5978</v>
      </c>
      <c r="U28" s="65">
        <v>2227037</v>
      </c>
      <c r="V28" s="65">
        <v>3277642</v>
      </c>
      <c r="W28" s="65">
        <v>7429958</v>
      </c>
      <c r="X28" s="65">
        <v>15584</v>
      </c>
      <c r="Y28" s="65">
        <v>7414374</v>
      </c>
      <c r="Z28" s="145">
        <v>47576.84</v>
      </c>
      <c r="AA28" s="160">
        <v>15584</v>
      </c>
    </row>
    <row r="29" spans="1:27" ht="13.5">
      <c r="A29" s="249" t="s">
        <v>138</v>
      </c>
      <c r="B29" s="141"/>
      <c r="C29" s="160"/>
      <c r="D29" s="160"/>
      <c r="E29" s="161">
        <v>125000</v>
      </c>
      <c r="F29" s="65">
        <v>1105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>
        <v>1105</v>
      </c>
      <c r="Y29" s="65">
        <v>-1105</v>
      </c>
      <c r="Z29" s="145">
        <v>-100</v>
      </c>
      <c r="AA29" s="67">
        <v>1105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14690624</v>
      </c>
      <c r="D32" s="225">
        <f>SUM(D28:D31)</f>
        <v>0</v>
      </c>
      <c r="E32" s="226">
        <f t="shared" si="5"/>
        <v>125000</v>
      </c>
      <c r="F32" s="82">
        <f t="shared" si="5"/>
        <v>16689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1538614</v>
      </c>
      <c r="N32" s="82">
        <f t="shared" si="5"/>
        <v>1538614</v>
      </c>
      <c r="O32" s="82">
        <f t="shared" si="5"/>
        <v>0</v>
      </c>
      <c r="P32" s="82">
        <f t="shared" si="5"/>
        <v>1306851</v>
      </c>
      <c r="Q32" s="82">
        <f t="shared" si="5"/>
        <v>1306851</v>
      </c>
      <c r="R32" s="82">
        <f t="shared" si="5"/>
        <v>2613702</v>
      </c>
      <c r="S32" s="82">
        <f t="shared" si="5"/>
        <v>1044627</v>
      </c>
      <c r="T32" s="82">
        <f t="shared" si="5"/>
        <v>5978</v>
      </c>
      <c r="U32" s="82">
        <f t="shared" si="5"/>
        <v>2227037</v>
      </c>
      <c r="V32" s="82">
        <f t="shared" si="5"/>
        <v>3277642</v>
      </c>
      <c r="W32" s="82">
        <f t="shared" si="5"/>
        <v>7429958</v>
      </c>
      <c r="X32" s="82">
        <f t="shared" si="5"/>
        <v>16689</v>
      </c>
      <c r="Y32" s="82">
        <f t="shared" si="5"/>
        <v>7413269</v>
      </c>
      <c r="Z32" s="227">
        <f>+IF(X32&lt;&gt;0,+(Y32/X32)*100,0)</f>
        <v>44420.09107795554</v>
      </c>
      <c r="AA32" s="84">
        <f>SUM(AA28:AA31)</f>
        <v>16689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19014000</v>
      </c>
      <c r="F33" s="65"/>
      <c r="G33" s="65"/>
      <c r="H33" s="65"/>
      <c r="I33" s="65"/>
      <c r="J33" s="65"/>
      <c r="K33" s="65"/>
      <c r="L33" s="65"/>
      <c r="M33" s="65">
        <v>33719</v>
      </c>
      <c r="N33" s="65">
        <v>33719</v>
      </c>
      <c r="O33" s="65">
        <v>7582</v>
      </c>
      <c r="P33" s="65"/>
      <c r="Q33" s="65"/>
      <c r="R33" s="65">
        <v>7582</v>
      </c>
      <c r="S33" s="65"/>
      <c r="T33" s="65"/>
      <c r="U33" s="65"/>
      <c r="V33" s="65"/>
      <c r="W33" s="65">
        <v>41301</v>
      </c>
      <c r="X33" s="65"/>
      <c r="Y33" s="65">
        <v>41301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>
        <v>1214835</v>
      </c>
      <c r="N35" s="65">
        <v>1214835</v>
      </c>
      <c r="O35" s="65">
        <v>72868</v>
      </c>
      <c r="P35" s="65"/>
      <c r="Q35" s="65"/>
      <c r="R35" s="65">
        <v>72868</v>
      </c>
      <c r="S35" s="65"/>
      <c r="T35" s="65"/>
      <c r="U35" s="65"/>
      <c r="V35" s="65"/>
      <c r="W35" s="65">
        <v>1287703</v>
      </c>
      <c r="X35" s="65"/>
      <c r="Y35" s="65">
        <v>1287703</v>
      </c>
      <c r="Z35" s="145"/>
      <c r="AA35" s="67"/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14690624</v>
      </c>
      <c r="D36" s="237">
        <f>SUM(D32:D35)</f>
        <v>0</v>
      </c>
      <c r="E36" s="233">
        <f t="shared" si="6"/>
        <v>19139000</v>
      </c>
      <c r="F36" s="235">
        <f t="shared" si="6"/>
        <v>16689</v>
      </c>
      <c r="G36" s="235">
        <f t="shared" si="6"/>
        <v>0</v>
      </c>
      <c r="H36" s="235">
        <f t="shared" si="6"/>
        <v>0</v>
      </c>
      <c r="I36" s="235">
        <f t="shared" si="6"/>
        <v>0</v>
      </c>
      <c r="J36" s="235">
        <f t="shared" si="6"/>
        <v>0</v>
      </c>
      <c r="K36" s="235">
        <f t="shared" si="6"/>
        <v>0</v>
      </c>
      <c r="L36" s="235">
        <f t="shared" si="6"/>
        <v>0</v>
      </c>
      <c r="M36" s="235">
        <f t="shared" si="6"/>
        <v>2787168</v>
      </c>
      <c r="N36" s="235">
        <f t="shared" si="6"/>
        <v>2787168</v>
      </c>
      <c r="O36" s="235">
        <f t="shared" si="6"/>
        <v>80450</v>
      </c>
      <c r="P36" s="235">
        <f t="shared" si="6"/>
        <v>1306851</v>
      </c>
      <c r="Q36" s="235">
        <f t="shared" si="6"/>
        <v>1306851</v>
      </c>
      <c r="R36" s="235">
        <f t="shared" si="6"/>
        <v>2694152</v>
      </c>
      <c r="S36" s="235">
        <f t="shared" si="6"/>
        <v>1044627</v>
      </c>
      <c r="T36" s="235">
        <f t="shared" si="6"/>
        <v>5978</v>
      </c>
      <c r="U36" s="235">
        <f t="shared" si="6"/>
        <v>2227037</v>
      </c>
      <c r="V36" s="235">
        <f t="shared" si="6"/>
        <v>3277642</v>
      </c>
      <c r="W36" s="235">
        <f t="shared" si="6"/>
        <v>8758962</v>
      </c>
      <c r="X36" s="235">
        <f t="shared" si="6"/>
        <v>16689</v>
      </c>
      <c r="Y36" s="235">
        <f t="shared" si="6"/>
        <v>8742273</v>
      </c>
      <c r="Z36" s="236">
        <f>+IF(X36&lt;&gt;0,+(Y36/X36)*100,0)</f>
        <v>52383.44418479238</v>
      </c>
      <c r="AA36" s="254">
        <f>SUM(AA32:AA35)</f>
        <v>16689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5229623</v>
      </c>
      <c r="D6" s="160"/>
      <c r="E6" s="64">
        <v>39000</v>
      </c>
      <c r="F6" s="65">
        <v>8088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>
        <v>8088</v>
      </c>
      <c r="Y6" s="65">
        <v>-8088</v>
      </c>
      <c r="Z6" s="145">
        <v>-100</v>
      </c>
      <c r="AA6" s="67">
        <v>8088</v>
      </c>
    </row>
    <row r="7" spans="1:27" ht="13.5">
      <c r="A7" s="264" t="s">
        <v>147</v>
      </c>
      <c r="B7" s="197" t="s">
        <v>72</v>
      </c>
      <c r="C7" s="160">
        <v>7834711</v>
      </c>
      <c r="D7" s="160"/>
      <c r="E7" s="64">
        <v>3959000</v>
      </c>
      <c r="F7" s="65">
        <v>7835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>
        <v>7835</v>
      </c>
      <c r="Y7" s="65">
        <v>-7835</v>
      </c>
      <c r="Z7" s="145">
        <v>-100</v>
      </c>
      <c r="AA7" s="67">
        <v>7835</v>
      </c>
    </row>
    <row r="8" spans="1:27" ht="13.5">
      <c r="A8" s="264" t="s">
        <v>148</v>
      </c>
      <c r="B8" s="197" t="s">
        <v>72</v>
      </c>
      <c r="C8" s="160">
        <v>170854</v>
      </c>
      <c r="D8" s="160"/>
      <c r="E8" s="64"/>
      <c r="F8" s="65">
        <v>155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155</v>
      </c>
      <c r="Y8" s="65">
        <v>-155</v>
      </c>
      <c r="Z8" s="145">
        <v>-100</v>
      </c>
      <c r="AA8" s="67">
        <v>155</v>
      </c>
    </row>
    <row r="9" spans="1:27" ht="13.5">
      <c r="A9" s="264" t="s">
        <v>149</v>
      </c>
      <c r="B9" s="197"/>
      <c r="C9" s="160">
        <v>6525053</v>
      </c>
      <c r="D9" s="160"/>
      <c r="E9" s="64"/>
      <c r="F9" s="65">
        <v>4609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4609</v>
      </c>
      <c r="Y9" s="65">
        <v>-4609</v>
      </c>
      <c r="Z9" s="145">
        <v>-100</v>
      </c>
      <c r="AA9" s="67">
        <v>4609</v>
      </c>
    </row>
    <row r="10" spans="1:27" ht="13.5">
      <c r="A10" s="264" t="s">
        <v>150</v>
      </c>
      <c r="B10" s="197"/>
      <c r="C10" s="160"/>
      <c r="D10" s="160"/>
      <c r="E10" s="64">
        <v>500000</v>
      </c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173798</v>
      </c>
      <c r="D11" s="160"/>
      <c r="E11" s="64"/>
      <c r="F11" s="65">
        <v>174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174</v>
      </c>
      <c r="Y11" s="65">
        <v>-174</v>
      </c>
      <c r="Z11" s="145">
        <v>-100</v>
      </c>
      <c r="AA11" s="67">
        <v>174</v>
      </c>
    </row>
    <row r="12" spans="1:27" ht="13.5">
      <c r="A12" s="265" t="s">
        <v>56</v>
      </c>
      <c r="B12" s="266"/>
      <c r="C12" s="177">
        <f aca="true" t="shared" si="0" ref="C12:Y12">SUM(C6:C11)</f>
        <v>19934039</v>
      </c>
      <c r="D12" s="177">
        <f>SUM(D6:D11)</f>
        <v>0</v>
      </c>
      <c r="E12" s="77">
        <f t="shared" si="0"/>
        <v>4498000</v>
      </c>
      <c r="F12" s="78">
        <f t="shared" si="0"/>
        <v>20861</v>
      </c>
      <c r="G12" s="78">
        <f t="shared" si="0"/>
        <v>0</v>
      </c>
      <c r="H12" s="78">
        <f t="shared" si="0"/>
        <v>0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0</v>
      </c>
      <c r="R12" s="78">
        <f t="shared" si="0"/>
        <v>0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0</v>
      </c>
      <c r="X12" s="78">
        <f t="shared" si="0"/>
        <v>20861</v>
      </c>
      <c r="Y12" s="78">
        <f t="shared" si="0"/>
        <v>-20861</v>
      </c>
      <c r="Z12" s="179">
        <f>+IF(X12&lt;&gt;0,+(Y12/X12)*100,0)</f>
        <v>-100</v>
      </c>
      <c r="AA12" s="79">
        <f>SUM(AA6:AA11)</f>
        <v>20861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>
        <v>500000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65317613</v>
      </c>
      <c r="D19" s="160"/>
      <c r="E19" s="64">
        <v>14891000</v>
      </c>
      <c r="F19" s="65">
        <v>41986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>
        <v>41986</v>
      </c>
      <c r="Y19" s="65">
        <v>-41986</v>
      </c>
      <c r="Z19" s="145">
        <v>-100</v>
      </c>
      <c r="AA19" s="67">
        <v>41986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65317613</v>
      </c>
      <c r="D24" s="177">
        <f>SUM(D15:D23)</f>
        <v>0</v>
      </c>
      <c r="E24" s="81">
        <f t="shared" si="1"/>
        <v>15391000</v>
      </c>
      <c r="F24" s="82">
        <f t="shared" si="1"/>
        <v>41986</v>
      </c>
      <c r="G24" s="82">
        <f t="shared" si="1"/>
        <v>0</v>
      </c>
      <c r="H24" s="82">
        <f t="shared" si="1"/>
        <v>0</v>
      </c>
      <c r="I24" s="82">
        <f t="shared" si="1"/>
        <v>0</v>
      </c>
      <c r="J24" s="82">
        <f t="shared" si="1"/>
        <v>0</v>
      </c>
      <c r="K24" s="82">
        <f t="shared" si="1"/>
        <v>0</v>
      </c>
      <c r="L24" s="82">
        <f t="shared" si="1"/>
        <v>0</v>
      </c>
      <c r="M24" s="82">
        <f t="shared" si="1"/>
        <v>0</v>
      </c>
      <c r="N24" s="82">
        <f t="shared" si="1"/>
        <v>0</v>
      </c>
      <c r="O24" s="82">
        <f t="shared" si="1"/>
        <v>0</v>
      </c>
      <c r="P24" s="82">
        <f t="shared" si="1"/>
        <v>0</v>
      </c>
      <c r="Q24" s="82">
        <f t="shared" si="1"/>
        <v>0</v>
      </c>
      <c r="R24" s="82">
        <f t="shared" si="1"/>
        <v>0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0</v>
      </c>
      <c r="X24" s="82">
        <f t="shared" si="1"/>
        <v>41986</v>
      </c>
      <c r="Y24" s="82">
        <f t="shared" si="1"/>
        <v>-41986</v>
      </c>
      <c r="Z24" s="227">
        <f>+IF(X24&lt;&gt;0,+(Y24/X24)*100,0)</f>
        <v>-100</v>
      </c>
      <c r="AA24" s="84">
        <f>SUM(AA15:AA23)</f>
        <v>41986</v>
      </c>
    </row>
    <row r="25" spans="1:27" ht="13.5">
      <c r="A25" s="265" t="s">
        <v>162</v>
      </c>
      <c r="B25" s="266"/>
      <c r="C25" s="177">
        <f aca="true" t="shared" si="2" ref="C25:Y25">+C12+C24</f>
        <v>85251652</v>
      </c>
      <c r="D25" s="177">
        <f>+D12+D24</f>
        <v>0</v>
      </c>
      <c r="E25" s="77">
        <f t="shared" si="2"/>
        <v>19889000</v>
      </c>
      <c r="F25" s="78">
        <f t="shared" si="2"/>
        <v>62847</v>
      </c>
      <c r="G25" s="78">
        <f t="shared" si="2"/>
        <v>0</v>
      </c>
      <c r="H25" s="78">
        <f t="shared" si="2"/>
        <v>0</v>
      </c>
      <c r="I25" s="78">
        <f t="shared" si="2"/>
        <v>0</v>
      </c>
      <c r="J25" s="78">
        <f t="shared" si="2"/>
        <v>0</v>
      </c>
      <c r="K25" s="78">
        <f t="shared" si="2"/>
        <v>0</v>
      </c>
      <c r="L25" s="78">
        <f t="shared" si="2"/>
        <v>0</v>
      </c>
      <c r="M25" s="78">
        <f t="shared" si="2"/>
        <v>0</v>
      </c>
      <c r="N25" s="78">
        <f t="shared" si="2"/>
        <v>0</v>
      </c>
      <c r="O25" s="78">
        <f t="shared" si="2"/>
        <v>0</v>
      </c>
      <c r="P25" s="78">
        <f t="shared" si="2"/>
        <v>0</v>
      </c>
      <c r="Q25" s="78">
        <f t="shared" si="2"/>
        <v>0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62847</v>
      </c>
      <c r="Y25" s="78">
        <f t="shared" si="2"/>
        <v>-62847</v>
      </c>
      <c r="Z25" s="179">
        <f>+IF(X25&lt;&gt;0,+(Y25/X25)*100,0)</f>
        <v>-100</v>
      </c>
      <c r="AA25" s="79">
        <f>+AA12+AA24</f>
        <v>62847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1495298</v>
      </c>
      <c r="D30" s="160"/>
      <c r="E30" s="64"/>
      <c r="F30" s="65">
        <v>974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974</v>
      </c>
      <c r="Y30" s="65">
        <v>-974</v>
      </c>
      <c r="Z30" s="145">
        <v>-100</v>
      </c>
      <c r="AA30" s="67">
        <v>974</v>
      </c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11110562</v>
      </c>
      <c r="D32" s="160"/>
      <c r="E32" s="64">
        <v>5819000</v>
      </c>
      <c r="F32" s="65">
        <v>10847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>
        <v>10847</v>
      </c>
      <c r="Y32" s="65">
        <v>-10847</v>
      </c>
      <c r="Z32" s="145">
        <v>-100</v>
      </c>
      <c r="AA32" s="67">
        <v>10847</v>
      </c>
    </row>
    <row r="33" spans="1:27" ht="13.5">
      <c r="A33" s="264" t="s">
        <v>168</v>
      </c>
      <c r="B33" s="197"/>
      <c r="C33" s="160">
        <v>1458401</v>
      </c>
      <c r="D33" s="160"/>
      <c r="E33" s="64">
        <v>3000000</v>
      </c>
      <c r="F33" s="65">
        <v>1458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1458</v>
      </c>
      <c r="Y33" s="65">
        <v>-1458</v>
      </c>
      <c r="Z33" s="145">
        <v>-100</v>
      </c>
      <c r="AA33" s="67">
        <v>1458</v>
      </c>
    </row>
    <row r="34" spans="1:27" ht="13.5">
      <c r="A34" s="265" t="s">
        <v>58</v>
      </c>
      <c r="B34" s="266"/>
      <c r="C34" s="177">
        <f aca="true" t="shared" si="3" ref="C34:Y34">SUM(C29:C33)</f>
        <v>14064261</v>
      </c>
      <c r="D34" s="177">
        <f>SUM(D29:D33)</f>
        <v>0</v>
      </c>
      <c r="E34" s="77">
        <f t="shared" si="3"/>
        <v>8819000</v>
      </c>
      <c r="F34" s="78">
        <f t="shared" si="3"/>
        <v>13279</v>
      </c>
      <c r="G34" s="78">
        <f t="shared" si="3"/>
        <v>0</v>
      </c>
      <c r="H34" s="78">
        <f t="shared" si="3"/>
        <v>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>
        <f t="shared" si="3"/>
        <v>0</v>
      </c>
      <c r="N34" s="78">
        <f t="shared" si="3"/>
        <v>0</v>
      </c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0</v>
      </c>
      <c r="X34" s="78">
        <f t="shared" si="3"/>
        <v>13279</v>
      </c>
      <c r="Y34" s="78">
        <f t="shared" si="3"/>
        <v>-13279</v>
      </c>
      <c r="Z34" s="179">
        <f>+IF(X34&lt;&gt;0,+(Y34/X34)*100,0)</f>
        <v>-100</v>
      </c>
      <c r="AA34" s="79">
        <f>SUM(AA29:AA33)</f>
        <v>13279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3524298</v>
      </c>
      <c r="D37" s="160"/>
      <c r="E37" s="64">
        <v>6182000</v>
      </c>
      <c r="F37" s="65">
        <v>2595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>
        <v>2595</v>
      </c>
      <c r="Y37" s="65">
        <v>-2595</v>
      </c>
      <c r="Z37" s="145">
        <v>-100</v>
      </c>
      <c r="AA37" s="67">
        <v>2595</v>
      </c>
    </row>
    <row r="38" spans="1:27" ht="13.5">
      <c r="A38" s="264" t="s">
        <v>168</v>
      </c>
      <c r="B38" s="197"/>
      <c r="C38" s="160">
        <v>22259245</v>
      </c>
      <c r="D38" s="160"/>
      <c r="E38" s="64">
        <v>1074000</v>
      </c>
      <c r="F38" s="65">
        <v>27533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>
        <v>27533</v>
      </c>
      <c r="Y38" s="65">
        <v>-27533</v>
      </c>
      <c r="Z38" s="145">
        <v>-100</v>
      </c>
      <c r="AA38" s="67">
        <v>27533</v>
      </c>
    </row>
    <row r="39" spans="1:27" ht="13.5">
      <c r="A39" s="265" t="s">
        <v>59</v>
      </c>
      <c r="B39" s="268"/>
      <c r="C39" s="177">
        <f aca="true" t="shared" si="4" ref="C39:Y39">SUM(C37:C38)</f>
        <v>25783543</v>
      </c>
      <c r="D39" s="177">
        <f>SUM(D37:D38)</f>
        <v>0</v>
      </c>
      <c r="E39" s="81">
        <f t="shared" si="4"/>
        <v>7256000</v>
      </c>
      <c r="F39" s="82">
        <f t="shared" si="4"/>
        <v>30128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0</v>
      </c>
      <c r="P39" s="82">
        <f t="shared" si="4"/>
        <v>0</v>
      </c>
      <c r="Q39" s="82">
        <f t="shared" si="4"/>
        <v>0</v>
      </c>
      <c r="R39" s="82">
        <f t="shared" si="4"/>
        <v>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0</v>
      </c>
      <c r="X39" s="82">
        <f t="shared" si="4"/>
        <v>30128</v>
      </c>
      <c r="Y39" s="82">
        <f t="shared" si="4"/>
        <v>-30128</v>
      </c>
      <c r="Z39" s="227">
        <f>+IF(X39&lt;&gt;0,+(Y39/X39)*100,0)</f>
        <v>-100</v>
      </c>
      <c r="AA39" s="84">
        <f>SUM(AA37:AA38)</f>
        <v>30128</v>
      </c>
    </row>
    <row r="40" spans="1:27" ht="13.5">
      <c r="A40" s="265" t="s">
        <v>170</v>
      </c>
      <c r="B40" s="266"/>
      <c r="C40" s="177">
        <f aca="true" t="shared" si="5" ref="C40:Y40">+C34+C39</f>
        <v>39847804</v>
      </c>
      <c r="D40" s="177">
        <f>+D34+D39</f>
        <v>0</v>
      </c>
      <c r="E40" s="77">
        <f t="shared" si="5"/>
        <v>16075000</v>
      </c>
      <c r="F40" s="78">
        <f t="shared" si="5"/>
        <v>43407</v>
      </c>
      <c r="G40" s="78">
        <f t="shared" si="5"/>
        <v>0</v>
      </c>
      <c r="H40" s="78">
        <f t="shared" si="5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  <c r="N40" s="78">
        <f t="shared" si="5"/>
        <v>0</v>
      </c>
      <c r="O40" s="78">
        <f t="shared" si="5"/>
        <v>0</v>
      </c>
      <c r="P40" s="78">
        <f t="shared" si="5"/>
        <v>0</v>
      </c>
      <c r="Q40" s="78">
        <f t="shared" si="5"/>
        <v>0</v>
      </c>
      <c r="R40" s="78">
        <f t="shared" si="5"/>
        <v>0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0</v>
      </c>
      <c r="X40" s="78">
        <f t="shared" si="5"/>
        <v>43407</v>
      </c>
      <c r="Y40" s="78">
        <f t="shared" si="5"/>
        <v>-43407</v>
      </c>
      <c r="Z40" s="179">
        <f>+IF(X40&lt;&gt;0,+(Y40/X40)*100,0)</f>
        <v>-100</v>
      </c>
      <c r="AA40" s="79">
        <f>+AA34+AA39</f>
        <v>43407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45403848</v>
      </c>
      <c r="D42" s="272">
        <f>+D25-D40</f>
        <v>0</v>
      </c>
      <c r="E42" s="273">
        <f t="shared" si="6"/>
        <v>3814000</v>
      </c>
      <c r="F42" s="274">
        <f t="shared" si="6"/>
        <v>19440</v>
      </c>
      <c r="G42" s="274">
        <f t="shared" si="6"/>
        <v>0</v>
      </c>
      <c r="H42" s="274">
        <f t="shared" si="6"/>
        <v>0</v>
      </c>
      <c r="I42" s="274">
        <f t="shared" si="6"/>
        <v>0</v>
      </c>
      <c r="J42" s="274">
        <f t="shared" si="6"/>
        <v>0</v>
      </c>
      <c r="K42" s="274">
        <f t="shared" si="6"/>
        <v>0</v>
      </c>
      <c r="L42" s="274">
        <f t="shared" si="6"/>
        <v>0</v>
      </c>
      <c r="M42" s="274">
        <f t="shared" si="6"/>
        <v>0</v>
      </c>
      <c r="N42" s="274">
        <f t="shared" si="6"/>
        <v>0</v>
      </c>
      <c r="O42" s="274">
        <f t="shared" si="6"/>
        <v>0</v>
      </c>
      <c r="P42" s="274">
        <f t="shared" si="6"/>
        <v>0</v>
      </c>
      <c r="Q42" s="274">
        <f t="shared" si="6"/>
        <v>0</v>
      </c>
      <c r="R42" s="274">
        <f t="shared" si="6"/>
        <v>0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0</v>
      </c>
      <c r="X42" s="274">
        <f t="shared" si="6"/>
        <v>19440</v>
      </c>
      <c r="Y42" s="274">
        <f t="shared" si="6"/>
        <v>-19440</v>
      </c>
      <c r="Z42" s="275">
        <f>+IF(X42&lt;&gt;0,+(Y42/X42)*100,0)</f>
        <v>-100</v>
      </c>
      <c r="AA42" s="276">
        <f>+AA25-AA40</f>
        <v>19440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45403848</v>
      </c>
      <c r="D45" s="160"/>
      <c r="E45" s="64">
        <v>12183000</v>
      </c>
      <c r="F45" s="65">
        <v>19440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>
        <v>19440</v>
      </c>
      <c r="Y45" s="65">
        <v>-19440</v>
      </c>
      <c r="Z45" s="144">
        <v>-100</v>
      </c>
      <c r="AA45" s="67">
        <v>19440</v>
      </c>
    </row>
    <row r="46" spans="1:27" ht="13.5">
      <c r="A46" s="264" t="s">
        <v>174</v>
      </c>
      <c r="B46" s="197" t="s">
        <v>94</v>
      </c>
      <c r="C46" s="160"/>
      <c r="D46" s="160"/>
      <c r="E46" s="64">
        <v>50186000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45403848</v>
      </c>
      <c r="D48" s="232">
        <f>SUM(D45:D47)</f>
        <v>0</v>
      </c>
      <c r="E48" s="279">
        <f t="shared" si="7"/>
        <v>62369000</v>
      </c>
      <c r="F48" s="234">
        <f t="shared" si="7"/>
        <v>19440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19440</v>
      </c>
      <c r="Y48" s="234">
        <f t="shared" si="7"/>
        <v>-19440</v>
      </c>
      <c r="Z48" s="280">
        <f>+IF(X48&lt;&gt;0,+(Y48/X48)*100,0)</f>
        <v>-100</v>
      </c>
      <c r="AA48" s="247">
        <f>SUM(AA45:AA47)</f>
        <v>19440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8396404</v>
      </c>
      <c r="D6" s="160">
        <v>84715105</v>
      </c>
      <c r="E6" s="64">
        <v>14190996</v>
      </c>
      <c r="F6" s="65">
        <v>23210</v>
      </c>
      <c r="G6" s="65">
        <v>16776605</v>
      </c>
      <c r="H6" s="65">
        <v>2044119</v>
      </c>
      <c r="I6" s="65">
        <v>6811722</v>
      </c>
      <c r="J6" s="65">
        <v>25632446</v>
      </c>
      <c r="K6" s="65">
        <v>8239178</v>
      </c>
      <c r="L6" s="65">
        <v>6821043</v>
      </c>
      <c r="M6" s="65">
        <v>11024993</v>
      </c>
      <c r="N6" s="65">
        <v>26085214</v>
      </c>
      <c r="O6" s="65">
        <v>4711539</v>
      </c>
      <c r="P6" s="65">
        <v>4973409</v>
      </c>
      <c r="Q6" s="65">
        <v>8869098</v>
      </c>
      <c r="R6" s="65">
        <v>18554046</v>
      </c>
      <c r="S6" s="65">
        <v>120494</v>
      </c>
      <c r="T6" s="65">
        <v>7550843</v>
      </c>
      <c r="U6" s="65">
        <v>6772062</v>
      </c>
      <c r="V6" s="65">
        <v>14443399</v>
      </c>
      <c r="W6" s="65">
        <v>84715105</v>
      </c>
      <c r="X6" s="65">
        <v>23210</v>
      </c>
      <c r="Y6" s="65">
        <v>84691895</v>
      </c>
      <c r="Z6" s="145">
        <v>364893.99</v>
      </c>
      <c r="AA6" s="67">
        <v>23210</v>
      </c>
    </row>
    <row r="7" spans="1:27" ht="13.5">
      <c r="A7" s="264" t="s">
        <v>181</v>
      </c>
      <c r="B7" s="197" t="s">
        <v>72</v>
      </c>
      <c r="C7" s="160">
        <v>43532206</v>
      </c>
      <c r="D7" s="160">
        <v>7841598</v>
      </c>
      <c r="E7" s="64">
        <v>57507996</v>
      </c>
      <c r="F7" s="65">
        <v>39817</v>
      </c>
      <c r="G7" s="65">
        <v>3288366</v>
      </c>
      <c r="H7" s="65"/>
      <c r="I7" s="65"/>
      <c r="J7" s="65">
        <v>3288366</v>
      </c>
      <c r="K7" s="65"/>
      <c r="L7" s="65"/>
      <c r="M7" s="65">
        <v>2580133</v>
      </c>
      <c r="N7" s="65">
        <v>2580133</v>
      </c>
      <c r="O7" s="65"/>
      <c r="P7" s="65"/>
      <c r="Q7" s="65">
        <v>1973099</v>
      </c>
      <c r="R7" s="65">
        <v>1973099</v>
      </c>
      <c r="S7" s="65"/>
      <c r="T7" s="65"/>
      <c r="U7" s="65"/>
      <c r="V7" s="65"/>
      <c r="W7" s="65">
        <v>7841598</v>
      </c>
      <c r="X7" s="65">
        <v>39817</v>
      </c>
      <c r="Y7" s="65">
        <v>7801781</v>
      </c>
      <c r="Z7" s="145">
        <v>19594.1</v>
      </c>
      <c r="AA7" s="67">
        <v>39817</v>
      </c>
    </row>
    <row r="8" spans="1:27" ht="13.5">
      <c r="A8" s="264" t="s">
        <v>182</v>
      </c>
      <c r="B8" s="197" t="s">
        <v>72</v>
      </c>
      <c r="C8" s="160">
        <v>22307096</v>
      </c>
      <c r="D8" s="160"/>
      <c r="E8" s="64">
        <v>16500000</v>
      </c>
      <c r="F8" s="65">
        <v>24575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>
        <v>24575</v>
      </c>
      <c r="Y8" s="65">
        <v>-24575</v>
      </c>
      <c r="Z8" s="145">
        <v>-100</v>
      </c>
      <c r="AA8" s="67">
        <v>24575</v>
      </c>
    </row>
    <row r="9" spans="1:27" ht="13.5">
      <c r="A9" s="264" t="s">
        <v>183</v>
      </c>
      <c r="B9" s="197"/>
      <c r="C9" s="160">
        <v>751962</v>
      </c>
      <c r="D9" s="160"/>
      <c r="E9" s="64">
        <v>750000</v>
      </c>
      <c r="F9" s="65">
        <v>753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>
        <v>753</v>
      </c>
      <c r="Y9" s="65">
        <v>-753</v>
      </c>
      <c r="Z9" s="145">
        <v>-100</v>
      </c>
      <c r="AA9" s="67">
        <v>753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-45814229</v>
      </c>
      <c r="D12" s="160">
        <v>-94887070</v>
      </c>
      <c r="E12" s="64">
        <v>-52897992</v>
      </c>
      <c r="F12" s="65">
        <v>-54393</v>
      </c>
      <c r="G12" s="65">
        <v>-17834772</v>
      </c>
      <c r="H12" s="65">
        <v>-6851162</v>
      </c>
      <c r="I12" s="65">
        <v>-7377243</v>
      </c>
      <c r="J12" s="65">
        <v>-32063177</v>
      </c>
      <c r="K12" s="65">
        <v>-9169649</v>
      </c>
      <c r="L12" s="65">
        <v>-3574833</v>
      </c>
      <c r="M12" s="65">
        <v>-11412339</v>
      </c>
      <c r="N12" s="65">
        <v>-24156821</v>
      </c>
      <c r="O12" s="65">
        <v>-6610617</v>
      </c>
      <c r="P12" s="65">
        <v>-3717954</v>
      </c>
      <c r="Q12" s="65">
        <v>-2831949</v>
      </c>
      <c r="R12" s="65">
        <v>-13160520</v>
      </c>
      <c r="S12" s="65">
        <v>-12082076</v>
      </c>
      <c r="T12" s="65">
        <v>-6317144</v>
      </c>
      <c r="U12" s="65">
        <v>-7107332</v>
      </c>
      <c r="V12" s="65">
        <v>-25506552</v>
      </c>
      <c r="W12" s="65">
        <v>-94887070</v>
      </c>
      <c r="X12" s="65">
        <v>-54393</v>
      </c>
      <c r="Y12" s="65">
        <v>-94832677</v>
      </c>
      <c r="Z12" s="145">
        <v>174347.21</v>
      </c>
      <c r="AA12" s="67">
        <v>-54393</v>
      </c>
    </row>
    <row r="13" spans="1:27" ht="13.5">
      <c r="A13" s="264" t="s">
        <v>40</v>
      </c>
      <c r="B13" s="197"/>
      <c r="C13" s="160">
        <v>-761849</v>
      </c>
      <c r="D13" s="160">
        <v>-1055962</v>
      </c>
      <c r="E13" s="64"/>
      <c r="F13" s="65">
        <v>-1454</v>
      </c>
      <c r="G13" s="65"/>
      <c r="H13" s="65"/>
      <c r="I13" s="65"/>
      <c r="J13" s="65"/>
      <c r="K13" s="65"/>
      <c r="L13" s="65"/>
      <c r="M13" s="65">
        <v>-403917</v>
      </c>
      <c r="N13" s="65">
        <v>-403917</v>
      </c>
      <c r="O13" s="65"/>
      <c r="P13" s="65"/>
      <c r="Q13" s="65">
        <v>-248128</v>
      </c>
      <c r="R13" s="65">
        <v>-248128</v>
      </c>
      <c r="S13" s="65"/>
      <c r="T13" s="65"/>
      <c r="U13" s="65">
        <v>-403917</v>
      </c>
      <c r="V13" s="65">
        <v>-403917</v>
      </c>
      <c r="W13" s="65">
        <v>-1055962</v>
      </c>
      <c r="X13" s="65">
        <v>-1454</v>
      </c>
      <c r="Y13" s="65">
        <v>-1054508</v>
      </c>
      <c r="Z13" s="145">
        <v>72524.62</v>
      </c>
      <c r="AA13" s="67">
        <v>-1454</v>
      </c>
    </row>
    <row r="14" spans="1:27" ht="13.5">
      <c r="A14" s="264" t="s">
        <v>42</v>
      </c>
      <c r="B14" s="197" t="s">
        <v>72</v>
      </c>
      <c r="C14" s="160">
        <v>-5522132</v>
      </c>
      <c r="D14" s="160"/>
      <c r="E14" s="64">
        <v>-17538000</v>
      </c>
      <c r="F14" s="65">
        <v>-15171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>
        <v>-15171</v>
      </c>
      <c r="Y14" s="65">
        <v>15171</v>
      </c>
      <c r="Z14" s="145">
        <v>-100</v>
      </c>
      <c r="AA14" s="67">
        <v>-15171</v>
      </c>
    </row>
    <row r="15" spans="1:27" ht="13.5">
      <c r="A15" s="265" t="s">
        <v>187</v>
      </c>
      <c r="B15" s="266"/>
      <c r="C15" s="177">
        <f aca="true" t="shared" si="0" ref="C15:Y15">SUM(C6:C14)</f>
        <v>22889458</v>
      </c>
      <c r="D15" s="177">
        <f>SUM(D6:D14)</f>
        <v>-3386329</v>
      </c>
      <c r="E15" s="77">
        <f t="shared" si="0"/>
        <v>18513000</v>
      </c>
      <c r="F15" s="78">
        <f t="shared" si="0"/>
        <v>17337</v>
      </c>
      <c r="G15" s="78">
        <f t="shared" si="0"/>
        <v>2230199</v>
      </c>
      <c r="H15" s="78">
        <f t="shared" si="0"/>
        <v>-4807043</v>
      </c>
      <c r="I15" s="78">
        <f t="shared" si="0"/>
        <v>-565521</v>
      </c>
      <c r="J15" s="78">
        <f t="shared" si="0"/>
        <v>-3142365</v>
      </c>
      <c r="K15" s="78">
        <f t="shared" si="0"/>
        <v>-930471</v>
      </c>
      <c r="L15" s="78">
        <f t="shared" si="0"/>
        <v>3246210</v>
      </c>
      <c r="M15" s="78">
        <f t="shared" si="0"/>
        <v>1788870</v>
      </c>
      <c r="N15" s="78">
        <f t="shared" si="0"/>
        <v>4104609</v>
      </c>
      <c r="O15" s="78">
        <f t="shared" si="0"/>
        <v>-1899078</v>
      </c>
      <c r="P15" s="78">
        <f t="shared" si="0"/>
        <v>1255455</v>
      </c>
      <c r="Q15" s="78">
        <f t="shared" si="0"/>
        <v>7762120</v>
      </c>
      <c r="R15" s="78">
        <f t="shared" si="0"/>
        <v>7118497</v>
      </c>
      <c r="S15" s="78">
        <f t="shared" si="0"/>
        <v>-11961582</v>
      </c>
      <c r="T15" s="78">
        <f t="shared" si="0"/>
        <v>1233699</v>
      </c>
      <c r="U15" s="78">
        <f t="shared" si="0"/>
        <v>-739187</v>
      </c>
      <c r="V15" s="78">
        <f t="shared" si="0"/>
        <v>-11467070</v>
      </c>
      <c r="W15" s="78">
        <f t="shared" si="0"/>
        <v>-3386329</v>
      </c>
      <c r="X15" s="78">
        <f t="shared" si="0"/>
        <v>17337</v>
      </c>
      <c r="Y15" s="78">
        <f t="shared" si="0"/>
        <v>-3403666</v>
      </c>
      <c r="Z15" s="179">
        <f>+IF(X15&lt;&gt;0,+(Y15/X15)*100,0)</f>
        <v>-19632.381611582165</v>
      </c>
      <c r="AA15" s="79">
        <f>SUM(AA6:AA14)</f>
        <v>17337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1381810</v>
      </c>
      <c r="D19" s="160">
        <v>380000</v>
      </c>
      <c r="E19" s="64">
        <v>525000</v>
      </c>
      <c r="F19" s="65">
        <v>573</v>
      </c>
      <c r="G19" s="164"/>
      <c r="H19" s="164"/>
      <c r="I19" s="164"/>
      <c r="J19" s="65"/>
      <c r="K19" s="164"/>
      <c r="L19" s="164"/>
      <c r="M19" s="65"/>
      <c r="N19" s="164"/>
      <c r="O19" s="164">
        <v>380000</v>
      </c>
      <c r="P19" s="164"/>
      <c r="Q19" s="65"/>
      <c r="R19" s="164">
        <v>380000</v>
      </c>
      <c r="S19" s="164"/>
      <c r="T19" s="65"/>
      <c r="U19" s="164"/>
      <c r="V19" s="164"/>
      <c r="W19" s="164">
        <v>380000</v>
      </c>
      <c r="X19" s="65">
        <v>573</v>
      </c>
      <c r="Y19" s="164">
        <v>379427</v>
      </c>
      <c r="Z19" s="146">
        <v>66217.63</v>
      </c>
      <c r="AA19" s="239">
        <v>573</v>
      </c>
    </row>
    <row r="20" spans="1:27" ht="13.5">
      <c r="A20" s="264" t="s">
        <v>190</v>
      </c>
      <c r="B20" s="197"/>
      <c r="C20" s="160"/>
      <c r="D20" s="160"/>
      <c r="E20" s="281"/>
      <c r="F20" s="164">
        <v>1918</v>
      </c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>
        <v>1918</v>
      </c>
      <c r="Y20" s="65">
        <v>-1918</v>
      </c>
      <c r="Z20" s="145">
        <v>-100</v>
      </c>
      <c r="AA20" s="67">
        <v>1918</v>
      </c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-14690624</v>
      </c>
      <c r="D24" s="160">
        <v>-7857184</v>
      </c>
      <c r="E24" s="64">
        <v>-19139004</v>
      </c>
      <c r="F24" s="65">
        <v>172</v>
      </c>
      <c r="G24" s="65">
        <v>6782</v>
      </c>
      <c r="H24" s="65"/>
      <c r="I24" s="65"/>
      <c r="J24" s="65">
        <v>6782</v>
      </c>
      <c r="K24" s="65">
        <v>-1202062</v>
      </c>
      <c r="L24" s="65">
        <v>-1356746</v>
      </c>
      <c r="M24" s="65">
        <v>-2787168</v>
      </c>
      <c r="N24" s="65">
        <v>-5345976</v>
      </c>
      <c r="O24" s="65">
        <v>-7582</v>
      </c>
      <c r="P24" s="65">
        <v>-103103</v>
      </c>
      <c r="Q24" s="65">
        <v>-83266</v>
      </c>
      <c r="R24" s="65">
        <v>-193951</v>
      </c>
      <c r="S24" s="65">
        <v>-91025</v>
      </c>
      <c r="T24" s="65">
        <v>-5978</v>
      </c>
      <c r="U24" s="65">
        <v>-2227036</v>
      </c>
      <c r="V24" s="65">
        <v>-2324039</v>
      </c>
      <c r="W24" s="65">
        <v>-7857184</v>
      </c>
      <c r="X24" s="65">
        <v>172</v>
      </c>
      <c r="Y24" s="65">
        <v>-7857356</v>
      </c>
      <c r="Z24" s="145">
        <v>-4568230.23</v>
      </c>
      <c r="AA24" s="67">
        <v>172</v>
      </c>
    </row>
    <row r="25" spans="1:27" ht="13.5">
      <c r="A25" s="265" t="s">
        <v>194</v>
      </c>
      <c r="B25" s="266"/>
      <c r="C25" s="177">
        <f aca="true" t="shared" si="1" ref="C25:Y25">SUM(C19:C24)</f>
        <v>-13308814</v>
      </c>
      <c r="D25" s="177">
        <f>SUM(D19:D24)</f>
        <v>-7477184</v>
      </c>
      <c r="E25" s="77">
        <f t="shared" si="1"/>
        <v>-18614004</v>
      </c>
      <c r="F25" s="78">
        <f t="shared" si="1"/>
        <v>2663</v>
      </c>
      <c r="G25" s="78">
        <f t="shared" si="1"/>
        <v>6782</v>
      </c>
      <c r="H25" s="78">
        <f t="shared" si="1"/>
        <v>0</v>
      </c>
      <c r="I25" s="78">
        <f t="shared" si="1"/>
        <v>0</v>
      </c>
      <c r="J25" s="78">
        <f t="shared" si="1"/>
        <v>6782</v>
      </c>
      <c r="K25" s="78">
        <f t="shared" si="1"/>
        <v>-1202062</v>
      </c>
      <c r="L25" s="78">
        <f t="shared" si="1"/>
        <v>-1356746</v>
      </c>
      <c r="M25" s="78">
        <f t="shared" si="1"/>
        <v>-2787168</v>
      </c>
      <c r="N25" s="78">
        <f t="shared" si="1"/>
        <v>-5345976</v>
      </c>
      <c r="O25" s="78">
        <f t="shared" si="1"/>
        <v>372418</v>
      </c>
      <c r="P25" s="78">
        <f t="shared" si="1"/>
        <v>-103103</v>
      </c>
      <c r="Q25" s="78">
        <f t="shared" si="1"/>
        <v>-83266</v>
      </c>
      <c r="R25" s="78">
        <f t="shared" si="1"/>
        <v>186049</v>
      </c>
      <c r="S25" s="78">
        <f t="shared" si="1"/>
        <v>-91025</v>
      </c>
      <c r="T25" s="78">
        <f t="shared" si="1"/>
        <v>-5978</v>
      </c>
      <c r="U25" s="78">
        <f t="shared" si="1"/>
        <v>-2227036</v>
      </c>
      <c r="V25" s="78">
        <f t="shared" si="1"/>
        <v>-2324039</v>
      </c>
      <c r="W25" s="78">
        <f t="shared" si="1"/>
        <v>-7477184</v>
      </c>
      <c r="X25" s="78">
        <f t="shared" si="1"/>
        <v>2663</v>
      </c>
      <c r="Y25" s="78">
        <f t="shared" si="1"/>
        <v>-7479847</v>
      </c>
      <c r="Z25" s="179">
        <f>+IF(X25&lt;&gt;0,+(Y25/X25)*100,0)</f>
        <v>-280880.47315058205</v>
      </c>
      <c r="AA25" s="79">
        <f>SUM(AA19:AA24)</f>
        <v>2663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>
        <v>14</v>
      </c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>
        <v>14</v>
      </c>
      <c r="Y31" s="65">
        <v>-14</v>
      </c>
      <c r="Z31" s="145">
        <v>-100</v>
      </c>
      <c r="AA31" s="67">
        <v>14</v>
      </c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-2003213</v>
      </c>
      <c r="D33" s="160"/>
      <c r="E33" s="64">
        <v>2585004</v>
      </c>
      <c r="F33" s="65">
        <v>-973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>
        <v>-973</v>
      </c>
      <c r="Y33" s="65">
        <v>973</v>
      </c>
      <c r="Z33" s="145">
        <v>-100</v>
      </c>
      <c r="AA33" s="67">
        <v>-973</v>
      </c>
    </row>
    <row r="34" spans="1:27" ht="13.5">
      <c r="A34" s="265" t="s">
        <v>200</v>
      </c>
      <c r="B34" s="266"/>
      <c r="C34" s="177">
        <f aca="true" t="shared" si="2" ref="C34:Y34">SUM(C29:C33)</f>
        <v>-2003213</v>
      </c>
      <c r="D34" s="177">
        <f>SUM(D29:D33)</f>
        <v>0</v>
      </c>
      <c r="E34" s="77">
        <f t="shared" si="2"/>
        <v>2585004</v>
      </c>
      <c r="F34" s="78">
        <f t="shared" si="2"/>
        <v>-959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-959</v>
      </c>
      <c r="Y34" s="78">
        <f t="shared" si="2"/>
        <v>959</v>
      </c>
      <c r="Z34" s="179">
        <f>+IF(X34&lt;&gt;0,+(Y34/X34)*100,0)</f>
        <v>-100</v>
      </c>
      <c r="AA34" s="79">
        <f>SUM(AA29:AA33)</f>
        <v>-959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7577431</v>
      </c>
      <c r="D36" s="158">
        <f>+D15+D25+D34</f>
        <v>-10863513</v>
      </c>
      <c r="E36" s="104">
        <f t="shared" si="3"/>
        <v>2484000</v>
      </c>
      <c r="F36" s="105">
        <f t="shared" si="3"/>
        <v>19041</v>
      </c>
      <c r="G36" s="105">
        <f t="shared" si="3"/>
        <v>2236981</v>
      </c>
      <c r="H36" s="105">
        <f t="shared" si="3"/>
        <v>-4807043</v>
      </c>
      <c r="I36" s="105">
        <f t="shared" si="3"/>
        <v>-565521</v>
      </c>
      <c r="J36" s="105">
        <f t="shared" si="3"/>
        <v>-3135583</v>
      </c>
      <c r="K36" s="105">
        <f t="shared" si="3"/>
        <v>-2132533</v>
      </c>
      <c r="L36" s="105">
        <f t="shared" si="3"/>
        <v>1889464</v>
      </c>
      <c r="M36" s="105">
        <f t="shared" si="3"/>
        <v>-998298</v>
      </c>
      <c r="N36" s="105">
        <f t="shared" si="3"/>
        <v>-1241367</v>
      </c>
      <c r="O36" s="105">
        <f t="shared" si="3"/>
        <v>-1526660</v>
      </c>
      <c r="P36" s="105">
        <f t="shared" si="3"/>
        <v>1152352</v>
      </c>
      <c r="Q36" s="105">
        <f t="shared" si="3"/>
        <v>7678854</v>
      </c>
      <c r="R36" s="105">
        <f t="shared" si="3"/>
        <v>7304546</v>
      </c>
      <c r="S36" s="105">
        <f t="shared" si="3"/>
        <v>-12052607</v>
      </c>
      <c r="T36" s="105">
        <f t="shared" si="3"/>
        <v>1227721</v>
      </c>
      <c r="U36" s="105">
        <f t="shared" si="3"/>
        <v>-2966223</v>
      </c>
      <c r="V36" s="105">
        <f t="shared" si="3"/>
        <v>-13791109</v>
      </c>
      <c r="W36" s="105">
        <f t="shared" si="3"/>
        <v>-10863513</v>
      </c>
      <c r="X36" s="105">
        <f t="shared" si="3"/>
        <v>19041</v>
      </c>
      <c r="Y36" s="105">
        <f t="shared" si="3"/>
        <v>-10882554</v>
      </c>
      <c r="Z36" s="142">
        <f>+IF(X36&lt;&gt;0,+(Y36/X36)*100,0)</f>
        <v>-57153.26926106823</v>
      </c>
      <c r="AA36" s="107">
        <f>+AA15+AA25+AA34</f>
        <v>19041</v>
      </c>
    </row>
    <row r="37" spans="1:27" ht="13.5">
      <c r="A37" s="264" t="s">
        <v>202</v>
      </c>
      <c r="B37" s="197" t="s">
        <v>96</v>
      </c>
      <c r="C37" s="158"/>
      <c r="D37" s="158"/>
      <c r="E37" s="104"/>
      <c r="F37" s="105"/>
      <c r="G37" s="105"/>
      <c r="H37" s="105">
        <v>2236981</v>
      </c>
      <c r="I37" s="105">
        <v>-2570062</v>
      </c>
      <c r="J37" s="105"/>
      <c r="K37" s="105">
        <v>-3135583</v>
      </c>
      <c r="L37" s="105">
        <v>-5268116</v>
      </c>
      <c r="M37" s="105">
        <v>-3378652</v>
      </c>
      <c r="N37" s="105">
        <v>-3135583</v>
      </c>
      <c r="O37" s="105">
        <v>-4376950</v>
      </c>
      <c r="P37" s="105">
        <v>-5903610</v>
      </c>
      <c r="Q37" s="105">
        <v>-4751258</v>
      </c>
      <c r="R37" s="105">
        <v>-4376950</v>
      </c>
      <c r="S37" s="105">
        <v>2927596</v>
      </c>
      <c r="T37" s="105">
        <v>-9125011</v>
      </c>
      <c r="U37" s="105">
        <v>-7897290</v>
      </c>
      <c r="V37" s="105">
        <v>2927596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7577431</v>
      </c>
      <c r="D38" s="272">
        <v>-10863513</v>
      </c>
      <c r="E38" s="273">
        <v>2484000</v>
      </c>
      <c r="F38" s="274">
        <v>19041</v>
      </c>
      <c r="G38" s="274">
        <v>2236981</v>
      </c>
      <c r="H38" s="274">
        <v>-2570062</v>
      </c>
      <c r="I38" s="274">
        <v>-3135583</v>
      </c>
      <c r="J38" s="274">
        <v>-3135583</v>
      </c>
      <c r="K38" s="274">
        <v>-5268116</v>
      </c>
      <c r="L38" s="274">
        <v>-3378652</v>
      </c>
      <c r="M38" s="274">
        <v>-4376950</v>
      </c>
      <c r="N38" s="274">
        <v>-4376950</v>
      </c>
      <c r="O38" s="274">
        <v>-5903610</v>
      </c>
      <c r="P38" s="274">
        <v>-4751258</v>
      </c>
      <c r="Q38" s="274">
        <v>2927596</v>
      </c>
      <c r="R38" s="274">
        <v>2927596</v>
      </c>
      <c r="S38" s="274">
        <v>-9125011</v>
      </c>
      <c r="T38" s="274">
        <v>-7897290</v>
      </c>
      <c r="U38" s="274">
        <v>-10863513</v>
      </c>
      <c r="V38" s="274">
        <v>-10863513</v>
      </c>
      <c r="W38" s="274">
        <v>-10863513</v>
      </c>
      <c r="X38" s="274">
        <v>19041</v>
      </c>
      <c r="Y38" s="274">
        <v>-10882554</v>
      </c>
      <c r="Z38" s="275">
        <v>-57153.27</v>
      </c>
      <c r="AA38" s="276">
        <v>19041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2012-08-01T07:52:21Z</dcterms:created>
  <dcterms:modified xsi:type="dcterms:W3CDTF">2012-08-01T07:52:21Z</dcterms:modified>
  <cp:category/>
  <cp:version/>
  <cp:contentType/>
  <cp:contentStatus/>
</cp:coreProperties>
</file>