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<sst xmlns="http://schemas.openxmlformats.org/spreadsheetml/2006/main" count="1495" uniqueCount="657">
  <si>
    <t>Main appropriation</t>
  </si>
  <si>
    <t>Adjusted Budget</t>
  </si>
  <si>
    <t>First Quarter 2012/13</t>
  </si>
  <si>
    <t>Second Quarter 2012/13</t>
  </si>
  <si>
    <t>Third Quarter 2012/13</t>
  </si>
  <si>
    <t>Fourth Quarter 2012/13</t>
  </si>
  <si>
    <t>Year to date: 30 September 2012</t>
  </si>
  <si>
    <t>First Quarter 2011/12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</si>
  <si>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</si>
  <si>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</si>
  <si>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</si>
  <si>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</si>
  <si>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</si>
  <si>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</si>
  <si>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</si>
  <si>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</si>
  <si>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</si>
  <si>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</si>
  <si>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Q1 of 2011/12 to Q1 of 2012/13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</si>
  <si>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</si>
  <si>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</si>
  <si>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</si>
  <si>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</si>
  <si>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</si>
  <si>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</si>
  <si>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</si>
  <si>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</si>
  <si>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</si>
  <si>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</si>
  <si>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</si>
  <si>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</si>
  <si>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</si>
  <si>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</si>
  <si>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</si>
  <si>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</si>
  <si>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</si>
  <si>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</si>
  <si>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</si>
  <si>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</si>
  <si>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</si>
  <si>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</si>
  <si>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</si>
  <si>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</si>
  <si>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</si>
  <si>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</si>
  <si>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</si>
  <si>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</si>
  <si>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</si>
  <si>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</si>
  <si>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</si>
  <si>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</si>
  <si>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</si>
  <si>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</si>
  <si>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</si>
  <si>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</si>
  <si>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</si>
  <si>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</si>
  <si>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</si>
  <si>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</si>
  <si>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</si>
  <si>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</si>
  <si>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</si>
  <si>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</si>
  <si>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</si>
  <si>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</si>
  <si>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</si>
  <si>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</si>
  <si>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</si>
  <si>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</si>
  <si>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</si>
  <si>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</si>
  <si>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</si>
  <si>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</si>
  <si>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</si>
  <si>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</si>
  <si>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</si>
  <si>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</si>
  <si>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</si>
  <si>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</si>
  <si>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</si>
  <si>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</si>
  <si>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</si>
  <si>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</si>
  <si>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</si>
  <si>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</si>
  <si>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</si>
  <si>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</si>
  <si>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</si>
  <si>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</si>
  <si>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</si>
  <si>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</si>
  <si>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</si>
  <si>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</si>
  <si>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</si>
  <si>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</si>
  <si>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</si>
  <si>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</si>
  <si>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</si>
  <si>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</si>
  <si>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</si>
  <si>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</si>
  <si>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</si>
  <si>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</si>
  <si>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</si>
  <si>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</si>
  <si>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</si>
  <si>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</si>
  <si>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</si>
  <si>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</si>
  <si>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</si>
  <si>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</si>
  <si>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</si>
  <si>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</si>
  <si>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</si>
  <si>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</si>
  <si>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</si>
  <si>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</si>
  <si>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</si>
  <si>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</si>
  <si>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</si>
  <si>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</si>
  <si>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</si>
  <si>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</si>
  <si>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</si>
  <si>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</si>
  <si>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</si>
  <si>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</si>
  <si>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</si>
  <si>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</si>
  <si>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</si>
  <si>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</si>
  <si>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</si>
  <si>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</si>
  <si>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</si>
  <si>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</si>
  <si>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</si>
  <si>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</si>
  <si>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</si>
  <si>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</si>
  <si>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</si>
  <si>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</si>
  <si>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</si>
  <si>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</si>
  <si>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</si>
  <si>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</si>
  <si>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</si>
  <si>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</si>
  <si>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</si>
  <si>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</si>
  <si>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</si>
  <si>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</si>
  <si>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</si>
  <si>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</si>
  <si>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</si>
  <si>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</si>
  <si>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</si>
  <si>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</si>
  <si>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</si>
  <si>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</si>
  <si>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</si>
  <si>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</si>
  <si>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</si>
  <si>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</si>
  <si>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</si>
  <si>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</si>
  <si>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</si>
  <si>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</si>
  <si>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</si>
  <si>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</si>
  <si>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</si>
  <si>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</si>
  <si>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</si>
  <si>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</si>
  <si>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</si>
  <si>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</si>
  <si>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</si>
  <si>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</si>
  <si>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</si>
  <si>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</si>
  <si>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</si>
  <si>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</si>
  <si>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</si>
  <si>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</si>
  <si>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</si>
  <si>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</si>
  <si>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</si>
  <si>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</si>
  <si>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</si>
  <si>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</si>
  <si>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</si>
  <si>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</si>
  <si>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</si>
  <si>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</si>
  <si>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</si>
  <si>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</si>
  <si>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</si>
  <si>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</si>
  <si>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</si>
  <si>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</si>
  <si>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</si>
  <si>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</si>
  <si>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</si>
  <si>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</si>
  <si>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</si>
  <si>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</si>
  <si>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</si>
  <si>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</si>
  <si>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</si>
  <si>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</si>
  <si>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</si>
  <si>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</si>
  <si>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</si>
  <si>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</si>
  <si>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</si>
  <si>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</si>
  <si>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</si>
  <si>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</si>
  <si>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</si>
  <si>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</si>
  <si>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</si>
  <si>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</si>
  <si>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</si>
  <si>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</si>
  <si>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</si>
  <si>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</si>
  <si>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</si>
  <si>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</si>
  <si>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</si>
  <si>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</si>
  <si>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</si>
  <si>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</si>
  <si>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</si>
  <si>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</si>
  <si>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</si>
  <si>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</si>
  <si>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</si>
  <si>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</si>
  <si>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</si>
  <si>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</si>
  <si>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</si>
  <si>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</si>
  <si>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</si>
  <si>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</si>
  <si>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</si>
  <si>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</si>
  <si>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</si>
  <si>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</si>
  <si>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</si>
  <si>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</si>
  <si>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</si>
  <si>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</si>
  <si>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</si>
  <si>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</si>
  <si>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</si>
  <si>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</si>
  <si>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</si>
  <si>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</si>
  <si>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</si>
  <si>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</si>
  <si>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</si>
  <si>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</si>
  <si>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</si>
  <si>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</si>
  <si>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</si>
  <si>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</si>
  <si>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</si>
  <si>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</si>
  <si>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</si>
  <si>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</si>
  <si>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</si>
  <si>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</si>
  <si>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</si>
  <si>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</si>
  <si>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</si>
  <si>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</si>
  <si>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</si>
  <si>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</si>
  <si>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</si>
  <si>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</si>
  <si>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</si>
  <si>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</si>
  <si>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</si>
  <si>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</si>
  <si>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</si>
  <si>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</si>
  <si>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</si>
  <si>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</si>
  <si>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</si>
  <si>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</si>
  <si>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</si>
  <si>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</si>
  <si>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</si>
  <si>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</si>
  <si>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</si>
  <si>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</si>
  <si>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</si>
  <si>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</si>
  <si>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</si>
  <si>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</si>
  <si>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</si>
  <si>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</si>
  <si>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</si>
  <si>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</si>
  <si>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</si>
  <si>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</si>
  <si>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</si>
  <si>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</si>
  <si>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</si>
  <si>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</si>
  <si>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</si>
  <si>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</si>
  <si>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</si>
  <si>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</si>
  <si>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</si>
  <si>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</si>
  <si>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</si>
  <si>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</si>
  <si>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</si>
  <si>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</si>
  <si>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</si>
  <si>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</si>
  <si>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</si>
  <si>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</si>
  <si>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</si>
  <si>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</si>
  <si>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</si>
  <si>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</si>
  <si>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</si>
  <si>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</si>
  <si>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</si>
  <si>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</si>
  <si>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</si>
  <si>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</si>
  <si>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</si>
  <si>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</si>
  <si>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</si>
  <si>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</si>
  <si>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</si>
  <si>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</si>
  <si>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</si>
  <si>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</si>
  <si>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</si>
  <si>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</si>
  <si>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</si>
  <si>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</si>
  <si>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</si>
  <si>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</si>
  <si>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</si>
  <si>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</si>
  <si>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</si>
  <si>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</si>
  <si>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</si>
  <si>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</si>
  <si>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</si>
  <si>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</si>
  <si>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</si>
  <si>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</si>
  <si>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</si>
  <si>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</si>
  <si>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</si>
  <si>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</si>
  <si>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</si>
  <si>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</si>
  <si>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</si>
  <si>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</si>
  <si>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</si>
  <si>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</si>
  <si>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</si>
  <si>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</si>
  <si>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</si>
  <si>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</si>
  <si>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</si>
  <si>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</si>
  <si>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</si>
  <si>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</si>
  <si>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</si>
  <si>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</si>
  <si>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</si>
  <si>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</si>
  <si>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</si>
  <si>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</si>
  <si>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</si>
  <si>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</si>
  <si>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</si>
  <si>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</si>
  <si>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</si>
  <si>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</si>
  <si>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</si>
  <si>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</si>
  <si>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</si>
  <si>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</si>
  <si>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</si>
  <si>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</si>
  <si>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</si>
  <si>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</si>
  <si>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</si>
  <si>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</si>
  <si>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</si>
  <si>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</si>
  <si>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</si>
  <si>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</si>
  <si>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</si>
  <si>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</si>
  <si>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</si>
  <si>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</si>
  <si>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</si>
  <si>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</si>
  <si>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</si>
  <si>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</si>
  <si>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</si>
  <si>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</si>
  <si>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</si>
  <si>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</si>
  <si>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</si>
  <si>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</si>
  <si>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</si>
  <si>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</si>
  <si>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</si>
  <si>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</si>
  <si>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</si>
  <si>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</si>
  <si>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</si>
  <si>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</si>
  <si>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</si>
  <si>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</si>
  <si>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</si>
  <si>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</si>
  <si>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</si>
  <si>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</si>
  <si>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</si>
  <si>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</si>
  <si>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</si>
  <si>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</si>
  <si>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</si>
  <si>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</si>
  <si>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</si>
  <si>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</si>
  <si>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</si>
  <si>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</si>
  <si>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</si>
  <si>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</si>
  <si>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</si>
  <si>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</si>
  <si>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</si>
  <si>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</si>
  <si>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</si>
  <si>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</si>
  <si>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</si>
  <si>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</si>
  <si>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</si>
  <si>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</si>
  <si>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</si>
  <si>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</si>
  <si>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</si>
  <si>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</si>
  <si>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</si>
  <si>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</si>
  <si>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</si>
  <si>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</si>
  <si>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</si>
  <si>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</si>
  <si>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</si>
  <si>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</si>
  <si>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</si>
  <si>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</si>
  <si>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</si>
  <si>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</si>
  <si>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</si>
  <si>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</si>
  <si>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</si>
  <si>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</si>
  <si>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</si>
  <si>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</si>
  <si>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</si>
  <si>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</si>
  <si>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</si>
  <si>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</si>
  <si>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</si>
  <si>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</si>
  <si>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</si>
  <si>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</si>
  <si>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</si>
  <si>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</si>
  <si>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</si>
  <si>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</si>
  <si>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</si>
  <si>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</si>
  <si>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</si>
  <si>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</si>
  <si>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</si>
  <si>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</si>
  <si>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</si>
  <si>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</si>
  <si>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</si>
  <si>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</si>
  <si>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</si>
  <si>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</si>
  <si>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</si>
  <si>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</si>
  <si>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</si>
  <si>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</si>
  <si>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</si>
  <si>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</si>
  <si>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</si>
  <si>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</si>
  <si>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</si>
  <si>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</si>
  <si>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</si>
  <si>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</si>
  <si>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</si>
  <si>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</si>
  <si>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</si>
  <si>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</si>
  <si>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</si>
  <si>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</si>
  <si>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</si>
  <si>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</si>
  <si>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</si>
  <si>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</si>
  <si>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</si>
  <si>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</si>
  <si>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</si>
  <si>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</si>
  <si>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</si>
  <si>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</si>
  <si>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</si>
  <si>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</si>
  <si>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</si>
  <si>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</si>
  <si>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</si>
  <si>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</si>
  <si>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</si>
  <si>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</si>
  <si>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</si>
  <si>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</si>
  <si>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</si>
  <si>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</si>
  <si>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</si>
  <si>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</si>
  <si>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</si>
  <si>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</si>
  <si>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</si>
  <si>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</si>
  <si>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</si>
  <si>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</si>
  <si>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</si>
  <si>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</si>
  <si>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</si>
  <si>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</si>
  <si>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</si>
  <si>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</si>
  <si>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</si>
  <si>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</si>
  <si>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</si>
  <si>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</si>
  <si>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</si>
  <si>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</si>
  <si>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</si>
  <si>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</si>
  <si>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</si>
  <si>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</si>
  <si>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</si>
  <si>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</si>
  <si>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</si>
  <si>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</si>
  <si>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</si>
  <si>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</si>
  <si>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</si>
  <si>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</si>
  <si>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</si>
  <si>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</si>
  <si>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</si>
  <si>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</si>
  <si>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</si>
  <si>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</si>
  <si>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</si>
  <si>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</si>
  <si>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</si>
  <si>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</si>
  <si>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</si>
  <si>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</si>
  <si>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</si>
  <si>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</si>
  <si>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</si>
  <si>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</si>
  <si>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</si>
  <si>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</si>
  <si>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</si>
  <si>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</si>
  <si>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</si>
  <si>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</si>
  <si>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</si>
  <si>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</si>
  <si>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</si>
  <si>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</si>
  <si>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</si>
  <si>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</si>
  <si>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</si>
  <si>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</si>
  <si>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</si>
  <si>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</si>
  <si>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</si>
  <si>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</si>
  <si>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</si>
  <si>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</si>
  <si>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</si>
  <si>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</si>
  <si>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</si>
  <si>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</si>
  <si>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</si>
  <si>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</si>
  <si>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</si>
  <si>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</si>
  <si>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</si>
  <si>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</si>
  <si>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</si>
  <si>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</si>
  <si>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</si>
  <si>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</si>
  <si>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</si>
  <si>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</si>
  <si>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</si>
  <si>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</si>
  <si>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</si>
  <si>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</si>
  <si>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</si>
  <si>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</si>
  <si>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</si>
  <si>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</si>
  <si>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</si>
  <si>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</si>
  <si>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</si>
  <si>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</si>
  <si>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</si>
  <si>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</si>
  <si>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</si>
  <si>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</si>
  <si>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</si>
  <si>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</si>
  <si>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</si>
  <si>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</si>
  <si>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</si>
  <si>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</si>
  <si>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</si>
  <si>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</si>
  <si>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</si>
  <si>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</si>
  <si>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</si>
  <si>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</si>
  <si>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</si>
  <si>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</si>
  <si>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</si>
  <si>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</si>
  <si>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</si>
  <si>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</si>
  <si>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EXPENDITURE FOR THE 1st QUARTER ENDED 30 SEPTEMBER 2012</t>
  </si>
  <si>
    <t>Source: National Treasury Local Government Database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</si>
</sst>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0" fillId="0" borderId="26" xfId="0" applyBorder="1" applyAlignment="1" applyProtection="1">
      <alignment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3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170" fontId="27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32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s="8" customFormat="1" ht="16.5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7"/>
      <c r="AJ3" s="7"/>
      <c r="AK3" s="7"/>
      <c r="AL3" s="7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25"/>
      <c r="C6" s="128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19</v>
      </c>
      <c r="C7" s="128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128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20</v>
      </c>
      <c r="C9" s="129" t="s">
        <v>21</v>
      </c>
      <c r="D9" s="74">
        <v>20286636128</v>
      </c>
      <c r="E9" s="75">
        <v>6264428360</v>
      </c>
      <c r="F9" s="76">
        <f>$D9+$E9</f>
        <v>26551064488</v>
      </c>
      <c r="G9" s="74">
        <v>20393724540</v>
      </c>
      <c r="H9" s="75">
        <v>6514855456</v>
      </c>
      <c r="I9" s="77">
        <f>$G9+$H9</f>
        <v>26908579996</v>
      </c>
      <c r="J9" s="74">
        <v>4145089765</v>
      </c>
      <c r="K9" s="75">
        <v>777708840</v>
      </c>
      <c r="L9" s="75">
        <f>$J9+$K9</f>
        <v>4922798605</v>
      </c>
      <c r="M9" s="41">
        <f>IF($F9=0,0,$L9/$F9)</f>
        <v>0.1854087095914706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4145089765</v>
      </c>
      <c r="AA9" s="75">
        <v>777708840</v>
      </c>
      <c r="AB9" s="75">
        <f>$Z9+$AA9</f>
        <v>4922798605</v>
      </c>
      <c r="AC9" s="41">
        <f>IF($F9=0,0,$AB9/$F9)</f>
        <v>0.1854087095914706</v>
      </c>
      <c r="AD9" s="74">
        <v>4022488045</v>
      </c>
      <c r="AE9" s="75">
        <v>621258376</v>
      </c>
      <c r="AF9" s="75">
        <f>$AD9+$AE9</f>
        <v>4643746421</v>
      </c>
      <c r="AG9" s="41">
        <f>IF($AI9=0,0,$AK9/$AI9)</f>
        <v>0.20285437797085498</v>
      </c>
      <c r="AH9" s="41">
        <f>IF($AF9=0,0,(($L9/$AF9)-1))</f>
        <v>0.06009203748466274</v>
      </c>
      <c r="AI9" s="13">
        <v>22892019721</v>
      </c>
      <c r="AJ9" s="13">
        <v>23167186439</v>
      </c>
      <c r="AK9" s="13">
        <v>4643746421</v>
      </c>
      <c r="AL9" s="13"/>
    </row>
    <row r="10" spans="1:38" s="14" customFormat="1" ht="12.75">
      <c r="A10" s="30"/>
      <c r="B10" s="39" t="s">
        <v>22</v>
      </c>
      <c r="C10" s="129" t="s">
        <v>23</v>
      </c>
      <c r="D10" s="74">
        <v>11169118609</v>
      </c>
      <c r="E10" s="75">
        <v>2179414825</v>
      </c>
      <c r="F10" s="77">
        <f aca="true" t="shared" si="0" ref="F10:F18">$D10+$E10</f>
        <v>13348533434</v>
      </c>
      <c r="G10" s="74">
        <v>11169118609</v>
      </c>
      <c r="H10" s="75">
        <v>2179414825</v>
      </c>
      <c r="I10" s="77">
        <f aca="true" t="shared" si="1" ref="I10:I18">$G10+$H10</f>
        <v>13348533434</v>
      </c>
      <c r="J10" s="74">
        <v>2250164733</v>
      </c>
      <c r="K10" s="75">
        <v>324600843</v>
      </c>
      <c r="L10" s="75">
        <f aca="true" t="shared" si="2" ref="L10:L18">$J10+$K10</f>
        <v>2574765576</v>
      </c>
      <c r="M10" s="41">
        <f aca="true" t="shared" si="3" ref="M10:M18">IF($F10=0,0,$L10/$F10)</f>
        <v>0.1928875249652388</v>
      </c>
      <c r="N10" s="102">
        <v>0</v>
      </c>
      <c r="O10" s="103">
        <v>0</v>
      </c>
      <c r="P10" s="104">
        <f aca="true" t="shared" si="4" ref="P10:P18">$N10+$O10</f>
        <v>0</v>
      </c>
      <c r="Q10" s="41">
        <f aca="true" t="shared" si="5" ref="Q10:Q18">IF($F10=0,0,$P10/$F10)</f>
        <v>0</v>
      </c>
      <c r="R10" s="102">
        <v>0</v>
      </c>
      <c r="S10" s="104">
        <v>0</v>
      </c>
      <c r="T10" s="104">
        <f aca="true" t="shared" si="6" ref="T10:T18">$R10+$S10</f>
        <v>0</v>
      </c>
      <c r="U10" s="41">
        <f aca="true" t="shared" si="7" ref="U10:U18">IF($I10=0,0,$T10/$I10)</f>
        <v>0</v>
      </c>
      <c r="V10" s="102">
        <v>0</v>
      </c>
      <c r="W10" s="104">
        <v>0</v>
      </c>
      <c r="X10" s="104">
        <f aca="true" t="shared" si="8" ref="X10:X18">$V10+$W10</f>
        <v>0</v>
      </c>
      <c r="Y10" s="41">
        <f aca="true" t="shared" si="9" ref="Y10:Y18">IF($I10=0,0,$X10/$I10)</f>
        <v>0</v>
      </c>
      <c r="Z10" s="74">
        <v>2250164733</v>
      </c>
      <c r="AA10" s="75">
        <v>324600843</v>
      </c>
      <c r="AB10" s="75">
        <f aca="true" t="shared" si="10" ref="AB10:AB18">$Z10+$AA10</f>
        <v>2574765576</v>
      </c>
      <c r="AC10" s="41">
        <f aca="true" t="shared" si="11" ref="AC10:AC18">IF($F10=0,0,$AB10/$F10)</f>
        <v>0.1928875249652388</v>
      </c>
      <c r="AD10" s="74">
        <v>2024117110</v>
      </c>
      <c r="AE10" s="75">
        <v>361195576</v>
      </c>
      <c r="AF10" s="75">
        <f aca="true" t="shared" si="12" ref="AF10:AF18">$AD10+$AE10</f>
        <v>2385312686</v>
      </c>
      <c r="AG10" s="41">
        <f aca="true" t="shared" si="13" ref="AG10:AG18">IF($AI10=0,0,$AK10/$AI10)</f>
        <v>0.18455768861854754</v>
      </c>
      <c r="AH10" s="41">
        <f aca="true" t="shared" si="14" ref="AH10:AH18">IF($AF10=0,0,(($L10/$AF10)-1))</f>
        <v>0.07942476100175311</v>
      </c>
      <c r="AI10" s="13">
        <v>12924482875</v>
      </c>
      <c r="AJ10" s="13">
        <v>13367948125</v>
      </c>
      <c r="AK10" s="13">
        <v>2385312686</v>
      </c>
      <c r="AL10" s="13"/>
    </row>
    <row r="11" spans="1:38" s="14" customFormat="1" ht="12.75">
      <c r="A11" s="30"/>
      <c r="B11" s="39" t="s">
        <v>24</v>
      </c>
      <c r="C11" s="129" t="s">
        <v>25</v>
      </c>
      <c r="D11" s="74">
        <v>86146647484</v>
      </c>
      <c r="E11" s="75">
        <v>12775384448</v>
      </c>
      <c r="F11" s="77">
        <f t="shared" si="0"/>
        <v>98922031932</v>
      </c>
      <c r="G11" s="74">
        <v>86146647484</v>
      </c>
      <c r="H11" s="75">
        <v>12775384448</v>
      </c>
      <c r="I11" s="77">
        <f t="shared" si="1"/>
        <v>98922031932</v>
      </c>
      <c r="J11" s="74">
        <v>19854352348</v>
      </c>
      <c r="K11" s="75">
        <v>936628219</v>
      </c>
      <c r="L11" s="75">
        <f t="shared" si="2"/>
        <v>20790980567</v>
      </c>
      <c r="M11" s="41">
        <f t="shared" si="3"/>
        <v>0.21017542968882735</v>
      </c>
      <c r="N11" s="102">
        <v>0</v>
      </c>
      <c r="O11" s="103">
        <v>0</v>
      </c>
      <c r="P11" s="104">
        <f t="shared" si="4"/>
        <v>0</v>
      </c>
      <c r="Q11" s="41">
        <f t="shared" si="5"/>
        <v>0</v>
      </c>
      <c r="R11" s="102">
        <v>0</v>
      </c>
      <c r="S11" s="104">
        <v>0</v>
      </c>
      <c r="T11" s="104">
        <f t="shared" si="6"/>
        <v>0</v>
      </c>
      <c r="U11" s="41">
        <f t="shared" si="7"/>
        <v>0</v>
      </c>
      <c r="V11" s="102">
        <v>0</v>
      </c>
      <c r="W11" s="104">
        <v>0</v>
      </c>
      <c r="X11" s="104">
        <f t="shared" si="8"/>
        <v>0</v>
      </c>
      <c r="Y11" s="41">
        <f t="shared" si="9"/>
        <v>0</v>
      </c>
      <c r="Z11" s="74">
        <v>19854352348</v>
      </c>
      <c r="AA11" s="75">
        <v>936628219</v>
      </c>
      <c r="AB11" s="75">
        <f t="shared" si="10"/>
        <v>20790980567</v>
      </c>
      <c r="AC11" s="41">
        <f t="shared" si="11"/>
        <v>0.21017542968882735</v>
      </c>
      <c r="AD11" s="74">
        <v>18614884125</v>
      </c>
      <c r="AE11" s="75">
        <v>953993732</v>
      </c>
      <c r="AF11" s="75">
        <f t="shared" si="12"/>
        <v>19568877857</v>
      </c>
      <c r="AG11" s="41">
        <f t="shared" si="13"/>
        <v>0.22573263486479325</v>
      </c>
      <c r="AH11" s="41">
        <f t="shared" si="14"/>
        <v>0.06245134334889002</v>
      </c>
      <c r="AI11" s="13">
        <v>86690512733</v>
      </c>
      <c r="AJ11" s="13">
        <v>85666518811</v>
      </c>
      <c r="AK11" s="13">
        <v>19568877857</v>
      </c>
      <c r="AL11" s="13"/>
    </row>
    <row r="12" spans="1:38" s="14" customFormat="1" ht="12.75">
      <c r="A12" s="30"/>
      <c r="B12" s="39" t="s">
        <v>26</v>
      </c>
      <c r="C12" s="129" t="s">
        <v>27</v>
      </c>
      <c r="D12" s="74">
        <v>40190012007</v>
      </c>
      <c r="E12" s="75">
        <v>10848900785</v>
      </c>
      <c r="F12" s="77">
        <f t="shared" si="0"/>
        <v>51038912792</v>
      </c>
      <c r="G12" s="74">
        <v>40205626468</v>
      </c>
      <c r="H12" s="75">
        <v>10934783812</v>
      </c>
      <c r="I12" s="77">
        <f t="shared" si="1"/>
        <v>51140410280</v>
      </c>
      <c r="J12" s="74">
        <v>9223190625</v>
      </c>
      <c r="K12" s="75">
        <v>1325651829</v>
      </c>
      <c r="L12" s="75">
        <f t="shared" si="2"/>
        <v>10548842454</v>
      </c>
      <c r="M12" s="41">
        <f t="shared" si="3"/>
        <v>0.20668235032728713</v>
      </c>
      <c r="N12" s="102">
        <v>0</v>
      </c>
      <c r="O12" s="103">
        <v>0</v>
      </c>
      <c r="P12" s="104">
        <f t="shared" si="4"/>
        <v>0</v>
      </c>
      <c r="Q12" s="41">
        <f t="shared" si="5"/>
        <v>0</v>
      </c>
      <c r="R12" s="102">
        <v>0</v>
      </c>
      <c r="S12" s="104">
        <v>0</v>
      </c>
      <c r="T12" s="104">
        <f t="shared" si="6"/>
        <v>0</v>
      </c>
      <c r="U12" s="41">
        <f t="shared" si="7"/>
        <v>0</v>
      </c>
      <c r="V12" s="102">
        <v>0</v>
      </c>
      <c r="W12" s="104">
        <v>0</v>
      </c>
      <c r="X12" s="104">
        <f t="shared" si="8"/>
        <v>0</v>
      </c>
      <c r="Y12" s="41">
        <f t="shared" si="9"/>
        <v>0</v>
      </c>
      <c r="Z12" s="74">
        <v>9223190625</v>
      </c>
      <c r="AA12" s="75">
        <v>1325651829</v>
      </c>
      <c r="AB12" s="75">
        <f t="shared" si="10"/>
        <v>10548842454</v>
      </c>
      <c r="AC12" s="41">
        <f t="shared" si="11"/>
        <v>0.20668235032728713</v>
      </c>
      <c r="AD12" s="74">
        <v>8000494332</v>
      </c>
      <c r="AE12" s="75">
        <v>1169270380</v>
      </c>
      <c r="AF12" s="75">
        <f t="shared" si="12"/>
        <v>9169764712</v>
      </c>
      <c r="AG12" s="41">
        <f t="shared" si="13"/>
        <v>0.19071552754019885</v>
      </c>
      <c r="AH12" s="41">
        <f t="shared" si="14"/>
        <v>0.150394016129473</v>
      </c>
      <c r="AI12" s="13">
        <v>48080850208</v>
      </c>
      <c r="AJ12" s="13">
        <v>48316039581</v>
      </c>
      <c r="AK12" s="13">
        <v>9169764712</v>
      </c>
      <c r="AL12" s="13"/>
    </row>
    <row r="13" spans="1:38" s="14" customFormat="1" ht="12.75">
      <c r="A13" s="30"/>
      <c r="B13" s="39" t="s">
        <v>28</v>
      </c>
      <c r="C13" s="129" t="s">
        <v>29</v>
      </c>
      <c r="D13" s="74">
        <v>10362904027</v>
      </c>
      <c r="E13" s="75">
        <v>4363418126</v>
      </c>
      <c r="F13" s="77">
        <f t="shared" si="0"/>
        <v>14726322153</v>
      </c>
      <c r="G13" s="74">
        <v>10362904027</v>
      </c>
      <c r="H13" s="75">
        <v>4363418126</v>
      </c>
      <c r="I13" s="77">
        <f t="shared" si="1"/>
        <v>14726322153</v>
      </c>
      <c r="J13" s="74">
        <v>1791543927</v>
      </c>
      <c r="K13" s="75">
        <v>492805909</v>
      </c>
      <c r="L13" s="75">
        <f t="shared" si="2"/>
        <v>2284349836</v>
      </c>
      <c r="M13" s="41">
        <f t="shared" si="3"/>
        <v>0.1551201863076613</v>
      </c>
      <c r="N13" s="102">
        <v>0</v>
      </c>
      <c r="O13" s="103">
        <v>0</v>
      </c>
      <c r="P13" s="104">
        <f t="shared" si="4"/>
        <v>0</v>
      </c>
      <c r="Q13" s="41">
        <f t="shared" si="5"/>
        <v>0</v>
      </c>
      <c r="R13" s="102">
        <v>0</v>
      </c>
      <c r="S13" s="104">
        <v>0</v>
      </c>
      <c r="T13" s="104">
        <f t="shared" si="6"/>
        <v>0</v>
      </c>
      <c r="U13" s="41">
        <f t="shared" si="7"/>
        <v>0</v>
      </c>
      <c r="V13" s="102">
        <v>0</v>
      </c>
      <c r="W13" s="104">
        <v>0</v>
      </c>
      <c r="X13" s="104">
        <f t="shared" si="8"/>
        <v>0</v>
      </c>
      <c r="Y13" s="41">
        <f t="shared" si="9"/>
        <v>0</v>
      </c>
      <c r="Z13" s="74">
        <v>1791543927</v>
      </c>
      <c r="AA13" s="75">
        <v>492805909</v>
      </c>
      <c r="AB13" s="75">
        <f t="shared" si="10"/>
        <v>2284349836</v>
      </c>
      <c r="AC13" s="41">
        <f t="shared" si="11"/>
        <v>0.1551201863076613</v>
      </c>
      <c r="AD13" s="74">
        <v>1808828740</v>
      </c>
      <c r="AE13" s="75">
        <v>390732025</v>
      </c>
      <c r="AF13" s="75">
        <f t="shared" si="12"/>
        <v>2199560765</v>
      </c>
      <c r="AG13" s="41">
        <f t="shared" si="13"/>
        <v>0.16707493672814885</v>
      </c>
      <c r="AH13" s="41">
        <f t="shared" si="14"/>
        <v>0.03854818305053742</v>
      </c>
      <c r="AI13" s="13">
        <v>13165115056</v>
      </c>
      <c r="AJ13" s="13">
        <v>13966467907</v>
      </c>
      <c r="AK13" s="13">
        <v>2199560765</v>
      </c>
      <c r="AL13" s="13"/>
    </row>
    <row r="14" spans="1:38" s="14" customFormat="1" ht="12.75">
      <c r="A14" s="30"/>
      <c r="B14" s="39" t="s">
        <v>30</v>
      </c>
      <c r="C14" s="129" t="s">
        <v>31</v>
      </c>
      <c r="D14" s="74">
        <v>11011276265</v>
      </c>
      <c r="E14" s="75">
        <v>2887346415</v>
      </c>
      <c r="F14" s="77">
        <f t="shared" si="0"/>
        <v>13898622680</v>
      </c>
      <c r="G14" s="74">
        <v>11011276265</v>
      </c>
      <c r="H14" s="75">
        <v>2887346415</v>
      </c>
      <c r="I14" s="77">
        <f t="shared" si="1"/>
        <v>13898622680</v>
      </c>
      <c r="J14" s="74">
        <v>1860850512</v>
      </c>
      <c r="K14" s="75">
        <v>211674575</v>
      </c>
      <c r="L14" s="75">
        <f t="shared" si="2"/>
        <v>2072525087</v>
      </c>
      <c r="M14" s="41">
        <f t="shared" si="3"/>
        <v>0.14911729994529213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1860850512</v>
      </c>
      <c r="AA14" s="75">
        <v>211674575</v>
      </c>
      <c r="AB14" s="75">
        <f t="shared" si="10"/>
        <v>2072525087</v>
      </c>
      <c r="AC14" s="41">
        <f t="shared" si="11"/>
        <v>0.14911729994529213</v>
      </c>
      <c r="AD14" s="74">
        <v>2006424507</v>
      </c>
      <c r="AE14" s="75">
        <v>293444863</v>
      </c>
      <c r="AF14" s="75">
        <f t="shared" si="12"/>
        <v>2299869370</v>
      </c>
      <c r="AG14" s="41">
        <f t="shared" si="13"/>
        <v>0.25277446511856105</v>
      </c>
      <c r="AH14" s="41">
        <f t="shared" si="14"/>
        <v>-0.098850954739225</v>
      </c>
      <c r="AI14" s="13">
        <v>9098503557</v>
      </c>
      <c r="AJ14" s="13">
        <v>10407784537</v>
      </c>
      <c r="AK14" s="13">
        <v>2299869370</v>
      </c>
      <c r="AL14" s="13"/>
    </row>
    <row r="15" spans="1:38" s="14" customFormat="1" ht="12.75">
      <c r="A15" s="30"/>
      <c r="B15" s="39" t="s">
        <v>32</v>
      </c>
      <c r="C15" s="129" t="s">
        <v>33</v>
      </c>
      <c r="D15" s="74">
        <v>10561929351</v>
      </c>
      <c r="E15" s="75">
        <v>3148099526</v>
      </c>
      <c r="F15" s="77">
        <f t="shared" si="0"/>
        <v>13710028877</v>
      </c>
      <c r="G15" s="74">
        <v>10561929351</v>
      </c>
      <c r="H15" s="75">
        <v>3148099526</v>
      </c>
      <c r="I15" s="77">
        <f t="shared" si="1"/>
        <v>13710028877</v>
      </c>
      <c r="J15" s="74">
        <v>2000330824</v>
      </c>
      <c r="K15" s="75">
        <v>364198607</v>
      </c>
      <c r="L15" s="75">
        <f t="shared" si="2"/>
        <v>2364529431</v>
      </c>
      <c r="M15" s="41">
        <f t="shared" si="3"/>
        <v>0.17246713717479795</v>
      </c>
      <c r="N15" s="102">
        <v>0</v>
      </c>
      <c r="O15" s="103">
        <v>0</v>
      </c>
      <c r="P15" s="104">
        <f t="shared" si="4"/>
        <v>0</v>
      </c>
      <c r="Q15" s="41">
        <f t="shared" si="5"/>
        <v>0</v>
      </c>
      <c r="R15" s="102">
        <v>0</v>
      </c>
      <c r="S15" s="104">
        <v>0</v>
      </c>
      <c r="T15" s="104">
        <f t="shared" si="6"/>
        <v>0</v>
      </c>
      <c r="U15" s="41">
        <f t="shared" si="7"/>
        <v>0</v>
      </c>
      <c r="V15" s="102">
        <v>0</v>
      </c>
      <c r="W15" s="104">
        <v>0</v>
      </c>
      <c r="X15" s="104">
        <f t="shared" si="8"/>
        <v>0</v>
      </c>
      <c r="Y15" s="41">
        <f t="shared" si="9"/>
        <v>0</v>
      </c>
      <c r="Z15" s="74">
        <v>2000330824</v>
      </c>
      <c r="AA15" s="75">
        <v>364198607</v>
      </c>
      <c r="AB15" s="75">
        <f t="shared" si="10"/>
        <v>2364529431</v>
      </c>
      <c r="AC15" s="41">
        <f t="shared" si="11"/>
        <v>0.17246713717479795</v>
      </c>
      <c r="AD15" s="74">
        <v>1924393419</v>
      </c>
      <c r="AE15" s="75">
        <v>270496650</v>
      </c>
      <c r="AF15" s="75">
        <f t="shared" si="12"/>
        <v>2194890069</v>
      </c>
      <c r="AG15" s="41">
        <f t="shared" si="13"/>
        <v>0.1884847079429246</v>
      </c>
      <c r="AH15" s="41">
        <f t="shared" si="14"/>
        <v>0.07728831816952386</v>
      </c>
      <c r="AI15" s="13">
        <v>11644923840</v>
      </c>
      <c r="AJ15" s="13">
        <v>12377945092</v>
      </c>
      <c r="AK15" s="13">
        <v>2194890069</v>
      </c>
      <c r="AL15" s="13"/>
    </row>
    <row r="16" spans="1:38" s="14" customFormat="1" ht="12.75">
      <c r="A16" s="30"/>
      <c r="B16" s="39" t="s">
        <v>34</v>
      </c>
      <c r="C16" s="129" t="s">
        <v>35</v>
      </c>
      <c r="D16" s="74">
        <v>4483896504</v>
      </c>
      <c r="E16" s="75">
        <v>1259865587</v>
      </c>
      <c r="F16" s="77">
        <f t="shared" si="0"/>
        <v>5743762091</v>
      </c>
      <c r="G16" s="74">
        <v>4483896504</v>
      </c>
      <c r="H16" s="75">
        <v>1259865587</v>
      </c>
      <c r="I16" s="77">
        <f t="shared" si="1"/>
        <v>5743762091</v>
      </c>
      <c r="J16" s="74">
        <v>976912222</v>
      </c>
      <c r="K16" s="75">
        <v>148038368</v>
      </c>
      <c r="L16" s="75">
        <f t="shared" si="2"/>
        <v>1124950590</v>
      </c>
      <c r="M16" s="41">
        <f t="shared" si="3"/>
        <v>0.1958560560442962</v>
      </c>
      <c r="N16" s="102">
        <v>0</v>
      </c>
      <c r="O16" s="103">
        <v>0</v>
      </c>
      <c r="P16" s="104">
        <f t="shared" si="4"/>
        <v>0</v>
      </c>
      <c r="Q16" s="41">
        <f t="shared" si="5"/>
        <v>0</v>
      </c>
      <c r="R16" s="102">
        <v>0</v>
      </c>
      <c r="S16" s="104">
        <v>0</v>
      </c>
      <c r="T16" s="104">
        <f t="shared" si="6"/>
        <v>0</v>
      </c>
      <c r="U16" s="41">
        <f t="shared" si="7"/>
        <v>0</v>
      </c>
      <c r="V16" s="102">
        <v>0</v>
      </c>
      <c r="W16" s="104">
        <v>0</v>
      </c>
      <c r="X16" s="104">
        <f t="shared" si="8"/>
        <v>0</v>
      </c>
      <c r="Y16" s="41">
        <f t="shared" si="9"/>
        <v>0</v>
      </c>
      <c r="Z16" s="74">
        <v>976912222</v>
      </c>
      <c r="AA16" s="75">
        <v>148038368</v>
      </c>
      <c r="AB16" s="75">
        <f t="shared" si="10"/>
        <v>1124950590</v>
      </c>
      <c r="AC16" s="41">
        <f t="shared" si="11"/>
        <v>0.1958560560442962</v>
      </c>
      <c r="AD16" s="74">
        <v>885042833</v>
      </c>
      <c r="AE16" s="75">
        <v>122752665</v>
      </c>
      <c r="AF16" s="75">
        <f t="shared" si="12"/>
        <v>1007795498</v>
      </c>
      <c r="AG16" s="41">
        <f t="shared" si="13"/>
        <v>0.20477247865683829</v>
      </c>
      <c r="AH16" s="41">
        <f t="shared" si="14"/>
        <v>0.11624887413418472</v>
      </c>
      <c r="AI16" s="13">
        <v>4921537819</v>
      </c>
      <c r="AJ16" s="13">
        <v>5046167729</v>
      </c>
      <c r="AK16" s="13">
        <v>1007795498</v>
      </c>
      <c r="AL16" s="13"/>
    </row>
    <row r="17" spans="1:38" s="14" customFormat="1" ht="12.75">
      <c r="A17" s="30"/>
      <c r="B17" s="42" t="s">
        <v>36</v>
      </c>
      <c r="C17" s="129" t="s">
        <v>37</v>
      </c>
      <c r="D17" s="74">
        <v>35642757552</v>
      </c>
      <c r="E17" s="75">
        <v>8063877994</v>
      </c>
      <c r="F17" s="77">
        <f t="shared" si="0"/>
        <v>43706635546</v>
      </c>
      <c r="G17" s="74">
        <v>35535022173</v>
      </c>
      <c r="H17" s="75">
        <v>8608436022</v>
      </c>
      <c r="I17" s="77">
        <f t="shared" si="1"/>
        <v>44143458195</v>
      </c>
      <c r="J17" s="74">
        <v>7550505410</v>
      </c>
      <c r="K17" s="75">
        <v>811664186</v>
      </c>
      <c r="L17" s="75">
        <f t="shared" si="2"/>
        <v>8362169596</v>
      </c>
      <c r="M17" s="41">
        <f t="shared" si="3"/>
        <v>0.19132494394813465</v>
      </c>
      <c r="N17" s="102">
        <v>0</v>
      </c>
      <c r="O17" s="103">
        <v>0</v>
      </c>
      <c r="P17" s="104">
        <f t="shared" si="4"/>
        <v>0</v>
      </c>
      <c r="Q17" s="41">
        <f t="shared" si="5"/>
        <v>0</v>
      </c>
      <c r="R17" s="102">
        <v>0</v>
      </c>
      <c r="S17" s="104">
        <v>0</v>
      </c>
      <c r="T17" s="104">
        <f t="shared" si="6"/>
        <v>0</v>
      </c>
      <c r="U17" s="41">
        <f t="shared" si="7"/>
        <v>0</v>
      </c>
      <c r="V17" s="102">
        <v>0</v>
      </c>
      <c r="W17" s="104">
        <v>0</v>
      </c>
      <c r="X17" s="104">
        <f t="shared" si="8"/>
        <v>0</v>
      </c>
      <c r="Y17" s="41">
        <f t="shared" si="9"/>
        <v>0</v>
      </c>
      <c r="Z17" s="74">
        <v>7550505410</v>
      </c>
      <c r="AA17" s="75">
        <v>811664186</v>
      </c>
      <c r="AB17" s="75">
        <f t="shared" si="10"/>
        <v>8362169596</v>
      </c>
      <c r="AC17" s="41">
        <f t="shared" si="11"/>
        <v>0.19132494394813465</v>
      </c>
      <c r="AD17" s="74">
        <v>6943840601</v>
      </c>
      <c r="AE17" s="75">
        <v>561531416</v>
      </c>
      <c r="AF17" s="75">
        <f t="shared" si="12"/>
        <v>7505372017</v>
      </c>
      <c r="AG17" s="41">
        <f t="shared" si="13"/>
        <v>0.18675079397856156</v>
      </c>
      <c r="AH17" s="41">
        <f t="shared" si="14"/>
        <v>0.11415790943597681</v>
      </c>
      <c r="AI17" s="13">
        <v>40189237524</v>
      </c>
      <c r="AJ17" s="13">
        <v>39182137043</v>
      </c>
      <c r="AK17" s="13">
        <v>7505372017</v>
      </c>
      <c r="AL17" s="13"/>
    </row>
    <row r="18" spans="1:38" s="14" customFormat="1" ht="12.75">
      <c r="A18" s="43"/>
      <c r="B18" s="44" t="s">
        <v>653</v>
      </c>
      <c r="C18" s="130"/>
      <c r="D18" s="78">
        <f>SUM(D9:D17)</f>
        <v>229855177927</v>
      </c>
      <c r="E18" s="79">
        <f>SUM(E9:E17)</f>
        <v>51790736066</v>
      </c>
      <c r="F18" s="80">
        <f t="shared" si="0"/>
        <v>281645913993</v>
      </c>
      <c r="G18" s="78">
        <f>SUM(G9:G17)</f>
        <v>229870145421</v>
      </c>
      <c r="H18" s="79">
        <f>SUM(H9:H17)</f>
        <v>52671604217</v>
      </c>
      <c r="I18" s="80">
        <f t="shared" si="1"/>
        <v>282541749638</v>
      </c>
      <c r="J18" s="78">
        <f>SUM(J9:J17)</f>
        <v>49652940366</v>
      </c>
      <c r="K18" s="79">
        <f>SUM(K9:K17)</f>
        <v>5392971376</v>
      </c>
      <c r="L18" s="79">
        <f t="shared" si="2"/>
        <v>55045911742</v>
      </c>
      <c r="M18" s="45">
        <f t="shared" si="3"/>
        <v>0.1954436723813721</v>
      </c>
      <c r="N18" s="105">
        <f>SUM(N9:N17)</f>
        <v>0</v>
      </c>
      <c r="O18" s="106">
        <f>SUM(O9:O17)</f>
        <v>0</v>
      </c>
      <c r="P18" s="107">
        <f t="shared" si="4"/>
        <v>0</v>
      </c>
      <c r="Q18" s="45">
        <f t="shared" si="5"/>
        <v>0</v>
      </c>
      <c r="R18" s="105">
        <f>SUM(R9:R17)</f>
        <v>0</v>
      </c>
      <c r="S18" s="107">
        <f>SUM(S9:S17)</f>
        <v>0</v>
      </c>
      <c r="T18" s="107">
        <f t="shared" si="6"/>
        <v>0</v>
      </c>
      <c r="U18" s="45">
        <f t="shared" si="7"/>
        <v>0</v>
      </c>
      <c r="V18" s="105">
        <f>SUM(V9:V17)</f>
        <v>0</v>
      </c>
      <c r="W18" s="107">
        <f>SUM(W9:W17)</f>
        <v>0</v>
      </c>
      <c r="X18" s="107">
        <f t="shared" si="8"/>
        <v>0</v>
      </c>
      <c r="Y18" s="45">
        <f t="shared" si="9"/>
        <v>0</v>
      </c>
      <c r="Z18" s="78">
        <f>SUM(Z9:Z17)</f>
        <v>49652940366</v>
      </c>
      <c r="AA18" s="79">
        <f>SUM(AA9:AA17)</f>
        <v>5392971376</v>
      </c>
      <c r="AB18" s="79">
        <f t="shared" si="10"/>
        <v>55045911742</v>
      </c>
      <c r="AC18" s="45">
        <f t="shared" si="11"/>
        <v>0.1954436723813721</v>
      </c>
      <c r="AD18" s="78">
        <f>SUM(AD9:AD17)</f>
        <v>46230513712</v>
      </c>
      <c r="AE18" s="79">
        <f>SUM(AE9:AE17)</f>
        <v>4744675683</v>
      </c>
      <c r="AF18" s="79">
        <f t="shared" si="12"/>
        <v>50975189395</v>
      </c>
      <c r="AG18" s="45">
        <f t="shared" si="13"/>
        <v>0.20422164424248238</v>
      </c>
      <c r="AH18" s="45">
        <f t="shared" si="14"/>
        <v>0.07985693423238738</v>
      </c>
      <c r="AI18" s="13">
        <f>SUM(AI9:AI17)</f>
        <v>249607183333</v>
      </c>
      <c r="AJ18" s="13">
        <f>SUM(AJ9:AJ17)</f>
        <v>251498195264</v>
      </c>
      <c r="AK18" s="13">
        <f>SUM(AK9:AK17)</f>
        <v>50975189395</v>
      </c>
      <c r="AL18" s="13"/>
    </row>
    <row r="19" spans="1:38" s="14" customFormat="1" ht="12.75" customHeight="1">
      <c r="A19" s="46"/>
      <c r="B19" s="47"/>
      <c r="C19" s="64"/>
      <c r="D19" s="81"/>
      <c r="E19" s="82"/>
      <c r="F19" s="83"/>
      <c r="G19" s="81"/>
      <c r="H19" s="82"/>
      <c r="I19" s="83"/>
      <c r="J19" s="84"/>
      <c r="K19" s="82"/>
      <c r="L19" s="83"/>
      <c r="M19" s="48"/>
      <c r="N19" s="84"/>
      <c r="O19" s="83"/>
      <c r="P19" s="82"/>
      <c r="Q19" s="48"/>
      <c r="R19" s="84"/>
      <c r="S19" s="82"/>
      <c r="T19" s="82"/>
      <c r="U19" s="48"/>
      <c r="V19" s="84"/>
      <c r="W19" s="82"/>
      <c r="X19" s="82"/>
      <c r="Y19" s="48"/>
      <c r="Z19" s="84"/>
      <c r="AA19" s="82"/>
      <c r="AB19" s="83"/>
      <c r="AC19" s="48"/>
      <c r="AD19" s="84"/>
      <c r="AE19" s="82"/>
      <c r="AF19" s="82"/>
      <c r="AG19" s="48"/>
      <c r="AH19" s="48"/>
      <c r="AI19" s="13"/>
      <c r="AJ19" s="13"/>
      <c r="AK19" s="13"/>
      <c r="AL19" s="13"/>
    </row>
    <row r="20" spans="1:38" s="14" customFormat="1" ht="13.5">
      <c r="A20" s="13"/>
      <c r="B20" s="135" t="s">
        <v>656</v>
      </c>
      <c r="C20" s="131"/>
      <c r="D20" s="85"/>
      <c r="E20" s="85"/>
      <c r="F20" s="85"/>
      <c r="G20" s="85"/>
      <c r="H20" s="85"/>
      <c r="I20" s="85"/>
      <c r="J20" s="85"/>
      <c r="K20" s="85"/>
      <c r="L20" s="85"/>
      <c r="M20" s="13"/>
      <c r="N20" s="85"/>
      <c r="O20" s="85"/>
      <c r="P20" s="85"/>
      <c r="Q20" s="13"/>
      <c r="R20" s="85"/>
      <c r="S20" s="85"/>
      <c r="T20" s="85"/>
      <c r="U20" s="13"/>
      <c r="V20" s="85"/>
      <c r="W20" s="85"/>
      <c r="X20" s="85"/>
      <c r="Y20" s="13"/>
      <c r="Z20" s="85"/>
      <c r="AA20" s="85"/>
      <c r="AB20" s="85"/>
      <c r="AC20" s="13"/>
      <c r="AD20" s="85"/>
      <c r="AE20" s="85"/>
      <c r="AF20" s="85"/>
      <c r="AG20" s="13"/>
      <c r="AH20" s="13"/>
      <c r="AI20" s="13"/>
      <c r="AJ20" s="13"/>
      <c r="AK20" s="13"/>
      <c r="AL20" s="13"/>
    </row>
    <row r="21" spans="1:38" ht="12.75">
      <c r="A21" s="2"/>
      <c r="B21" s="2"/>
      <c r="C21" s="127"/>
      <c r="D21" s="86"/>
      <c r="E21" s="86"/>
      <c r="F21" s="86"/>
      <c r="G21" s="86"/>
      <c r="H21" s="86"/>
      <c r="I21" s="86"/>
      <c r="J21" s="86"/>
      <c r="K21" s="86"/>
      <c r="L21" s="86"/>
      <c r="M21" s="2"/>
      <c r="N21" s="86"/>
      <c r="O21" s="86"/>
      <c r="P21" s="86"/>
      <c r="Q21" s="2"/>
      <c r="R21" s="86"/>
      <c r="S21" s="86"/>
      <c r="T21" s="86"/>
      <c r="U21" s="2"/>
      <c r="V21" s="86"/>
      <c r="W21" s="86"/>
      <c r="X21" s="86"/>
      <c r="Y21" s="2"/>
      <c r="Z21" s="86"/>
      <c r="AA21" s="86"/>
      <c r="AB21" s="86"/>
      <c r="AC21" s="2"/>
      <c r="AD21" s="86"/>
      <c r="AE21" s="86"/>
      <c r="AF21" s="86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27"/>
      <c r="D22" s="86"/>
      <c r="E22" s="86"/>
      <c r="F22" s="86"/>
      <c r="G22" s="86"/>
      <c r="H22" s="86"/>
      <c r="I22" s="86"/>
      <c r="J22" s="86"/>
      <c r="K22" s="86"/>
      <c r="L22" s="86"/>
      <c r="M22" s="2"/>
      <c r="N22" s="86"/>
      <c r="O22" s="86"/>
      <c r="P22" s="86"/>
      <c r="Q22" s="2"/>
      <c r="R22" s="86"/>
      <c r="S22" s="86"/>
      <c r="T22" s="86"/>
      <c r="U22" s="2"/>
      <c r="V22" s="86"/>
      <c r="W22" s="86"/>
      <c r="X22" s="86"/>
      <c r="Y22" s="2"/>
      <c r="Z22" s="86"/>
      <c r="AA22" s="86"/>
      <c r="AB22" s="86"/>
      <c r="AC22" s="2"/>
      <c r="AD22" s="86"/>
      <c r="AE22" s="86"/>
      <c r="AF22" s="86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27"/>
      <c r="D23" s="86"/>
      <c r="E23" s="86"/>
      <c r="F23" s="86"/>
      <c r="G23" s="86"/>
      <c r="H23" s="86"/>
      <c r="I23" s="86"/>
      <c r="J23" s="86"/>
      <c r="K23" s="86"/>
      <c r="L23" s="86"/>
      <c r="M23" s="2"/>
      <c r="N23" s="86"/>
      <c r="O23" s="86"/>
      <c r="P23" s="86"/>
      <c r="Q23" s="2"/>
      <c r="R23" s="86"/>
      <c r="S23" s="86"/>
      <c r="T23" s="86"/>
      <c r="U23" s="2"/>
      <c r="V23" s="86"/>
      <c r="W23" s="86"/>
      <c r="X23" s="86"/>
      <c r="Y23" s="2"/>
      <c r="Z23" s="86"/>
      <c r="AA23" s="86"/>
      <c r="AB23" s="86"/>
      <c r="AC23" s="2"/>
      <c r="AD23" s="86"/>
      <c r="AE23" s="86"/>
      <c r="AF23" s="86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27"/>
      <c r="D24" s="86"/>
      <c r="E24" s="86"/>
      <c r="F24" s="86"/>
      <c r="G24" s="86"/>
      <c r="H24" s="86"/>
      <c r="I24" s="86"/>
      <c r="J24" s="86"/>
      <c r="K24" s="86"/>
      <c r="L24" s="86"/>
      <c r="M24" s="2"/>
      <c r="N24" s="86"/>
      <c r="O24" s="86"/>
      <c r="P24" s="86"/>
      <c r="Q24" s="2"/>
      <c r="R24" s="86"/>
      <c r="S24" s="86"/>
      <c r="T24" s="86"/>
      <c r="U24" s="2"/>
      <c r="V24" s="86"/>
      <c r="W24" s="86"/>
      <c r="X24" s="86"/>
      <c r="Y24" s="2"/>
      <c r="Z24" s="86"/>
      <c r="AA24" s="86"/>
      <c r="AB24" s="86"/>
      <c r="AC24" s="2"/>
      <c r="AD24" s="86"/>
      <c r="AE24" s="86"/>
      <c r="AF24" s="86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27"/>
      <c r="D25" s="86"/>
      <c r="E25" s="86"/>
      <c r="F25" s="86"/>
      <c r="G25" s="86"/>
      <c r="H25" s="86"/>
      <c r="I25" s="86"/>
      <c r="J25" s="86"/>
      <c r="K25" s="86"/>
      <c r="L25" s="86"/>
      <c r="M25" s="2"/>
      <c r="N25" s="86"/>
      <c r="O25" s="86"/>
      <c r="P25" s="86"/>
      <c r="Q25" s="2"/>
      <c r="R25" s="86"/>
      <c r="S25" s="86"/>
      <c r="T25" s="86"/>
      <c r="U25" s="2"/>
      <c r="V25" s="86"/>
      <c r="W25" s="86"/>
      <c r="X25" s="86"/>
      <c r="Y25" s="2"/>
      <c r="Z25" s="86"/>
      <c r="AA25" s="86"/>
      <c r="AB25" s="86"/>
      <c r="AC25" s="2"/>
      <c r="AD25" s="86"/>
      <c r="AE25" s="86"/>
      <c r="AF25" s="86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27"/>
      <c r="D26" s="86"/>
      <c r="E26" s="86"/>
      <c r="F26" s="86"/>
      <c r="G26" s="86"/>
      <c r="H26" s="86"/>
      <c r="I26" s="86"/>
      <c r="J26" s="86"/>
      <c r="K26" s="86"/>
      <c r="L26" s="86"/>
      <c r="M26" s="2"/>
      <c r="N26" s="86"/>
      <c r="O26" s="86"/>
      <c r="P26" s="86"/>
      <c r="Q26" s="2"/>
      <c r="R26" s="86"/>
      <c r="S26" s="86"/>
      <c r="T26" s="86"/>
      <c r="U26" s="2"/>
      <c r="V26" s="86"/>
      <c r="W26" s="86"/>
      <c r="X26" s="86"/>
      <c r="Y26" s="2"/>
      <c r="Z26" s="86"/>
      <c r="AA26" s="86"/>
      <c r="AB26" s="86"/>
      <c r="AC26" s="2"/>
      <c r="AD26" s="86"/>
      <c r="AE26" s="86"/>
      <c r="AF26" s="86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27"/>
      <c r="D27" s="86"/>
      <c r="E27" s="86"/>
      <c r="F27" s="86"/>
      <c r="G27" s="86"/>
      <c r="H27" s="86"/>
      <c r="I27" s="86"/>
      <c r="J27" s="86"/>
      <c r="K27" s="86"/>
      <c r="L27" s="86"/>
      <c r="M27" s="2"/>
      <c r="N27" s="86"/>
      <c r="O27" s="86"/>
      <c r="P27" s="86"/>
      <c r="Q27" s="2"/>
      <c r="R27" s="86"/>
      <c r="S27" s="86"/>
      <c r="T27" s="86"/>
      <c r="U27" s="2"/>
      <c r="V27" s="86"/>
      <c r="W27" s="86"/>
      <c r="X27" s="86"/>
      <c r="Y27" s="2"/>
      <c r="Z27" s="86"/>
      <c r="AA27" s="86"/>
      <c r="AB27" s="86"/>
      <c r="AC27" s="2"/>
      <c r="AD27" s="86"/>
      <c r="AE27" s="86"/>
      <c r="AF27" s="86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7"/>
      <c r="D28" s="86"/>
      <c r="E28" s="86"/>
      <c r="F28" s="86"/>
      <c r="G28" s="86"/>
      <c r="H28" s="86"/>
      <c r="I28" s="86"/>
      <c r="J28" s="86"/>
      <c r="K28" s="86"/>
      <c r="L28" s="86"/>
      <c r="M28" s="2"/>
      <c r="N28" s="86"/>
      <c r="O28" s="86"/>
      <c r="P28" s="86"/>
      <c r="Q28" s="2"/>
      <c r="R28" s="86"/>
      <c r="S28" s="86"/>
      <c r="T28" s="86"/>
      <c r="U28" s="2"/>
      <c r="V28" s="86"/>
      <c r="W28" s="86"/>
      <c r="X28" s="86"/>
      <c r="Y28" s="2"/>
      <c r="Z28" s="86"/>
      <c r="AA28" s="86"/>
      <c r="AB28" s="86"/>
      <c r="AC28" s="2"/>
      <c r="AD28" s="86"/>
      <c r="AE28" s="86"/>
      <c r="AF28" s="86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7"/>
      <c r="D29" s="86"/>
      <c r="E29" s="86"/>
      <c r="F29" s="86"/>
      <c r="G29" s="86"/>
      <c r="H29" s="86"/>
      <c r="I29" s="86"/>
      <c r="J29" s="86"/>
      <c r="K29" s="86"/>
      <c r="L29" s="86"/>
      <c r="M29" s="2"/>
      <c r="N29" s="86"/>
      <c r="O29" s="86"/>
      <c r="P29" s="86"/>
      <c r="Q29" s="2"/>
      <c r="R29" s="86"/>
      <c r="S29" s="86"/>
      <c r="T29" s="86"/>
      <c r="U29" s="2"/>
      <c r="V29" s="86"/>
      <c r="W29" s="86"/>
      <c r="X29" s="86"/>
      <c r="Y29" s="2"/>
      <c r="Z29" s="86"/>
      <c r="AA29" s="86"/>
      <c r="AB29" s="86"/>
      <c r="AC29" s="2"/>
      <c r="AD29" s="86"/>
      <c r="AE29" s="86"/>
      <c r="AF29" s="86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7"/>
      <c r="D30" s="86"/>
      <c r="E30" s="86"/>
      <c r="F30" s="86"/>
      <c r="G30" s="86"/>
      <c r="H30" s="86"/>
      <c r="I30" s="86"/>
      <c r="J30" s="86"/>
      <c r="K30" s="86"/>
      <c r="L30" s="86"/>
      <c r="M30" s="2"/>
      <c r="N30" s="86"/>
      <c r="O30" s="86"/>
      <c r="P30" s="86"/>
      <c r="Q30" s="2"/>
      <c r="R30" s="86"/>
      <c r="S30" s="86"/>
      <c r="T30" s="86"/>
      <c r="U30" s="2"/>
      <c r="V30" s="86"/>
      <c r="W30" s="86"/>
      <c r="X30" s="86"/>
      <c r="Y30" s="2"/>
      <c r="Z30" s="86"/>
      <c r="AA30" s="86"/>
      <c r="AB30" s="86"/>
      <c r="AC30" s="2"/>
      <c r="AD30" s="86"/>
      <c r="AE30" s="86"/>
      <c r="AF30" s="86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7"/>
      <c r="D31" s="86"/>
      <c r="E31" s="86"/>
      <c r="F31" s="86"/>
      <c r="G31" s="86"/>
      <c r="H31" s="86"/>
      <c r="I31" s="86"/>
      <c r="J31" s="86"/>
      <c r="K31" s="86"/>
      <c r="L31" s="86"/>
      <c r="M31" s="2"/>
      <c r="N31" s="86"/>
      <c r="O31" s="86"/>
      <c r="P31" s="86"/>
      <c r="Q31" s="2"/>
      <c r="R31" s="86"/>
      <c r="S31" s="86"/>
      <c r="T31" s="86"/>
      <c r="U31" s="2"/>
      <c r="V31" s="86"/>
      <c r="W31" s="86"/>
      <c r="X31" s="86"/>
      <c r="Y31" s="2"/>
      <c r="Z31" s="86"/>
      <c r="AA31" s="86"/>
      <c r="AB31" s="86"/>
      <c r="AC31" s="2"/>
      <c r="AD31" s="86"/>
      <c r="AE31" s="86"/>
      <c r="AF31" s="86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7"/>
      <c r="D32" s="86"/>
      <c r="E32" s="86"/>
      <c r="F32" s="86"/>
      <c r="G32" s="86"/>
      <c r="H32" s="86"/>
      <c r="I32" s="86"/>
      <c r="J32" s="86"/>
      <c r="K32" s="86"/>
      <c r="L32" s="86"/>
      <c r="M32" s="2"/>
      <c r="N32" s="86"/>
      <c r="O32" s="86"/>
      <c r="P32" s="86"/>
      <c r="Q32" s="2"/>
      <c r="R32" s="86"/>
      <c r="S32" s="86"/>
      <c r="T32" s="86"/>
      <c r="U32" s="2"/>
      <c r="V32" s="86"/>
      <c r="W32" s="86"/>
      <c r="X32" s="86"/>
      <c r="Y32" s="2"/>
      <c r="Z32" s="86"/>
      <c r="AA32" s="86"/>
      <c r="AB32" s="86"/>
      <c r="AC32" s="2"/>
      <c r="AD32" s="86"/>
      <c r="AE32" s="86"/>
      <c r="AF32" s="86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7"/>
      <c r="D33" s="86"/>
      <c r="E33" s="86"/>
      <c r="F33" s="86"/>
      <c r="G33" s="86"/>
      <c r="H33" s="86"/>
      <c r="I33" s="86"/>
      <c r="J33" s="86"/>
      <c r="K33" s="86"/>
      <c r="L33" s="86"/>
      <c r="M33" s="2"/>
      <c r="N33" s="86"/>
      <c r="O33" s="86"/>
      <c r="P33" s="86"/>
      <c r="Q33" s="2"/>
      <c r="R33" s="86"/>
      <c r="S33" s="86"/>
      <c r="T33" s="86"/>
      <c r="U33" s="2"/>
      <c r="V33" s="86"/>
      <c r="W33" s="86"/>
      <c r="X33" s="86"/>
      <c r="Y33" s="2"/>
      <c r="Z33" s="86"/>
      <c r="AA33" s="86"/>
      <c r="AB33" s="86"/>
      <c r="AC33" s="2"/>
      <c r="AD33" s="86"/>
      <c r="AE33" s="86"/>
      <c r="AF33" s="86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7"/>
      <c r="D34" s="86"/>
      <c r="E34" s="86"/>
      <c r="F34" s="86"/>
      <c r="G34" s="86"/>
      <c r="H34" s="86"/>
      <c r="I34" s="86"/>
      <c r="J34" s="86"/>
      <c r="K34" s="86"/>
      <c r="L34" s="86"/>
      <c r="M34" s="2"/>
      <c r="N34" s="86"/>
      <c r="O34" s="86"/>
      <c r="P34" s="86"/>
      <c r="Q34" s="2"/>
      <c r="R34" s="86"/>
      <c r="S34" s="86"/>
      <c r="T34" s="86"/>
      <c r="U34" s="2"/>
      <c r="V34" s="86"/>
      <c r="W34" s="86"/>
      <c r="X34" s="86"/>
      <c r="Y34" s="2"/>
      <c r="Z34" s="86"/>
      <c r="AA34" s="86"/>
      <c r="AB34" s="86"/>
      <c r="AC34" s="2"/>
      <c r="AD34" s="86"/>
      <c r="AE34" s="86"/>
      <c r="AF34" s="86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7"/>
      <c r="D35" s="86"/>
      <c r="E35" s="86"/>
      <c r="F35" s="86"/>
      <c r="G35" s="86"/>
      <c r="H35" s="86"/>
      <c r="I35" s="86"/>
      <c r="J35" s="86"/>
      <c r="K35" s="86"/>
      <c r="L35" s="86"/>
      <c r="M35" s="2"/>
      <c r="N35" s="86"/>
      <c r="O35" s="86"/>
      <c r="P35" s="86"/>
      <c r="Q35" s="2"/>
      <c r="R35" s="86"/>
      <c r="S35" s="86"/>
      <c r="T35" s="86"/>
      <c r="U35" s="2"/>
      <c r="V35" s="86"/>
      <c r="W35" s="86"/>
      <c r="X35" s="86"/>
      <c r="Y35" s="2"/>
      <c r="Z35" s="86"/>
      <c r="AA35" s="86"/>
      <c r="AB35" s="86"/>
      <c r="AC35" s="2"/>
      <c r="AD35" s="86"/>
      <c r="AE35" s="86"/>
      <c r="AF35" s="86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7"/>
      <c r="D36" s="86"/>
      <c r="E36" s="86"/>
      <c r="F36" s="86"/>
      <c r="G36" s="86"/>
      <c r="H36" s="86"/>
      <c r="I36" s="86"/>
      <c r="J36" s="86"/>
      <c r="K36" s="86"/>
      <c r="L36" s="86"/>
      <c r="M36" s="2"/>
      <c r="N36" s="86"/>
      <c r="O36" s="86"/>
      <c r="P36" s="86"/>
      <c r="Q36" s="2"/>
      <c r="R36" s="86"/>
      <c r="S36" s="86"/>
      <c r="T36" s="86"/>
      <c r="U36" s="2"/>
      <c r="V36" s="86"/>
      <c r="W36" s="86"/>
      <c r="X36" s="86"/>
      <c r="Y36" s="2"/>
      <c r="Z36" s="86"/>
      <c r="AA36" s="86"/>
      <c r="AB36" s="86"/>
      <c r="AC36" s="2"/>
      <c r="AD36" s="86"/>
      <c r="AE36" s="86"/>
      <c r="AF36" s="86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7"/>
      <c r="D37" s="86"/>
      <c r="E37" s="86"/>
      <c r="F37" s="86"/>
      <c r="G37" s="86"/>
      <c r="H37" s="86"/>
      <c r="I37" s="86"/>
      <c r="J37" s="86"/>
      <c r="K37" s="86"/>
      <c r="L37" s="86"/>
      <c r="M37" s="2"/>
      <c r="N37" s="86"/>
      <c r="O37" s="86"/>
      <c r="P37" s="86"/>
      <c r="Q37" s="2"/>
      <c r="R37" s="86"/>
      <c r="S37" s="86"/>
      <c r="T37" s="86"/>
      <c r="U37" s="2"/>
      <c r="V37" s="86"/>
      <c r="W37" s="86"/>
      <c r="X37" s="86"/>
      <c r="Y37" s="2"/>
      <c r="Z37" s="86"/>
      <c r="AA37" s="86"/>
      <c r="AB37" s="86"/>
      <c r="AC37" s="2"/>
      <c r="AD37" s="86"/>
      <c r="AE37" s="86"/>
      <c r="AF37" s="86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7"/>
      <c r="D38" s="86"/>
      <c r="E38" s="86"/>
      <c r="F38" s="86"/>
      <c r="G38" s="86"/>
      <c r="H38" s="86"/>
      <c r="I38" s="86"/>
      <c r="J38" s="86"/>
      <c r="K38" s="86"/>
      <c r="L38" s="86"/>
      <c r="M38" s="2"/>
      <c r="N38" s="86"/>
      <c r="O38" s="86"/>
      <c r="P38" s="86"/>
      <c r="Q38" s="2"/>
      <c r="R38" s="86"/>
      <c r="S38" s="86"/>
      <c r="T38" s="86"/>
      <c r="U38" s="2"/>
      <c r="V38" s="86"/>
      <c r="W38" s="86"/>
      <c r="X38" s="86"/>
      <c r="Y38" s="2"/>
      <c r="Z38" s="86"/>
      <c r="AA38" s="86"/>
      <c r="AB38" s="86"/>
      <c r="AC38" s="2"/>
      <c r="AD38" s="86"/>
      <c r="AE38" s="86"/>
      <c r="AF38" s="86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7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7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7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7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7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7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7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7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7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7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7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7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7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7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7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7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7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7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7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7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7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7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7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7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7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7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7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7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7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7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7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7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7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7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7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7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7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7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7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7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7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7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7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ht="16.5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34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58" t="s">
        <v>484</v>
      </c>
      <c r="C9" s="40" t="s">
        <v>485</v>
      </c>
      <c r="D9" s="74">
        <v>88996306</v>
      </c>
      <c r="E9" s="75">
        <v>69442066</v>
      </c>
      <c r="F9" s="76">
        <f>$D9+$E9</f>
        <v>158438372</v>
      </c>
      <c r="G9" s="74">
        <v>88996306</v>
      </c>
      <c r="H9" s="75">
        <v>69442066</v>
      </c>
      <c r="I9" s="77">
        <f>$G9+$H9</f>
        <v>158438372</v>
      </c>
      <c r="J9" s="74">
        <v>25955587</v>
      </c>
      <c r="K9" s="75">
        <v>47666081</v>
      </c>
      <c r="L9" s="75">
        <f>$J9+$K9</f>
        <v>73621668</v>
      </c>
      <c r="M9" s="41">
        <f>IF($F9=0,0,$L9/$F9)</f>
        <v>0.46467069227396507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25955587</v>
      </c>
      <c r="AA9" s="75">
        <v>47666081</v>
      </c>
      <c r="AB9" s="75">
        <f>$Z9+$AA9</f>
        <v>73621668</v>
      </c>
      <c r="AC9" s="41">
        <f>IF($F9=0,0,$AB9/$F9)</f>
        <v>0.46467069227396507</v>
      </c>
      <c r="AD9" s="74">
        <v>19322778</v>
      </c>
      <c r="AE9" s="75">
        <v>961474</v>
      </c>
      <c r="AF9" s="75">
        <f>$AD9+$AE9</f>
        <v>20284252</v>
      </c>
      <c r="AG9" s="41">
        <f>IF($AI9=0,0,$AK9/$AI9)</f>
        <v>0.15387249995093877</v>
      </c>
      <c r="AH9" s="41">
        <f>IF($AF9=0,0,(($L9/$AF9)-1))</f>
        <v>2.629498785560345</v>
      </c>
      <c r="AI9" s="13">
        <v>131825063</v>
      </c>
      <c r="AJ9" s="13">
        <v>146297305</v>
      </c>
      <c r="AK9" s="13">
        <v>20284252</v>
      </c>
      <c r="AL9" s="13"/>
    </row>
    <row r="10" spans="1:38" s="14" customFormat="1" ht="12.75">
      <c r="A10" s="30" t="s">
        <v>96</v>
      </c>
      <c r="B10" s="58" t="s">
        <v>486</v>
      </c>
      <c r="C10" s="40" t="s">
        <v>487</v>
      </c>
      <c r="D10" s="74">
        <v>191519115</v>
      </c>
      <c r="E10" s="75">
        <v>119860000</v>
      </c>
      <c r="F10" s="77">
        <f aca="true" t="shared" si="0" ref="F10:F46">$D10+$E10</f>
        <v>311379115</v>
      </c>
      <c r="G10" s="74">
        <v>191519115</v>
      </c>
      <c r="H10" s="75">
        <v>119860000</v>
      </c>
      <c r="I10" s="77">
        <f aca="true" t="shared" si="1" ref="I10:I46">$G10+$H10</f>
        <v>311379115</v>
      </c>
      <c r="J10" s="74">
        <v>50393053</v>
      </c>
      <c r="K10" s="75">
        <v>3787733</v>
      </c>
      <c r="L10" s="75">
        <f aca="true" t="shared" si="2" ref="L10:L46">$J10+$K10</f>
        <v>54180786</v>
      </c>
      <c r="M10" s="41">
        <f aca="true" t="shared" si="3" ref="M10:M46">IF($F10=0,0,$L10/$F10)</f>
        <v>0.17400263341361222</v>
      </c>
      <c r="N10" s="102">
        <v>0</v>
      </c>
      <c r="O10" s="103">
        <v>0</v>
      </c>
      <c r="P10" s="104">
        <f aca="true" t="shared" si="4" ref="P10:P46">$N10+$O10</f>
        <v>0</v>
      </c>
      <c r="Q10" s="41">
        <f aca="true" t="shared" si="5" ref="Q10:Q46">IF($F10=0,0,$P10/$F10)</f>
        <v>0</v>
      </c>
      <c r="R10" s="102">
        <v>0</v>
      </c>
      <c r="S10" s="104">
        <v>0</v>
      </c>
      <c r="T10" s="104">
        <f aca="true" t="shared" si="6" ref="T10:T46">$R10+$S10</f>
        <v>0</v>
      </c>
      <c r="U10" s="41">
        <f aca="true" t="shared" si="7" ref="U10:U46">IF($I10=0,0,$T10/$I10)</f>
        <v>0</v>
      </c>
      <c r="V10" s="102">
        <v>0</v>
      </c>
      <c r="W10" s="104">
        <v>0</v>
      </c>
      <c r="X10" s="104">
        <f aca="true" t="shared" si="8" ref="X10:X46">$V10+$W10</f>
        <v>0</v>
      </c>
      <c r="Y10" s="41">
        <f aca="true" t="shared" si="9" ref="Y10:Y46">IF($I10=0,0,$X10/$I10)</f>
        <v>0</v>
      </c>
      <c r="Z10" s="74">
        <v>50393053</v>
      </c>
      <c r="AA10" s="75">
        <v>3787733</v>
      </c>
      <c r="AB10" s="75">
        <f aca="true" t="shared" si="10" ref="AB10:AB46">$Z10+$AA10</f>
        <v>54180786</v>
      </c>
      <c r="AC10" s="41">
        <f aca="true" t="shared" si="11" ref="AC10:AC46">IF($F10=0,0,$AB10/$F10)</f>
        <v>0.17400263341361222</v>
      </c>
      <c r="AD10" s="74">
        <v>43020056</v>
      </c>
      <c r="AE10" s="75">
        <v>18571712</v>
      </c>
      <c r="AF10" s="75">
        <f aca="true" t="shared" si="12" ref="AF10:AF46">$AD10+$AE10</f>
        <v>61591768</v>
      </c>
      <c r="AG10" s="41">
        <f aca="true" t="shared" si="13" ref="AG10:AG46">IF($AI10=0,0,$AK10/$AI10)</f>
        <v>0.2693936328527805</v>
      </c>
      <c r="AH10" s="41">
        <f aca="true" t="shared" si="14" ref="AH10:AH46">IF($AF10=0,0,(($L10/$AF10)-1))</f>
        <v>-0.12032422904307605</v>
      </c>
      <c r="AI10" s="13">
        <v>228631120</v>
      </c>
      <c r="AJ10" s="13">
        <v>245245301</v>
      </c>
      <c r="AK10" s="13">
        <v>61591768</v>
      </c>
      <c r="AL10" s="13"/>
    </row>
    <row r="11" spans="1:38" s="14" customFormat="1" ht="12.75">
      <c r="A11" s="30" t="s">
        <v>96</v>
      </c>
      <c r="B11" s="58" t="s">
        <v>488</v>
      </c>
      <c r="C11" s="40" t="s">
        <v>489</v>
      </c>
      <c r="D11" s="74">
        <v>190435355</v>
      </c>
      <c r="E11" s="75">
        <v>109267155</v>
      </c>
      <c r="F11" s="76">
        <f t="shared" si="0"/>
        <v>299702510</v>
      </c>
      <c r="G11" s="74">
        <v>190435355</v>
      </c>
      <c r="H11" s="75">
        <v>109267155</v>
      </c>
      <c r="I11" s="77">
        <f t="shared" si="1"/>
        <v>299702510</v>
      </c>
      <c r="J11" s="74">
        <v>24783127</v>
      </c>
      <c r="K11" s="75">
        <v>0</v>
      </c>
      <c r="L11" s="75">
        <f t="shared" si="2"/>
        <v>24783127</v>
      </c>
      <c r="M11" s="41">
        <f t="shared" si="3"/>
        <v>0.08269242389728401</v>
      </c>
      <c r="N11" s="102">
        <v>0</v>
      </c>
      <c r="O11" s="103">
        <v>0</v>
      </c>
      <c r="P11" s="104">
        <f t="shared" si="4"/>
        <v>0</v>
      </c>
      <c r="Q11" s="41">
        <f t="shared" si="5"/>
        <v>0</v>
      </c>
      <c r="R11" s="102">
        <v>0</v>
      </c>
      <c r="S11" s="104">
        <v>0</v>
      </c>
      <c r="T11" s="104">
        <f t="shared" si="6"/>
        <v>0</v>
      </c>
      <c r="U11" s="41">
        <f t="shared" si="7"/>
        <v>0</v>
      </c>
      <c r="V11" s="102">
        <v>0</v>
      </c>
      <c r="W11" s="104">
        <v>0</v>
      </c>
      <c r="X11" s="104">
        <f t="shared" si="8"/>
        <v>0</v>
      </c>
      <c r="Y11" s="41">
        <f t="shared" si="9"/>
        <v>0</v>
      </c>
      <c r="Z11" s="74">
        <v>24783127</v>
      </c>
      <c r="AA11" s="75">
        <v>0</v>
      </c>
      <c r="AB11" s="75">
        <f t="shared" si="10"/>
        <v>24783127</v>
      </c>
      <c r="AC11" s="41">
        <f t="shared" si="11"/>
        <v>0.08269242389728401</v>
      </c>
      <c r="AD11" s="74">
        <v>40724381</v>
      </c>
      <c r="AE11" s="75">
        <v>7184492</v>
      </c>
      <c r="AF11" s="75">
        <f t="shared" si="12"/>
        <v>47908873</v>
      </c>
      <c r="AG11" s="41">
        <f t="shared" si="13"/>
        <v>0.22499269789708592</v>
      </c>
      <c r="AH11" s="41">
        <f t="shared" si="14"/>
        <v>-0.48270277616423996</v>
      </c>
      <c r="AI11" s="13">
        <v>212935235</v>
      </c>
      <c r="AJ11" s="13">
        <v>243917548</v>
      </c>
      <c r="AK11" s="13">
        <v>47908873</v>
      </c>
      <c r="AL11" s="13"/>
    </row>
    <row r="12" spans="1:38" s="14" customFormat="1" ht="12.75">
      <c r="A12" s="30" t="s">
        <v>115</v>
      </c>
      <c r="B12" s="58" t="s">
        <v>490</v>
      </c>
      <c r="C12" s="40" t="s">
        <v>491</v>
      </c>
      <c r="D12" s="74">
        <v>64965098</v>
      </c>
      <c r="E12" s="75">
        <v>1000000</v>
      </c>
      <c r="F12" s="76">
        <f t="shared" si="0"/>
        <v>65965098</v>
      </c>
      <c r="G12" s="74">
        <v>64965098</v>
      </c>
      <c r="H12" s="75">
        <v>1000000</v>
      </c>
      <c r="I12" s="77">
        <f t="shared" si="1"/>
        <v>65965098</v>
      </c>
      <c r="J12" s="74">
        <v>13087783</v>
      </c>
      <c r="K12" s="75">
        <v>79500</v>
      </c>
      <c r="L12" s="75">
        <f t="shared" si="2"/>
        <v>13167283</v>
      </c>
      <c r="M12" s="41">
        <f t="shared" si="3"/>
        <v>0.19960984519419647</v>
      </c>
      <c r="N12" s="102">
        <v>0</v>
      </c>
      <c r="O12" s="103">
        <v>0</v>
      </c>
      <c r="P12" s="104">
        <f t="shared" si="4"/>
        <v>0</v>
      </c>
      <c r="Q12" s="41">
        <f t="shared" si="5"/>
        <v>0</v>
      </c>
      <c r="R12" s="102">
        <v>0</v>
      </c>
      <c r="S12" s="104">
        <v>0</v>
      </c>
      <c r="T12" s="104">
        <f t="shared" si="6"/>
        <v>0</v>
      </c>
      <c r="U12" s="41">
        <f t="shared" si="7"/>
        <v>0</v>
      </c>
      <c r="V12" s="102">
        <v>0</v>
      </c>
      <c r="W12" s="104">
        <v>0</v>
      </c>
      <c r="X12" s="104">
        <f t="shared" si="8"/>
        <v>0</v>
      </c>
      <c r="Y12" s="41">
        <f t="shared" si="9"/>
        <v>0</v>
      </c>
      <c r="Z12" s="74">
        <v>13087783</v>
      </c>
      <c r="AA12" s="75">
        <v>79500</v>
      </c>
      <c r="AB12" s="75">
        <f t="shared" si="10"/>
        <v>13167283</v>
      </c>
      <c r="AC12" s="41">
        <f t="shared" si="11"/>
        <v>0.19960984519419647</v>
      </c>
      <c r="AD12" s="74">
        <v>15808950</v>
      </c>
      <c r="AE12" s="75">
        <v>0</v>
      </c>
      <c r="AF12" s="75">
        <f t="shared" si="12"/>
        <v>15808950</v>
      </c>
      <c r="AG12" s="41">
        <f t="shared" si="13"/>
        <v>0.22550935547969925</v>
      </c>
      <c r="AH12" s="41">
        <f t="shared" si="14"/>
        <v>-0.1670994594833939</v>
      </c>
      <c r="AI12" s="13">
        <v>70103300</v>
      </c>
      <c r="AJ12" s="13">
        <v>70103300</v>
      </c>
      <c r="AK12" s="13">
        <v>15808950</v>
      </c>
      <c r="AL12" s="13"/>
    </row>
    <row r="13" spans="1:38" s="55" customFormat="1" ht="12.75">
      <c r="A13" s="59"/>
      <c r="B13" s="60" t="s">
        <v>492</v>
      </c>
      <c r="C13" s="33"/>
      <c r="D13" s="78">
        <f>SUM(D9:D12)</f>
        <v>535915874</v>
      </c>
      <c r="E13" s="79">
        <f>SUM(E9:E12)</f>
        <v>299569221</v>
      </c>
      <c r="F13" s="87">
        <f t="shared" si="0"/>
        <v>835485095</v>
      </c>
      <c r="G13" s="78">
        <f>SUM(G9:G12)</f>
        <v>535915874</v>
      </c>
      <c r="H13" s="79">
        <f>SUM(H9:H12)</f>
        <v>299569221</v>
      </c>
      <c r="I13" s="80">
        <f t="shared" si="1"/>
        <v>835485095</v>
      </c>
      <c r="J13" s="78">
        <f>SUM(J9:J12)</f>
        <v>114219550</v>
      </c>
      <c r="K13" s="79">
        <f>SUM(K9:K12)</f>
        <v>51533314</v>
      </c>
      <c r="L13" s="79">
        <f t="shared" si="2"/>
        <v>165752864</v>
      </c>
      <c r="M13" s="45">
        <f t="shared" si="3"/>
        <v>0.1983911681871476</v>
      </c>
      <c r="N13" s="108">
        <f>SUM(N9:N12)</f>
        <v>0</v>
      </c>
      <c r="O13" s="109">
        <f>SUM(O9:O12)</f>
        <v>0</v>
      </c>
      <c r="P13" s="110">
        <f t="shared" si="4"/>
        <v>0</v>
      </c>
      <c r="Q13" s="45">
        <f t="shared" si="5"/>
        <v>0</v>
      </c>
      <c r="R13" s="108">
        <f>SUM(R9:R12)</f>
        <v>0</v>
      </c>
      <c r="S13" s="110">
        <f>SUM(S9:S12)</f>
        <v>0</v>
      </c>
      <c r="T13" s="110">
        <f t="shared" si="6"/>
        <v>0</v>
      </c>
      <c r="U13" s="45">
        <f t="shared" si="7"/>
        <v>0</v>
      </c>
      <c r="V13" s="108">
        <f>SUM(V9:V12)</f>
        <v>0</v>
      </c>
      <c r="W13" s="110">
        <f>SUM(W9:W12)</f>
        <v>0</v>
      </c>
      <c r="X13" s="110">
        <f t="shared" si="8"/>
        <v>0</v>
      </c>
      <c r="Y13" s="45">
        <f t="shared" si="9"/>
        <v>0</v>
      </c>
      <c r="Z13" s="78">
        <f>SUM(Z9:Z12)</f>
        <v>114219550</v>
      </c>
      <c r="AA13" s="79">
        <f>SUM(AA9:AA12)</f>
        <v>51533314</v>
      </c>
      <c r="AB13" s="79">
        <f t="shared" si="10"/>
        <v>165752864</v>
      </c>
      <c r="AC13" s="45">
        <f t="shared" si="11"/>
        <v>0.1983911681871476</v>
      </c>
      <c r="AD13" s="78">
        <f>SUM(AD9:AD12)</f>
        <v>118876165</v>
      </c>
      <c r="AE13" s="79">
        <f>SUM(AE9:AE12)</f>
        <v>26717678</v>
      </c>
      <c r="AF13" s="79">
        <f t="shared" si="12"/>
        <v>145593843</v>
      </c>
      <c r="AG13" s="45">
        <f t="shared" si="13"/>
        <v>0.2262549154288474</v>
      </c>
      <c r="AH13" s="45">
        <f t="shared" si="14"/>
        <v>0.13846066965894988</v>
      </c>
      <c r="AI13" s="61">
        <f>SUM(AI9:AI12)</f>
        <v>643494718</v>
      </c>
      <c r="AJ13" s="61">
        <f>SUM(AJ9:AJ12)</f>
        <v>705563454</v>
      </c>
      <c r="AK13" s="61">
        <f>SUM(AK9:AK12)</f>
        <v>145593843</v>
      </c>
      <c r="AL13" s="61"/>
    </row>
    <row r="14" spans="1:38" s="14" customFormat="1" ht="12.75">
      <c r="A14" s="30" t="s">
        <v>96</v>
      </c>
      <c r="B14" s="58" t="s">
        <v>493</v>
      </c>
      <c r="C14" s="40" t="s">
        <v>494</v>
      </c>
      <c r="D14" s="74">
        <v>58181910</v>
      </c>
      <c r="E14" s="75">
        <v>9513000</v>
      </c>
      <c r="F14" s="76">
        <f t="shared" si="0"/>
        <v>67694910</v>
      </c>
      <c r="G14" s="74">
        <v>58181910</v>
      </c>
      <c r="H14" s="75">
        <v>9513000</v>
      </c>
      <c r="I14" s="77">
        <f t="shared" si="1"/>
        <v>67694910</v>
      </c>
      <c r="J14" s="74">
        <v>8797557</v>
      </c>
      <c r="K14" s="75">
        <v>19906</v>
      </c>
      <c r="L14" s="75">
        <f t="shared" si="2"/>
        <v>8817463</v>
      </c>
      <c r="M14" s="41">
        <f t="shared" si="3"/>
        <v>0.1302529687978018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8797557</v>
      </c>
      <c r="AA14" s="75">
        <v>19906</v>
      </c>
      <c r="AB14" s="75">
        <f t="shared" si="10"/>
        <v>8817463</v>
      </c>
      <c r="AC14" s="41">
        <f t="shared" si="11"/>
        <v>0.1302529687978018</v>
      </c>
      <c r="AD14" s="74">
        <v>7562488</v>
      </c>
      <c r="AE14" s="75">
        <v>184520</v>
      </c>
      <c r="AF14" s="75">
        <f t="shared" si="12"/>
        <v>7747008</v>
      </c>
      <c r="AG14" s="41">
        <f t="shared" si="13"/>
        <v>0.12568328759236463</v>
      </c>
      <c r="AH14" s="41">
        <f t="shared" si="14"/>
        <v>0.13817657087742785</v>
      </c>
      <c r="AI14" s="13">
        <v>61639126</v>
      </c>
      <c r="AJ14" s="13">
        <v>62686299</v>
      </c>
      <c r="AK14" s="13">
        <v>7747008</v>
      </c>
      <c r="AL14" s="13"/>
    </row>
    <row r="15" spans="1:38" s="14" customFormat="1" ht="12.75">
      <c r="A15" s="30" t="s">
        <v>96</v>
      </c>
      <c r="B15" s="58" t="s">
        <v>495</v>
      </c>
      <c r="C15" s="40" t="s">
        <v>496</v>
      </c>
      <c r="D15" s="74">
        <v>179347893</v>
      </c>
      <c r="E15" s="75">
        <v>67310000</v>
      </c>
      <c r="F15" s="76">
        <f t="shared" si="0"/>
        <v>246657893</v>
      </c>
      <c r="G15" s="74">
        <v>179347893</v>
      </c>
      <c r="H15" s="75">
        <v>67310000</v>
      </c>
      <c r="I15" s="77">
        <f t="shared" si="1"/>
        <v>246657893</v>
      </c>
      <c r="J15" s="74">
        <v>33115768</v>
      </c>
      <c r="K15" s="75">
        <v>3016040</v>
      </c>
      <c r="L15" s="75">
        <f t="shared" si="2"/>
        <v>36131808</v>
      </c>
      <c r="M15" s="41">
        <f t="shared" si="3"/>
        <v>0.14648551303403862</v>
      </c>
      <c r="N15" s="102">
        <v>0</v>
      </c>
      <c r="O15" s="103">
        <v>0</v>
      </c>
      <c r="P15" s="104">
        <f t="shared" si="4"/>
        <v>0</v>
      </c>
      <c r="Q15" s="41">
        <f t="shared" si="5"/>
        <v>0</v>
      </c>
      <c r="R15" s="102">
        <v>0</v>
      </c>
      <c r="S15" s="104">
        <v>0</v>
      </c>
      <c r="T15" s="104">
        <f t="shared" si="6"/>
        <v>0</v>
      </c>
      <c r="U15" s="41">
        <f t="shared" si="7"/>
        <v>0</v>
      </c>
      <c r="V15" s="102">
        <v>0</v>
      </c>
      <c r="W15" s="104">
        <v>0</v>
      </c>
      <c r="X15" s="104">
        <f t="shared" si="8"/>
        <v>0</v>
      </c>
      <c r="Y15" s="41">
        <f t="shared" si="9"/>
        <v>0</v>
      </c>
      <c r="Z15" s="74">
        <v>33115768</v>
      </c>
      <c r="AA15" s="75">
        <v>3016040</v>
      </c>
      <c r="AB15" s="75">
        <f t="shared" si="10"/>
        <v>36131808</v>
      </c>
      <c r="AC15" s="41">
        <f t="shared" si="11"/>
        <v>0.14648551303403862</v>
      </c>
      <c r="AD15" s="74">
        <v>28159433</v>
      </c>
      <c r="AE15" s="75">
        <v>2765332</v>
      </c>
      <c r="AF15" s="75">
        <f t="shared" si="12"/>
        <v>30924765</v>
      </c>
      <c r="AG15" s="41">
        <f t="shared" si="13"/>
        <v>0.1537526822899936</v>
      </c>
      <c r="AH15" s="41">
        <f t="shared" si="14"/>
        <v>0.1683777710194403</v>
      </c>
      <c r="AI15" s="13">
        <v>201133174</v>
      </c>
      <c r="AJ15" s="13">
        <v>188733283</v>
      </c>
      <c r="AK15" s="13">
        <v>30924765</v>
      </c>
      <c r="AL15" s="13"/>
    </row>
    <row r="16" spans="1:38" s="14" customFormat="1" ht="12.75">
      <c r="A16" s="30" t="s">
        <v>96</v>
      </c>
      <c r="B16" s="58" t="s">
        <v>497</v>
      </c>
      <c r="C16" s="40" t="s">
        <v>498</v>
      </c>
      <c r="D16" s="74">
        <v>34317597</v>
      </c>
      <c r="E16" s="75">
        <v>14031000</v>
      </c>
      <c r="F16" s="76">
        <f t="shared" si="0"/>
        <v>48348597</v>
      </c>
      <c r="G16" s="74">
        <v>34317597</v>
      </c>
      <c r="H16" s="75">
        <v>14031000</v>
      </c>
      <c r="I16" s="77">
        <f t="shared" si="1"/>
        <v>48348597</v>
      </c>
      <c r="J16" s="74">
        <v>6221779</v>
      </c>
      <c r="K16" s="75">
        <v>4861315</v>
      </c>
      <c r="L16" s="75">
        <f t="shared" si="2"/>
        <v>11083094</v>
      </c>
      <c r="M16" s="41">
        <f t="shared" si="3"/>
        <v>0.2292330013216309</v>
      </c>
      <c r="N16" s="102">
        <v>0</v>
      </c>
      <c r="O16" s="103">
        <v>0</v>
      </c>
      <c r="P16" s="104">
        <f t="shared" si="4"/>
        <v>0</v>
      </c>
      <c r="Q16" s="41">
        <f t="shared" si="5"/>
        <v>0</v>
      </c>
      <c r="R16" s="102">
        <v>0</v>
      </c>
      <c r="S16" s="104">
        <v>0</v>
      </c>
      <c r="T16" s="104">
        <f t="shared" si="6"/>
        <v>0</v>
      </c>
      <c r="U16" s="41">
        <f t="shared" si="7"/>
        <v>0</v>
      </c>
      <c r="V16" s="102">
        <v>0</v>
      </c>
      <c r="W16" s="104">
        <v>0</v>
      </c>
      <c r="X16" s="104">
        <f t="shared" si="8"/>
        <v>0</v>
      </c>
      <c r="Y16" s="41">
        <f t="shared" si="9"/>
        <v>0</v>
      </c>
      <c r="Z16" s="74">
        <v>6221779</v>
      </c>
      <c r="AA16" s="75">
        <v>4861315</v>
      </c>
      <c r="AB16" s="75">
        <f t="shared" si="10"/>
        <v>11083094</v>
      </c>
      <c r="AC16" s="41">
        <f t="shared" si="11"/>
        <v>0.2292330013216309</v>
      </c>
      <c r="AD16" s="74">
        <v>12450130</v>
      </c>
      <c r="AE16" s="75">
        <v>3811643</v>
      </c>
      <c r="AF16" s="75">
        <f t="shared" si="12"/>
        <v>16261773</v>
      </c>
      <c r="AG16" s="41">
        <f t="shared" si="13"/>
        <v>0.3680465042370412</v>
      </c>
      <c r="AH16" s="41">
        <f t="shared" si="14"/>
        <v>-0.31845721865629284</v>
      </c>
      <c r="AI16" s="13">
        <v>44184017</v>
      </c>
      <c r="AJ16" s="13">
        <v>44184017</v>
      </c>
      <c r="AK16" s="13">
        <v>16261773</v>
      </c>
      <c r="AL16" s="13"/>
    </row>
    <row r="17" spans="1:38" s="14" customFormat="1" ht="12.75">
      <c r="A17" s="30" t="s">
        <v>96</v>
      </c>
      <c r="B17" s="58" t="s">
        <v>499</v>
      </c>
      <c r="C17" s="40" t="s">
        <v>500</v>
      </c>
      <c r="D17" s="74">
        <v>55139550</v>
      </c>
      <c r="E17" s="75">
        <v>15828000</v>
      </c>
      <c r="F17" s="76">
        <f t="shared" si="0"/>
        <v>70967550</v>
      </c>
      <c r="G17" s="74">
        <v>55139550</v>
      </c>
      <c r="H17" s="75">
        <v>15828000</v>
      </c>
      <c r="I17" s="77">
        <f t="shared" si="1"/>
        <v>70967550</v>
      </c>
      <c r="J17" s="74">
        <v>12760038</v>
      </c>
      <c r="K17" s="75">
        <v>4524558</v>
      </c>
      <c r="L17" s="75">
        <f t="shared" si="2"/>
        <v>17284596</v>
      </c>
      <c r="M17" s="41">
        <f t="shared" si="3"/>
        <v>0.2435563296182551</v>
      </c>
      <c r="N17" s="102">
        <v>0</v>
      </c>
      <c r="O17" s="103">
        <v>0</v>
      </c>
      <c r="P17" s="104">
        <f t="shared" si="4"/>
        <v>0</v>
      </c>
      <c r="Q17" s="41">
        <f t="shared" si="5"/>
        <v>0</v>
      </c>
      <c r="R17" s="102">
        <v>0</v>
      </c>
      <c r="S17" s="104">
        <v>0</v>
      </c>
      <c r="T17" s="104">
        <f t="shared" si="6"/>
        <v>0</v>
      </c>
      <c r="U17" s="41">
        <f t="shared" si="7"/>
        <v>0</v>
      </c>
      <c r="V17" s="102">
        <v>0</v>
      </c>
      <c r="W17" s="104">
        <v>0</v>
      </c>
      <c r="X17" s="104">
        <f t="shared" si="8"/>
        <v>0</v>
      </c>
      <c r="Y17" s="41">
        <f t="shared" si="9"/>
        <v>0</v>
      </c>
      <c r="Z17" s="74">
        <v>12760038</v>
      </c>
      <c r="AA17" s="75">
        <v>4524558</v>
      </c>
      <c r="AB17" s="75">
        <f t="shared" si="10"/>
        <v>17284596</v>
      </c>
      <c r="AC17" s="41">
        <f t="shared" si="11"/>
        <v>0.2435563296182551</v>
      </c>
      <c r="AD17" s="74">
        <v>11802541</v>
      </c>
      <c r="AE17" s="75">
        <v>1088816</v>
      </c>
      <c r="AF17" s="75">
        <f t="shared" si="12"/>
        <v>12891357</v>
      </c>
      <c r="AG17" s="41">
        <f t="shared" si="13"/>
        <v>0.19015048081398495</v>
      </c>
      <c r="AH17" s="41">
        <f t="shared" si="14"/>
        <v>0.34078949175017037</v>
      </c>
      <c r="AI17" s="13">
        <v>67795553</v>
      </c>
      <c r="AJ17" s="13">
        <v>78058743</v>
      </c>
      <c r="AK17" s="13">
        <v>12891357</v>
      </c>
      <c r="AL17" s="13"/>
    </row>
    <row r="18" spans="1:38" s="14" customFormat="1" ht="12.75">
      <c r="A18" s="30" t="s">
        <v>96</v>
      </c>
      <c r="B18" s="58" t="s">
        <v>501</v>
      </c>
      <c r="C18" s="40" t="s">
        <v>502</v>
      </c>
      <c r="D18" s="74">
        <v>61442000</v>
      </c>
      <c r="E18" s="75">
        <v>15381000</v>
      </c>
      <c r="F18" s="76">
        <f t="shared" si="0"/>
        <v>76823000</v>
      </c>
      <c r="G18" s="74">
        <v>61442000</v>
      </c>
      <c r="H18" s="75">
        <v>15381000</v>
      </c>
      <c r="I18" s="77">
        <f t="shared" si="1"/>
        <v>76823000</v>
      </c>
      <c r="J18" s="74">
        <v>7486533</v>
      </c>
      <c r="K18" s="75">
        <v>4690950</v>
      </c>
      <c r="L18" s="75">
        <f t="shared" si="2"/>
        <v>12177483</v>
      </c>
      <c r="M18" s="41">
        <f t="shared" si="3"/>
        <v>0.1585135050700962</v>
      </c>
      <c r="N18" s="102">
        <v>0</v>
      </c>
      <c r="O18" s="103">
        <v>0</v>
      </c>
      <c r="P18" s="104">
        <f t="shared" si="4"/>
        <v>0</v>
      </c>
      <c r="Q18" s="41">
        <f t="shared" si="5"/>
        <v>0</v>
      </c>
      <c r="R18" s="102">
        <v>0</v>
      </c>
      <c r="S18" s="104">
        <v>0</v>
      </c>
      <c r="T18" s="104">
        <f t="shared" si="6"/>
        <v>0</v>
      </c>
      <c r="U18" s="41">
        <f t="shared" si="7"/>
        <v>0</v>
      </c>
      <c r="V18" s="102">
        <v>0</v>
      </c>
      <c r="W18" s="104">
        <v>0</v>
      </c>
      <c r="X18" s="104">
        <f t="shared" si="8"/>
        <v>0</v>
      </c>
      <c r="Y18" s="41">
        <f t="shared" si="9"/>
        <v>0</v>
      </c>
      <c r="Z18" s="74">
        <v>7486533</v>
      </c>
      <c r="AA18" s="75">
        <v>4690950</v>
      </c>
      <c r="AB18" s="75">
        <f t="shared" si="10"/>
        <v>12177483</v>
      </c>
      <c r="AC18" s="41">
        <f t="shared" si="11"/>
        <v>0.1585135050700962</v>
      </c>
      <c r="AD18" s="74">
        <v>11033578</v>
      </c>
      <c r="AE18" s="75">
        <v>2658088</v>
      </c>
      <c r="AF18" s="75">
        <f t="shared" si="12"/>
        <v>13691666</v>
      </c>
      <c r="AG18" s="41">
        <f t="shared" si="13"/>
        <v>0.30603424305415855</v>
      </c>
      <c r="AH18" s="41">
        <f t="shared" si="14"/>
        <v>-0.1105915817695231</v>
      </c>
      <c r="AI18" s="13">
        <v>44739000</v>
      </c>
      <c r="AJ18" s="13">
        <v>44739000</v>
      </c>
      <c r="AK18" s="13">
        <v>13691666</v>
      </c>
      <c r="AL18" s="13"/>
    </row>
    <row r="19" spans="1:38" s="14" customFormat="1" ht="12.75">
      <c r="A19" s="30" t="s">
        <v>96</v>
      </c>
      <c r="B19" s="58" t="s">
        <v>503</v>
      </c>
      <c r="C19" s="40" t="s">
        <v>504</v>
      </c>
      <c r="D19" s="74">
        <v>45744210</v>
      </c>
      <c r="E19" s="75">
        <v>10133000</v>
      </c>
      <c r="F19" s="76">
        <f t="shared" si="0"/>
        <v>55877210</v>
      </c>
      <c r="G19" s="74">
        <v>45744210</v>
      </c>
      <c r="H19" s="75">
        <v>10133000</v>
      </c>
      <c r="I19" s="77">
        <f t="shared" si="1"/>
        <v>55877210</v>
      </c>
      <c r="J19" s="74">
        <v>6419541</v>
      </c>
      <c r="K19" s="75">
        <v>176265</v>
      </c>
      <c r="L19" s="75">
        <f t="shared" si="2"/>
        <v>6595806</v>
      </c>
      <c r="M19" s="41">
        <f t="shared" si="3"/>
        <v>0.11804107613819659</v>
      </c>
      <c r="N19" s="102">
        <v>0</v>
      </c>
      <c r="O19" s="103">
        <v>0</v>
      </c>
      <c r="P19" s="104">
        <f t="shared" si="4"/>
        <v>0</v>
      </c>
      <c r="Q19" s="41">
        <f t="shared" si="5"/>
        <v>0</v>
      </c>
      <c r="R19" s="102">
        <v>0</v>
      </c>
      <c r="S19" s="104">
        <v>0</v>
      </c>
      <c r="T19" s="104">
        <f t="shared" si="6"/>
        <v>0</v>
      </c>
      <c r="U19" s="41">
        <f t="shared" si="7"/>
        <v>0</v>
      </c>
      <c r="V19" s="102">
        <v>0</v>
      </c>
      <c r="W19" s="104">
        <v>0</v>
      </c>
      <c r="X19" s="104">
        <f t="shared" si="8"/>
        <v>0</v>
      </c>
      <c r="Y19" s="41">
        <f t="shared" si="9"/>
        <v>0</v>
      </c>
      <c r="Z19" s="74">
        <v>6419541</v>
      </c>
      <c r="AA19" s="75">
        <v>176265</v>
      </c>
      <c r="AB19" s="75">
        <f t="shared" si="10"/>
        <v>6595806</v>
      </c>
      <c r="AC19" s="41">
        <f t="shared" si="11"/>
        <v>0.11804107613819659</v>
      </c>
      <c r="AD19" s="74">
        <v>6197101</v>
      </c>
      <c r="AE19" s="75">
        <v>1433869</v>
      </c>
      <c r="AF19" s="75">
        <f t="shared" si="12"/>
        <v>7630970</v>
      </c>
      <c r="AG19" s="41">
        <f t="shared" si="13"/>
        <v>0.1330970216742663</v>
      </c>
      <c r="AH19" s="41">
        <f t="shared" si="14"/>
        <v>-0.13565300348448495</v>
      </c>
      <c r="AI19" s="13">
        <v>57333890</v>
      </c>
      <c r="AJ19" s="13">
        <v>50774270</v>
      </c>
      <c r="AK19" s="13">
        <v>7630970</v>
      </c>
      <c r="AL19" s="13"/>
    </row>
    <row r="20" spans="1:38" s="14" customFormat="1" ht="12.75">
      <c r="A20" s="30" t="s">
        <v>115</v>
      </c>
      <c r="B20" s="58" t="s">
        <v>505</v>
      </c>
      <c r="C20" s="40" t="s">
        <v>506</v>
      </c>
      <c r="D20" s="74">
        <v>83809331</v>
      </c>
      <c r="E20" s="75">
        <v>1495150</v>
      </c>
      <c r="F20" s="76">
        <f t="shared" si="0"/>
        <v>85304481</v>
      </c>
      <c r="G20" s="74">
        <v>83809331</v>
      </c>
      <c r="H20" s="75">
        <v>1495150</v>
      </c>
      <c r="I20" s="77">
        <f t="shared" si="1"/>
        <v>85304481</v>
      </c>
      <c r="J20" s="74">
        <v>17903529</v>
      </c>
      <c r="K20" s="75">
        <v>10566</v>
      </c>
      <c r="L20" s="75">
        <f t="shared" si="2"/>
        <v>17914095</v>
      </c>
      <c r="M20" s="41">
        <f t="shared" si="3"/>
        <v>0.21000180518066805</v>
      </c>
      <c r="N20" s="102">
        <v>0</v>
      </c>
      <c r="O20" s="103">
        <v>0</v>
      </c>
      <c r="P20" s="104">
        <f t="shared" si="4"/>
        <v>0</v>
      </c>
      <c r="Q20" s="41">
        <f t="shared" si="5"/>
        <v>0</v>
      </c>
      <c r="R20" s="102">
        <v>0</v>
      </c>
      <c r="S20" s="104">
        <v>0</v>
      </c>
      <c r="T20" s="104">
        <f t="shared" si="6"/>
        <v>0</v>
      </c>
      <c r="U20" s="41">
        <f t="shared" si="7"/>
        <v>0</v>
      </c>
      <c r="V20" s="102">
        <v>0</v>
      </c>
      <c r="W20" s="104">
        <v>0</v>
      </c>
      <c r="X20" s="104">
        <f t="shared" si="8"/>
        <v>0</v>
      </c>
      <c r="Y20" s="41">
        <f t="shared" si="9"/>
        <v>0</v>
      </c>
      <c r="Z20" s="74">
        <v>17903529</v>
      </c>
      <c r="AA20" s="75">
        <v>10566</v>
      </c>
      <c r="AB20" s="75">
        <f t="shared" si="10"/>
        <v>17914095</v>
      </c>
      <c r="AC20" s="41">
        <f t="shared" si="11"/>
        <v>0.21000180518066805</v>
      </c>
      <c r="AD20" s="74">
        <v>9158810</v>
      </c>
      <c r="AE20" s="75">
        <v>19260</v>
      </c>
      <c r="AF20" s="75">
        <f t="shared" si="12"/>
        <v>9178070</v>
      </c>
      <c r="AG20" s="41">
        <f t="shared" si="13"/>
        <v>0.12583730942195898</v>
      </c>
      <c r="AH20" s="41">
        <f t="shared" si="14"/>
        <v>0.9518368240817514</v>
      </c>
      <c r="AI20" s="13">
        <v>72936000</v>
      </c>
      <c r="AJ20" s="13">
        <v>82194469</v>
      </c>
      <c r="AK20" s="13">
        <v>9178070</v>
      </c>
      <c r="AL20" s="13"/>
    </row>
    <row r="21" spans="1:38" s="55" customFormat="1" ht="12.75">
      <c r="A21" s="59"/>
      <c r="B21" s="60" t="s">
        <v>507</v>
      </c>
      <c r="C21" s="33"/>
      <c r="D21" s="78">
        <f>SUM(D14:D20)</f>
        <v>517982491</v>
      </c>
      <c r="E21" s="79">
        <f>SUM(E14:E20)</f>
        <v>133691150</v>
      </c>
      <c r="F21" s="80">
        <f t="shared" si="0"/>
        <v>651673641</v>
      </c>
      <c r="G21" s="78">
        <f>SUM(G14:G20)</f>
        <v>517982491</v>
      </c>
      <c r="H21" s="79">
        <f>SUM(H14:H20)</f>
        <v>133691150</v>
      </c>
      <c r="I21" s="80">
        <f t="shared" si="1"/>
        <v>651673641</v>
      </c>
      <c r="J21" s="78">
        <f>SUM(J14:J20)</f>
        <v>92704745</v>
      </c>
      <c r="K21" s="79">
        <f>SUM(K14:K20)</f>
        <v>17299600</v>
      </c>
      <c r="L21" s="79">
        <f t="shared" si="2"/>
        <v>110004345</v>
      </c>
      <c r="M21" s="45">
        <f t="shared" si="3"/>
        <v>0.1688028149047078</v>
      </c>
      <c r="N21" s="108">
        <f>SUM(N14:N20)</f>
        <v>0</v>
      </c>
      <c r="O21" s="109">
        <f>SUM(O14:O20)</f>
        <v>0</v>
      </c>
      <c r="P21" s="110">
        <f t="shared" si="4"/>
        <v>0</v>
      </c>
      <c r="Q21" s="45">
        <f t="shared" si="5"/>
        <v>0</v>
      </c>
      <c r="R21" s="108">
        <f>SUM(R14:R20)</f>
        <v>0</v>
      </c>
      <c r="S21" s="110">
        <f>SUM(S14:S20)</f>
        <v>0</v>
      </c>
      <c r="T21" s="110">
        <f t="shared" si="6"/>
        <v>0</v>
      </c>
      <c r="U21" s="45">
        <f t="shared" si="7"/>
        <v>0</v>
      </c>
      <c r="V21" s="108">
        <f>SUM(V14:V20)</f>
        <v>0</v>
      </c>
      <c r="W21" s="110">
        <f>SUM(W14:W20)</f>
        <v>0</v>
      </c>
      <c r="X21" s="110">
        <f t="shared" si="8"/>
        <v>0</v>
      </c>
      <c r="Y21" s="45">
        <f t="shared" si="9"/>
        <v>0</v>
      </c>
      <c r="Z21" s="78">
        <f>SUM(Z14:Z20)</f>
        <v>92704745</v>
      </c>
      <c r="AA21" s="79">
        <f>SUM(AA14:AA20)</f>
        <v>17299600</v>
      </c>
      <c r="AB21" s="79">
        <f t="shared" si="10"/>
        <v>110004345</v>
      </c>
      <c r="AC21" s="45">
        <f t="shared" si="11"/>
        <v>0.1688028149047078</v>
      </c>
      <c r="AD21" s="78">
        <f>SUM(AD14:AD20)</f>
        <v>86364081</v>
      </c>
      <c r="AE21" s="79">
        <f>SUM(AE14:AE20)</f>
        <v>11961528</v>
      </c>
      <c r="AF21" s="79">
        <f t="shared" si="12"/>
        <v>98325609</v>
      </c>
      <c r="AG21" s="45">
        <f t="shared" si="13"/>
        <v>0.17885163175341942</v>
      </c>
      <c r="AH21" s="45">
        <f t="shared" si="14"/>
        <v>0.11877613694719136</v>
      </c>
      <c r="AI21" s="61">
        <f>SUM(AI14:AI20)</f>
        <v>549760760</v>
      </c>
      <c r="AJ21" s="61">
        <f>SUM(AJ14:AJ20)</f>
        <v>551370081</v>
      </c>
      <c r="AK21" s="61">
        <f>SUM(AK14:AK20)</f>
        <v>98325609</v>
      </c>
      <c r="AL21" s="61"/>
    </row>
    <row r="22" spans="1:38" s="14" customFormat="1" ht="12.75">
      <c r="A22" s="30" t="s">
        <v>96</v>
      </c>
      <c r="B22" s="58" t="s">
        <v>508</v>
      </c>
      <c r="C22" s="40" t="s">
        <v>509</v>
      </c>
      <c r="D22" s="74">
        <v>86297784</v>
      </c>
      <c r="E22" s="75">
        <v>0</v>
      </c>
      <c r="F22" s="76">
        <f t="shared" si="0"/>
        <v>86297784</v>
      </c>
      <c r="G22" s="74">
        <v>86297784</v>
      </c>
      <c r="H22" s="75">
        <v>0</v>
      </c>
      <c r="I22" s="77">
        <f t="shared" si="1"/>
        <v>86297784</v>
      </c>
      <c r="J22" s="74">
        <v>0</v>
      </c>
      <c r="K22" s="75">
        <v>0</v>
      </c>
      <c r="L22" s="75">
        <f t="shared" si="2"/>
        <v>0</v>
      </c>
      <c r="M22" s="41">
        <f t="shared" si="3"/>
        <v>0</v>
      </c>
      <c r="N22" s="102">
        <v>0</v>
      </c>
      <c r="O22" s="103">
        <v>0</v>
      </c>
      <c r="P22" s="104">
        <f t="shared" si="4"/>
        <v>0</v>
      </c>
      <c r="Q22" s="41">
        <f t="shared" si="5"/>
        <v>0</v>
      </c>
      <c r="R22" s="102">
        <v>0</v>
      </c>
      <c r="S22" s="104">
        <v>0</v>
      </c>
      <c r="T22" s="104">
        <f t="shared" si="6"/>
        <v>0</v>
      </c>
      <c r="U22" s="41">
        <f t="shared" si="7"/>
        <v>0</v>
      </c>
      <c r="V22" s="102">
        <v>0</v>
      </c>
      <c r="W22" s="104">
        <v>0</v>
      </c>
      <c r="X22" s="104">
        <f t="shared" si="8"/>
        <v>0</v>
      </c>
      <c r="Y22" s="41">
        <f t="shared" si="9"/>
        <v>0</v>
      </c>
      <c r="Z22" s="74">
        <v>0</v>
      </c>
      <c r="AA22" s="75">
        <v>0</v>
      </c>
      <c r="AB22" s="75">
        <f t="shared" si="10"/>
        <v>0</v>
      </c>
      <c r="AC22" s="41">
        <f t="shared" si="11"/>
        <v>0</v>
      </c>
      <c r="AD22" s="74">
        <v>11862006</v>
      </c>
      <c r="AE22" s="75">
        <v>21994</v>
      </c>
      <c r="AF22" s="75">
        <f t="shared" si="12"/>
        <v>11884000</v>
      </c>
      <c r="AG22" s="41">
        <f t="shared" si="13"/>
        <v>0.22696935256743897</v>
      </c>
      <c r="AH22" s="41">
        <f t="shared" si="14"/>
        <v>-1</v>
      </c>
      <c r="AI22" s="13">
        <v>52359492</v>
      </c>
      <c r="AJ22" s="13">
        <v>74413098</v>
      </c>
      <c r="AK22" s="13">
        <v>11884000</v>
      </c>
      <c r="AL22" s="13"/>
    </row>
    <row r="23" spans="1:38" s="14" customFormat="1" ht="12.75">
      <c r="A23" s="30" t="s">
        <v>96</v>
      </c>
      <c r="B23" s="58" t="s">
        <v>510</v>
      </c>
      <c r="C23" s="40" t="s">
        <v>511</v>
      </c>
      <c r="D23" s="74">
        <v>79529656</v>
      </c>
      <c r="E23" s="75">
        <v>61857000</v>
      </c>
      <c r="F23" s="76">
        <f t="shared" si="0"/>
        <v>141386656</v>
      </c>
      <c r="G23" s="74">
        <v>79529656</v>
      </c>
      <c r="H23" s="75">
        <v>61857000</v>
      </c>
      <c r="I23" s="77">
        <f t="shared" si="1"/>
        <v>141386656</v>
      </c>
      <c r="J23" s="74">
        <v>18654069</v>
      </c>
      <c r="K23" s="75">
        <v>5800546</v>
      </c>
      <c r="L23" s="75">
        <f t="shared" si="2"/>
        <v>24454615</v>
      </c>
      <c r="M23" s="41">
        <f t="shared" si="3"/>
        <v>0.1729626804385274</v>
      </c>
      <c r="N23" s="102">
        <v>0</v>
      </c>
      <c r="O23" s="103">
        <v>0</v>
      </c>
      <c r="P23" s="104">
        <f t="shared" si="4"/>
        <v>0</v>
      </c>
      <c r="Q23" s="41">
        <f t="shared" si="5"/>
        <v>0</v>
      </c>
      <c r="R23" s="102">
        <v>0</v>
      </c>
      <c r="S23" s="104">
        <v>0</v>
      </c>
      <c r="T23" s="104">
        <f t="shared" si="6"/>
        <v>0</v>
      </c>
      <c r="U23" s="41">
        <f t="shared" si="7"/>
        <v>0</v>
      </c>
      <c r="V23" s="102">
        <v>0</v>
      </c>
      <c r="W23" s="104">
        <v>0</v>
      </c>
      <c r="X23" s="104">
        <f t="shared" si="8"/>
        <v>0</v>
      </c>
      <c r="Y23" s="41">
        <f t="shared" si="9"/>
        <v>0</v>
      </c>
      <c r="Z23" s="74">
        <v>18654069</v>
      </c>
      <c r="AA23" s="75">
        <v>5800546</v>
      </c>
      <c r="AB23" s="75">
        <f t="shared" si="10"/>
        <v>24454615</v>
      </c>
      <c r="AC23" s="41">
        <f t="shared" si="11"/>
        <v>0.1729626804385274</v>
      </c>
      <c r="AD23" s="74">
        <v>16194343</v>
      </c>
      <c r="AE23" s="75">
        <v>12995826</v>
      </c>
      <c r="AF23" s="75">
        <f t="shared" si="12"/>
        <v>29190169</v>
      </c>
      <c r="AG23" s="41">
        <f t="shared" si="13"/>
        <v>0.2436031143897855</v>
      </c>
      <c r="AH23" s="41">
        <f t="shared" si="14"/>
        <v>-0.1622311265138615</v>
      </c>
      <c r="AI23" s="13">
        <v>119826748</v>
      </c>
      <c r="AJ23" s="13">
        <v>143485654</v>
      </c>
      <c r="AK23" s="13">
        <v>29190169</v>
      </c>
      <c r="AL23" s="13"/>
    </row>
    <row r="24" spans="1:38" s="14" customFormat="1" ht="12.75">
      <c r="A24" s="30" t="s">
        <v>96</v>
      </c>
      <c r="B24" s="58" t="s">
        <v>512</v>
      </c>
      <c r="C24" s="40" t="s">
        <v>513</v>
      </c>
      <c r="D24" s="74">
        <v>167579572</v>
      </c>
      <c r="E24" s="75">
        <v>24120129</v>
      </c>
      <c r="F24" s="76">
        <f t="shared" si="0"/>
        <v>191699701</v>
      </c>
      <c r="G24" s="74">
        <v>167579572</v>
      </c>
      <c r="H24" s="75">
        <v>24120129</v>
      </c>
      <c r="I24" s="77">
        <f t="shared" si="1"/>
        <v>191699701</v>
      </c>
      <c r="J24" s="74">
        <v>39052081</v>
      </c>
      <c r="K24" s="75">
        <v>1924231</v>
      </c>
      <c r="L24" s="75">
        <f t="shared" si="2"/>
        <v>40976312</v>
      </c>
      <c r="M24" s="41">
        <f t="shared" si="3"/>
        <v>0.21375261299964157</v>
      </c>
      <c r="N24" s="102">
        <v>0</v>
      </c>
      <c r="O24" s="103">
        <v>0</v>
      </c>
      <c r="P24" s="104">
        <f t="shared" si="4"/>
        <v>0</v>
      </c>
      <c r="Q24" s="41">
        <f t="shared" si="5"/>
        <v>0</v>
      </c>
      <c r="R24" s="102">
        <v>0</v>
      </c>
      <c r="S24" s="104">
        <v>0</v>
      </c>
      <c r="T24" s="104">
        <f t="shared" si="6"/>
        <v>0</v>
      </c>
      <c r="U24" s="41">
        <f t="shared" si="7"/>
        <v>0</v>
      </c>
      <c r="V24" s="102">
        <v>0</v>
      </c>
      <c r="W24" s="104">
        <v>0</v>
      </c>
      <c r="X24" s="104">
        <f t="shared" si="8"/>
        <v>0</v>
      </c>
      <c r="Y24" s="41">
        <f t="shared" si="9"/>
        <v>0</v>
      </c>
      <c r="Z24" s="74">
        <v>39052081</v>
      </c>
      <c r="AA24" s="75">
        <v>1924231</v>
      </c>
      <c r="AB24" s="75">
        <f t="shared" si="10"/>
        <v>40976312</v>
      </c>
      <c r="AC24" s="41">
        <f t="shared" si="11"/>
        <v>0.21375261299964157</v>
      </c>
      <c r="AD24" s="74">
        <v>34564337</v>
      </c>
      <c r="AE24" s="75">
        <v>645242</v>
      </c>
      <c r="AF24" s="75">
        <f t="shared" si="12"/>
        <v>35209579</v>
      </c>
      <c r="AG24" s="41">
        <f t="shared" si="13"/>
        <v>0.196328092174872</v>
      </c>
      <c r="AH24" s="41">
        <f t="shared" si="14"/>
        <v>0.1637830716464972</v>
      </c>
      <c r="AI24" s="13">
        <v>179340504</v>
      </c>
      <c r="AJ24" s="13">
        <v>165489549</v>
      </c>
      <c r="AK24" s="13">
        <v>35209579</v>
      </c>
      <c r="AL24" s="13"/>
    </row>
    <row r="25" spans="1:38" s="14" customFormat="1" ht="12.75">
      <c r="A25" s="30" t="s">
        <v>96</v>
      </c>
      <c r="B25" s="58" t="s">
        <v>514</v>
      </c>
      <c r="C25" s="40" t="s">
        <v>515</v>
      </c>
      <c r="D25" s="74">
        <v>41003084</v>
      </c>
      <c r="E25" s="75">
        <v>9574000</v>
      </c>
      <c r="F25" s="76">
        <f t="shared" si="0"/>
        <v>50577084</v>
      </c>
      <c r="G25" s="74">
        <v>41003084</v>
      </c>
      <c r="H25" s="75">
        <v>9574000</v>
      </c>
      <c r="I25" s="77">
        <f t="shared" si="1"/>
        <v>50577084</v>
      </c>
      <c r="J25" s="74">
        <v>11395669</v>
      </c>
      <c r="K25" s="75">
        <v>166865</v>
      </c>
      <c r="L25" s="75">
        <f t="shared" si="2"/>
        <v>11562534</v>
      </c>
      <c r="M25" s="41">
        <f t="shared" si="3"/>
        <v>0.2286121121573557</v>
      </c>
      <c r="N25" s="102">
        <v>0</v>
      </c>
      <c r="O25" s="103">
        <v>0</v>
      </c>
      <c r="P25" s="104">
        <f t="shared" si="4"/>
        <v>0</v>
      </c>
      <c r="Q25" s="41">
        <f t="shared" si="5"/>
        <v>0</v>
      </c>
      <c r="R25" s="102">
        <v>0</v>
      </c>
      <c r="S25" s="104">
        <v>0</v>
      </c>
      <c r="T25" s="104">
        <f t="shared" si="6"/>
        <v>0</v>
      </c>
      <c r="U25" s="41">
        <f t="shared" si="7"/>
        <v>0</v>
      </c>
      <c r="V25" s="102">
        <v>0</v>
      </c>
      <c r="W25" s="104">
        <v>0</v>
      </c>
      <c r="X25" s="104">
        <f t="shared" si="8"/>
        <v>0</v>
      </c>
      <c r="Y25" s="41">
        <f t="shared" si="9"/>
        <v>0</v>
      </c>
      <c r="Z25" s="74">
        <v>11395669</v>
      </c>
      <c r="AA25" s="75">
        <v>166865</v>
      </c>
      <c r="AB25" s="75">
        <f t="shared" si="10"/>
        <v>11562534</v>
      </c>
      <c r="AC25" s="41">
        <f t="shared" si="11"/>
        <v>0.2286121121573557</v>
      </c>
      <c r="AD25" s="74">
        <v>10374502</v>
      </c>
      <c r="AE25" s="75">
        <v>9061</v>
      </c>
      <c r="AF25" s="75">
        <f t="shared" si="12"/>
        <v>10383563</v>
      </c>
      <c r="AG25" s="41">
        <f t="shared" si="13"/>
        <v>0.22624797931068638</v>
      </c>
      <c r="AH25" s="41">
        <f t="shared" si="14"/>
        <v>0.11354204717590677</v>
      </c>
      <c r="AI25" s="13">
        <v>45894611</v>
      </c>
      <c r="AJ25" s="13">
        <v>48097748</v>
      </c>
      <c r="AK25" s="13">
        <v>10383563</v>
      </c>
      <c r="AL25" s="13"/>
    </row>
    <row r="26" spans="1:38" s="14" customFormat="1" ht="12.75">
      <c r="A26" s="30" t="s">
        <v>96</v>
      </c>
      <c r="B26" s="58" t="s">
        <v>516</v>
      </c>
      <c r="C26" s="40" t="s">
        <v>517</v>
      </c>
      <c r="D26" s="74">
        <v>49538136</v>
      </c>
      <c r="E26" s="75">
        <v>9911000</v>
      </c>
      <c r="F26" s="76">
        <f t="shared" si="0"/>
        <v>59449136</v>
      </c>
      <c r="G26" s="74">
        <v>49538136</v>
      </c>
      <c r="H26" s="75">
        <v>9911000</v>
      </c>
      <c r="I26" s="77">
        <f t="shared" si="1"/>
        <v>59449136</v>
      </c>
      <c r="J26" s="74">
        <v>5579455</v>
      </c>
      <c r="K26" s="75">
        <v>808090</v>
      </c>
      <c r="L26" s="75">
        <f t="shared" si="2"/>
        <v>6387545</v>
      </c>
      <c r="M26" s="41">
        <f t="shared" si="3"/>
        <v>0.1074455480732302</v>
      </c>
      <c r="N26" s="102">
        <v>0</v>
      </c>
      <c r="O26" s="103">
        <v>0</v>
      </c>
      <c r="P26" s="104">
        <f t="shared" si="4"/>
        <v>0</v>
      </c>
      <c r="Q26" s="41">
        <f t="shared" si="5"/>
        <v>0</v>
      </c>
      <c r="R26" s="102">
        <v>0</v>
      </c>
      <c r="S26" s="104">
        <v>0</v>
      </c>
      <c r="T26" s="104">
        <f t="shared" si="6"/>
        <v>0</v>
      </c>
      <c r="U26" s="41">
        <f t="shared" si="7"/>
        <v>0</v>
      </c>
      <c r="V26" s="102">
        <v>0</v>
      </c>
      <c r="W26" s="104">
        <v>0</v>
      </c>
      <c r="X26" s="104">
        <f t="shared" si="8"/>
        <v>0</v>
      </c>
      <c r="Y26" s="41">
        <f t="shared" si="9"/>
        <v>0</v>
      </c>
      <c r="Z26" s="74">
        <v>5579455</v>
      </c>
      <c r="AA26" s="75">
        <v>808090</v>
      </c>
      <c r="AB26" s="75">
        <f t="shared" si="10"/>
        <v>6387545</v>
      </c>
      <c r="AC26" s="41">
        <f t="shared" si="11"/>
        <v>0.1074455480732302</v>
      </c>
      <c r="AD26" s="74">
        <v>4847796</v>
      </c>
      <c r="AE26" s="75">
        <v>2228483</v>
      </c>
      <c r="AF26" s="75">
        <f t="shared" si="12"/>
        <v>7076279</v>
      </c>
      <c r="AG26" s="41">
        <f t="shared" si="13"/>
        <v>0.25192151110207006</v>
      </c>
      <c r="AH26" s="41">
        <f t="shared" si="14"/>
        <v>-0.0973299667805636</v>
      </c>
      <c r="AI26" s="13">
        <v>28089221</v>
      </c>
      <c r="AJ26" s="13">
        <v>28089221</v>
      </c>
      <c r="AK26" s="13">
        <v>7076279</v>
      </c>
      <c r="AL26" s="13"/>
    </row>
    <row r="27" spans="1:38" s="14" customFormat="1" ht="12.75">
      <c r="A27" s="30" t="s">
        <v>96</v>
      </c>
      <c r="B27" s="58" t="s">
        <v>518</v>
      </c>
      <c r="C27" s="40" t="s">
        <v>519</v>
      </c>
      <c r="D27" s="74">
        <v>68565168</v>
      </c>
      <c r="E27" s="75">
        <v>39913911</v>
      </c>
      <c r="F27" s="76">
        <f t="shared" si="0"/>
        <v>108479079</v>
      </c>
      <c r="G27" s="74">
        <v>68565168</v>
      </c>
      <c r="H27" s="75">
        <v>39913911</v>
      </c>
      <c r="I27" s="77">
        <f t="shared" si="1"/>
        <v>108479079</v>
      </c>
      <c r="J27" s="74">
        <v>7886780</v>
      </c>
      <c r="K27" s="75">
        <v>5844795</v>
      </c>
      <c r="L27" s="75">
        <f t="shared" si="2"/>
        <v>13731575</v>
      </c>
      <c r="M27" s="41">
        <f t="shared" si="3"/>
        <v>0.12658270264259894</v>
      </c>
      <c r="N27" s="102">
        <v>0</v>
      </c>
      <c r="O27" s="103">
        <v>0</v>
      </c>
      <c r="P27" s="104">
        <f t="shared" si="4"/>
        <v>0</v>
      </c>
      <c r="Q27" s="41">
        <f t="shared" si="5"/>
        <v>0</v>
      </c>
      <c r="R27" s="102">
        <v>0</v>
      </c>
      <c r="S27" s="104">
        <v>0</v>
      </c>
      <c r="T27" s="104">
        <f t="shared" si="6"/>
        <v>0</v>
      </c>
      <c r="U27" s="41">
        <f t="shared" si="7"/>
        <v>0</v>
      </c>
      <c r="V27" s="102">
        <v>0</v>
      </c>
      <c r="W27" s="104">
        <v>0</v>
      </c>
      <c r="X27" s="104">
        <f t="shared" si="8"/>
        <v>0</v>
      </c>
      <c r="Y27" s="41">
        <f t="shared" si="9"/>
        <v>0</v>
      </c>
      <c r="Z27" s="74">
        <v>7886780</v>
      </c>
      <c r="AA27" s="75">
        <v>5844795</v>
      </c>
      <c r="AB27" s="75">
        <f t="shared" si="10"/>
        <v>13731575</v>
      </c>
      <c r="AC27" s="41">
        <f t="shared" si="11"/>
        <v>0.12658270264259894</v>
      </c>
      <c r="AD27" s="74">
        <v>9170272</v>
      </c>
      <c r="AE27" s="75">
        <v>4622862</v>
      </c>
      <c r="AF27" s="75">
        <f t="shared" si="12"/>
        <v>13793134</v>
      </c>
      <c r="AG27" s="41">
        <f t="shared" si="13"/>
        <v>0.26510154551373377</v>
      </c>
      <c r="AH27" s="41">
        <f t="shared" si="14"/>
        <v>-0.004463017614416032</v>
      </c>
      <c r="AI27" s="13">
        <v>52029625</v>
      </c>
      <c r="AJ27" s="13">
        <v>88024411</v>
      </c>
      <c r="AK27" s="13">
        <v>13793134</v>
      </c>
      <c r="AL27" s="13"/>
    </row>
    <row r="28" spans="1:38" s="14" customFormat="1" ht="12.75">
      <c r="A28" s="30" t="s">
        <v>96</v>
      </c>
      <c r="B28" s="58" t="s">
        <v>520</v>
      </c>
      <c r="C28" s="40" t="s">
        <v>521</v>
      </c>
      <c r="D28" s="74">
        <v>83275810</v>
      </c>
      <c r="E28" s="75">
        <v>16378325</v>
      </c>
      <c r="F28" s="76">
        <f t="shared" si="0"/>
        <v>99654135</v>
      </c>
      <c r="G28" s="74">
        <v>83275810</v>
      </c>
      <c r="H28" s="75">
        <v>16378325</v>
      </c>
      <c r="I28" s="77">
        <f t="shared" si="1"/>
        <v>99654135</v>
      </c>
      <c r="J28" s="74">
        <v>16875506</v>
      </c>
      <c r="K28" s="75">
        <v>2577695</v>
      </c>
      <c r="L28" s="75">
        <f t="shared" si="2"/>
        <v>19453201</v>
      </c>
      <c r="M28" s="41">
        <f t="shared" si="3"/>
        <v>0.19520716325519258</v>
      </c>
      <c r="N28" s="102">
        <v>0</v>
      </c>
      <c r="O28" s="103">
        <v>0</v>
      </c>
      <c r="P28" s="104">
        <f t="shared" si="4"/>
        <v>0</v>
      </c>
      <c r="Q28" s="41">
        <f t="shared" si="5"/>
        <v>0</v>
      </c>
      <c r="R28" s="102">
        <v>0</v>
      </c>
      <c r="S28" s="104">
        <v>0</v>
      </c>
      <c r="T28" s="104">
        <f t="shared" si="6"/>
        <v>0</v>
      </c>
      <c r="U28" s="41">
        <f t="shared" si="7"/>
        <v>0</v>
      </c>
      <c r="V28" s="102">
        <v>0</v>
      </c>
      <c r="W28" s="104">
        <v>0</v>
      </c>
      <c r="X28" s="104">
        <f t="shared" si="8"/>
        <v>0</v>
      </c>
      <c r="Y28" s="41">
        <f t="shared" si="9"/>
        <v>0</v>
      </c>
      <c r="Z28" s="74">
        <v>16875506</v>
      </c>
      <c r="AA28" s="75">
        <v>2577695</v>
      </c>
      <c r="AB28" s="75">
        <f t="shared" si="10"/>
        <v>19453201</v>
      </c>
      <c r="AC28" s="41">
        <f t="shared" si="11"/>
        <v>0.19520716325519258</v>
      </c>
      <c r="AD28" s="74">
        <v>11998027</v>
      </c>
      <c r="AE28" s="75">
        <v>1178900</v>
      </c>
      <c r="AF28" s="75">
        <f t="shared" si="12"/>
        <v>13176927</v>
      </c>
      <c r="AG28" s="41">
        <f t="shared" si="13"/>
        <v>0.15620017180098894</v>
      </c>
      <c r="AH28" s="41">
        <f t="shared" si="14"/>
        <v>0.47630786753239196</v>
      </c>
      <c r="AI28" s="13">
        <v>84359235</v>
      </c>
      <c r="AJ28" s="13">
        <v>84359235</v>
      </c>
      <c r="AK28" s="13">
        <v>13176927</v>
      </c>
      <c r="AL28" s="13"/>
    </row>
    <row r="29" spans="1:38" s="14" customFormat="1" ht="12.75">
      <c r="A29" s="30" t="s">
        <v>96</v>
      </c>
      <c r="B29" s="58" t="s">
        <v>522</v>
      </c>
      <c r="C29" s="40" t="s">
        <v>523</v>
      </c>
      <c r="D29" s="74">
        <v>103369</v>
      </c>
      <c r="E29" s="75">
        <v>27199000</v>
      </c>
      <c r="F29" s="76">
        <f t="shared" si="0"/>
        <v>27302369</v>
      </c>
      <c r="G29" s="74">
        <v>103369</v>
      </c>
      <c r="H29" s="75">
        <v>27199000</v>
      </c>
      <c r="I29" s="77">
        <f t="shared" si="1"/>
        <v>27302369</v>
      </c>
      <c r="J29" s="74">
        <v>22487792</v>
      </c>
      <c r="K29" s="75">
        <v>0</v>
      </c>
      <c r="L29" s="75">
        <f t="shared" si="2"/>
        <v>22487792</v>
      </c>
      <c r="M29" s="41">
        <f t="shared" si="3"/>
        <v>0.8236571705554195</v>
      </c>
      <c r="N29" s="102">
        <v>0</v>
      </c>
      <c r="O29" s="103">
        <v>0</v>
      </c>
      <c r="P29" s="104">
        <f t="shared" si="4"/>
        <v>0</v>
      </c>
      <c r="Q29" s="41">
        <f t="shared" si="5"/>
        <v>0</v>
      </c>
      <c r="R29" s="102">
        <v>0</v>
      </c>
      <c r="S29" s="104">
        <v>0</v>
      </c>
      <c r="T29" s="104">
        <f t="shared" si="6"/>
        <v>0</v>
      </c>
      <c r="U29" s="41">
        <f t="shared" si="7"/>
        <v>0</v>
      </c>
      <c r="V29" s="102">
        <v>0</v>
      </c>
      <c r="W29" s="104">
        <v>0</v>
      </c>
      <c r="X29" s="104">
        <f t="shared" si="8"/>
        <v>0</v>
      </c>
      <c r="Y29" s="41">
        <f t="shared" si="9"/>
        <v>0</v>
      </c>
      <c r="Z29" s="74">
        <v>22487792</v>
      </c>
      <c r="AA29" s="75">
        <v>0</v>
      </c>
      <c r="AB29" s="75">
        <f t="shared" si="10"/>
        <v>22487792</v>
      </c>
      <c r="AC29" s="41">
        <f t="shared" si="11"/>
        <v>0.8236571705554195</v>
      </c>
      <c r="AD29" s="74">
        <v>20178929</v>
      </c>
      <c r="AE29" s="75">
        <v>0</v>
      </c>
      <c r="AF29" s="75">
        <f t="shared" si="12"/>
        <v>20178929</v>
      </c>
      <c r="AG29" s="41">
        <f t="shared" si="13"/>
        <v>0.4728087834258464</v>
      </c>
      <c r="AH29" s="41">
        <f t="shared" si="14"/>
        <v>0.11441950164946801</v>
      </c>
      <c r="AI29" s="13">
        <v>42678837</v>
      </c>
      <c r="AJ29" s="13">
        <v>153277560</v>
      </c>
      <c r="AK29" s="13">
        <v>20178929</v>
      </c>
      <c r="AL29" s="13"/>
    </row>
    <row r="30" spans="1:38" s="14" customFormat="1" ht="12.75">
      <c r="A30" s="30" t="s">
        <v>115</v>
      </c>
      <c r="B30" s="58" t="s">
        <v>524</v>
      </c>
      <c r="C30" s="40" t="s">
        <v>525</v>
      </c>
      <c r="D30" s="74">
        <v>54204780</v>
      </c>
      <c r="E30" s="75">
        <v>0</v>
      </c>
      <c r="F30" s="76">
        <f t="shared" si="0"/>
        <v>54204780</v>
      </c>
      <c r="G30" s="74">
        <v>54204780</v>
      </c>
      <c r="H30" s="75">
        <v>0</v>
      </c>
      <c r="I30" s="77">
        <f t="shared" si="1"/>
        <v>54204780</v>
      </c>
      <c r="J30" s="74">
        <v>0</v>
      </c>
      <c r="K30" s="75">
        <v>0</v>
      </c>
      <c r="L30" s="75">
        <f t="shared" si="2"/>
        <v>0</v>
      </c>
      <c r="M30" s="41">
        <f t="shared" si="3"/>
        <v>0</v>
      </c>
      <c r="N30" s="102">
        <v>0</v>
      </c>
      <c r="O30" s="103">
        <v>0</v>
      </c>
      <c r="P30" s="104">
        <f t="shared" si="4"/>
        <v>0</v>
      </c>
      <c r="Q30" s="41">
        <f t="shared" si="5"/>
        <v>0</v>
      </c>
      <c r="R30" s="102">
        <v>0</v>
      </c>
      <c r="S30" s="104">
        <v>0</v>
      </c>
      <c r="T30" s="104">
        <f t="shared" si="6"/>
        <v>0</v>
      </c>
      <c r="U30" s="41">
        <f t="shared" si="7"/>
        <v>0</v>
      </c>
      <c r="V30" s="102">
        <v>0</v>
      </c>
      <c r="W30" s="104">
        <v>0</v>
      </c>
      <c r="X30" s="104">
        <f t="shared" si="8"/>
        <v>0</v>
      </c>
      <c r="Y30" s="41">
        <f t="shared" si="9"/>
        <v>0</v>
      </c>
      <c r="Z30" s="74">
        <v>0</v>
      </c>
      <c r="AA30" s="75">
        <v>0</v>
      </c>
      <c r="AB30" s="75">
        <f t="shared" si="10"/>
        <v>0</v>
      </c>
      <c r="AC30" s="41">
        <f t="shared" si="11"/>
        <v>0</v>
      </c>
      <c r="AD30" s="74">
        <v>14677581</v>
      </c>
      <c r="AE30" s="75">
        <v>6609</v>
      </c>
      <c r="AF30" s="75">
        <f t="shared" si="12"/>
        <v>14684190</v>
      </c>
      <c r="AG30" s="41">
        <f t="shared" si="13"/>
        <v>0.25833139185601295</v>
      </c>
      <c r="AH30" s="41">
        <f t="shared" si="14"/>
        <v>-1</v>
      </c>
      <c r="AI30" s="13">
        <v>56842453</v>
      </c>
      <c r="AJ30" s="13">
        <v>56842453</v>
      </c>
      <c r="AK30" s="13">
        <v>14684190</v>
      </c>
      <c r="AL30" s="13"/>
    </row>
    <row r="31" spans="1:38" s="55" customFormat="1" ht="12.75">
      <c r="A31" s="59"/>
      <c r="B31" s="60" t="s">
        <v>526</v>
      </c>
      <c r="C31" s="33"/>
      <c r="D31" s="78">
        <f>SUM(D22:D30)</f>
        <v>630097359</v>
      </c>
      <c r="E31" s="79">
        <f>SUM(E22:E30)</f>
        <v>188953365</v>
      </c>
      <c r="F31" s="80">
        <f t="shared" si="0"/>
        <v>819050724</v>
      </c>
      <c r="G31" s="78">
        <f>SUM(G22:G30)</f>
        <v>630097359</v>
      </c>
      <c r="H31" s="79">
        <f>SUM(H22:H30)</f>
        <v>188953365</v>
      </c>
      <c r="I31" s="80">
        <f t="shared" si="1"/>
        <v>819050724</v>
      </c>
      <c r="J31" s="78">
        <f>SUM(J22:J30)</f>
        <v>121931352</v>
      </c>
      <c r="K31" s="79">
        <f>SUM(K22:K30)</f>
        <v>17122222</v>
      </c>
      <c r="L31" s="79">
        <f t="shared" si="2"/>
        <v>139053574</v>
      </c>
      <c r="M31" s="45">
        <f t="shared" si="3"/>
        <v>0.1697740688402102</v>
      </c>
      <c r="N31" s="108">
        <f>SUM(N22:N30)</f>
        <v>0</v>
      </c>
      <c r="O31" s="109">
        <f>SUM(O22:O30)</f>
        <v>0</v>
      </c>
      <c r="P31" s="110">
        <f t="shared" si="4"/>
        <v>0</v>
      </c>
      <c r="Q31" s="45">
        <f t="shared" si="5"/>
        <v>0</v>
      </c>
      <c r="R31" s="108">
        <f>SUM(R22:R30)</f>
        <v>0</v>
      </c>
      <c r="S31" s="110">
        <f>SUM(S22:S30)</f>
        <v>0</v>
      </c>
      <c r="T31" s="110">
        <f t="shared" si="6"/>
        <v>0</v>
      </c>
      <c r="U31" s="45">
        <f t="shared" si="7"/>
        <v>0</v>
      </c>
      <c r="V31" s="108">
        <f>SUM(V22:V30)</f>
        <v>0</v>
      </c>
      <c r="W31" s="110">
        <f>SUM(W22:W30)</f>
        <v>0</v>
      </c>
      <c r="X31" s="110">
        <f t="shared" si="8"/>
        <v>0</v>
      </c>
      <c r="Y31" s="45">
        <f t="shared" si="9"/>
        <v>0</v>
      </c>
      <c r="Z31" s="78">
        <f>SUM(Z22:Z30)</f>
        <v>121931352</v>
      </c>
      <c r="AA31" s="79">
        <f>SUM(AA22:AA30)</f>
        <v>17122222</v>
      </c>
      <c r="AB31" s="79">
        <f t="shared" si="10"/>
        <v>139053574</v>
      </c>
      <c r="AC31" s="45">
        <f t="shared" si="11"/>
        <v>0.1697740688402102</v>
      </c>
      <c r="AD31" s="78">
        <f>SUM(AD22:AD30)</f>
        <v>133867793</v>
      </c>
      <c r="AE31" s="79">
        <f>SUM(AE22:AE30)</f>
        <v>21708977</v>
      </c>
      <c r="AF31" s="79">
        <f t="shared" si="12"/>
        <v>155576770</v>
      </c>
      <c r="AG31" s="45">
        <f t="shared" si="13"/>
        <v>0.23521604915658478</v>
      </c>
      <c r="AH31" s="45">
        <f t="shared" si="14"/>
        <v>-0.10620606148334355</v>
      </c>
      <c r="AI31" s="61">
        <f>SUM(AI22:AI30)</f>
        <v>661420726</v>
      </c>
      <c r="AJ31" s="61">
        <f>SUM(AJ22:AJ30)</f>
        <v>842078929</v>
      </c>
      <c r="AK31" s="61">
        <f>SUM(AK22:AK30)</f>
        <v>155576770</v>
      </c>
      <c r="AL31" s="61"/>
    </row>
    <row r="32" spans="1:38" s="14" customFormat="1" ht="12.75">
      <c r="A32" s="30" t="s">
        <v>96</v>
      </c>
      <c r="B32" s="58" t="s">
        <v>527</v>
      </c>
      <c r="C32" s="40" t="s">
        <v>528</v>
      </c>
      <c r="D32" s="74">
        <v>20045599</v>
      </c>
      <c r="E32" s="75">
        <v>11494000</v>
      </c>
      <c r="F32" s="76">
        <f t="shared" si="0"/>
        <v>31539599</v>
      </c>
      <c r="G32" s="74">
        <v>20045599</v>
      </c>
      <c r="H32" s="75">
        <v>11494000</v>
      </c>
      <c r="I32" s="77">
        <f t="shared" si="1"/>
        <v>31539599</v>
      </c>
      <c r="J32" s="74">
        <v>5044138</v>
      </c>
      <c r="K32" s="75">
        <v>1825005</v>
      </c>
      <c r="L32" s="75">
        <f t="shared" si="2"/>
        <v>6869143</v>
      </c>
      <c r="M32" s="41">
        <f t="shared" si="3"/>
        <v>0.21779424018675697</v>
      </c>
      <c r="N32" s="102">
        <v>0</v>
      </c>
      <c r="O32" s="103">
        <v>0</v>
      </c>
      <c r="P32" s="104">
        <f t="shared" si="4"/>
        <v>0</v>
      </c>
      <c r="Q32" s="41">
        <f t="shared" si="5"/>
        <v>0</v>
      </c>
      <c r="R32" s="102">
        <v>0</v>
      </c>
      <c r="S32" s="104">
        <v>0</v>
      </c>
      <c r="T32" s="104">
        <f t="shared" si="6"/>
        <v>0</v>
      </c>
      <c r="U32" s="41">
        <f t="shared" si="7"/>
        <v>0</v>
      </c>
      <c r="V32" s="102">
        <v>0</v>
      </c>
      <c r="W32" s="104">
        <v>0</v>
      </c>
      <c r="X32" s="104">
        <f t="shared" si="8"/>
        <v>0</v>
      </c>
      <c r="Y32" s="41">
        <f t="shared" si="9"/>
        <v>0</v>
      </c>
      <c r="Z32" s="74">
        <v>5044138</v>
      </c>
      <c r="AA32" s="75">
        <v>1825005</v>
      </c>
      <c r="AB32" s="75">
        <f t="shared" si="10"/>
        <v>6869143</v>
      </c>
      <c r="AC32" s="41">
        <f t="shared" si="11"/>
        <v>0.21779424018675697</v>
      </c>
      <c r="AD32" s="74">
        <v>7891413</v>
      </c>
      <c r="AE32" s="75">
        <v>2759129</v>
      </c>
      <c r="AF32" s="75">
        <f t="shared" si="12"/>
        <v>10650542</v>
      </c>
      <c r="AG32" s="41">
        <f t="shared" si="13"/>
        <v>0.31147075850763206</v>
      </c>
      <c r="AH32" s="41">
        <f t="shared" si="14"/>
        <v>-0.3550428701187226</v>
      </c>
      <c r="AI32" s="13">
        <v>34194356</v>
      </c>
      <c r="AJ32" s="13">
        <v>37461047</v>
      </c>
      <c r="AK32" s="13">
        <v>10650542</v>
      </c>
      <c r="AL32" s="13"/>
    </row>
    <row r="33" spans="1:38" s="14" customFormat="1" ht="12.75">
      <c r="A33" s="30" t="s">
        <v>96</v>
      </c>
      <c r="B33" s="58" t="s">
        <v>529</v>
      </c>
      <c r="C33" s="40" t="s">
        <v>530</v>
      </c>
      <c r="D33" s="74">
        <v>145952962</v>
      </c>
      <c r="E33" s="75">
        <v>27978150</v>
      </c>
      <c r="F33" s="76">
        <f t="shared" si="0"/>
        <v>173931112</v>
      </c>
      <c r="G33" s="74">
        <v>145952962</v>
      </c>
      <c r="H33" s="75">
        <v>27978150</v>
      </c>
      <c r="I33" s="77">
        <f t="shared" si="1"/>
        <v>173931112</v>
      </c>
      <c r="J33" s="74">
        <v>29863372</v>
      </c>
      <c r="K33" s="75">
        <v>6411719</v>
      </c>
      <c r="L33" s="75">
        <f t="shared" si="2"/>
        <v>36275091</v>
      </c>
      <c r="M33" s="41">
        <f t="shared" si="3"/>
        <v>0.20856010510644007</v>
      </c>
      <c r="N33" s="102">
        <v>0</v>
      </c>
      <c r="O33" s="103">
        <v>0</v>
      </c>
      <c r="P33" s="104">
        <f t="shared" si="4"/>
        <v>0</v>
      </c>
      <c r="Q33" s="41">
        <f t="shared" si="5"/>
        <v>0</v>
      </c>
      <c r="R33" s="102">
        <v>0</v>
      </c>
      <c r="S33" s="104">
        <v>0</v>
      </c>
      <c r="T33" s="104">
        <f t="shared" si="6"/>
        <v>0</v>
      </c>
      <c r="U33" s="41">
        <f t="shared" si="7"/>
        <v>0</v>
      </c>
      <c r="V33" s="102">
        <v>0</v>
      </c>
      <c r="W33" s="104">
        <v>0</v>
      </c>
      <c r="X33" s="104">
        <f t="shared" si="8"/>
        <v>0</v>
      </c>
      <c r="Y33" s="41">
        <f t="shared" si="9"/>
        <v>0</v>
      </c>
      <c r="Z33" s="74">
        <v>29863372</v>
      </c>
      <c r="AA33" s="75">
        <v>6411719</v>
      </c>
      <c r="AB33" s="75">
        <f t="shared" si="10"/>
        <v>36275091</v>
      </c>
      <c r="AC33" s="41">
        <f t="shared" si="11"/>
        <v>0.20856010510644007</v>
      </c>
      <c r="AD33" s="74">
        <v>24365138</v>
      </c>
      <c r="AE33" s="75">
        <v>4436112</v>
      </c>
      <c r="AF33" s="75">
        <f t="shared" si="12"/>
        <v>28801250</v>
      </c>
      <c r="AG33" s="41">
        <f t="shared" si="13"/>
        <v>0.18755345244904842</v>
      </c>
      <c r="AH33" s="41">
        <f t="shared" si="14"/>
        <v>0.2594971051603663</v>
      </c>
      <c r="AI33" s="13">
        <v>153562889</v>
      </c>
      <c r="AJ33" s="13">
        <v>146403014</v>
      </c>
      <c r="AK33" s="13">
        <v>28801250</v>
      </c>
      <c r="AL33" s="13"/>
    </row>
    <row r="34" spans="1:38" s="14" customFormat="1" ht="12.75">
      <c r="A34" s="30" t="s">
        <v>96</v>
      </c>
      <c r="B34" s="58" t="s">
        <v>531</v>
      </c>
      <c r="C34" s="40" t="s">
        <v>532</v>
      </c>
      <c r="D34" s="74">
        <v>418696821</v>
      </c>
      <c r="E34" s="75">
        <v>81027579</v>
      </c>
      <c r="F34" s="76">
        <f t="shared" si="0"/>
        <v>499724400</v>
      </c>
      <c r="G34" s="74">
        <v>418696821</v>
      </c>
      <c r="H34" s="75">
        <v>81027579</v>
      </c>
      <c r="I34" s="77">
        <f t="shared" si="1"/>
        <v>499724400</v>
      </c>
      <c r="J34" s="74">
        <v>105002905</v>
      </c>
      <c r="K34" s="75">
        <v>11416586</v>
      </c>
      <c r="L34" s="75">
        <f t="shared" si="2"/>
        <v>116419491</v>
      </c>
      <c r="M34" s="41">
        <f t="shared" si="3"/>
        <v>0.2329673936273674</v>
      </c>
      <c r="N34" s="102">
        <v>0</v>
      </c>
      <c r="O34" s="103">
        <v>0</v>
      </c>
      <c r="P34" s="104">
        <f t="shared" si="4"/>
        <v>0</v>
      </c>
      <c r="Q34" s="41">
        <f t="shared" si="5"/>
        <v>0</v>
      </c>
      <c r="R34" s="102">
        <v>0</v>
      </c>
      <c r="S34" s="104">
        <v>0</v>
      </c>
      <c r="T34" s="104">
        <f t="shared" si="6"/>
        <v>0</v>
      </c>
      <c r="U34" s="41">
        <f t="shared" si="7"/>
        <v>0</v>
      </c>
      <c r="V34" s="102">
        <v>0</v>
      </c>
      <c r="W34" s="104">
        <v>0</v>
      </c>
      <c r="X34" s="104">
        <f t="shared" si="8"/>
        <v>0</v>
      </c>
      <c r="Y34" s="41">
        <f t="shared" si="9"/>
        <v>0</v>
      </c>
      <c r="Z34" s="74">
        <v>105002905</v>
      </c>
      <c r="AA34" s="75">
        <v>11416586</v>
      </c>
      <c r="AB34" s="75">
        <f t="shared" si="10"/>
        <v>116419491</v>
      </c>
      <c r="AC34" s="41">
        <f t="shared" si="11"/>
        <v>0.2329673936273674</v>
      </c>
      <c r="AD34" s="74">
        <v>95655618</v>
      </c>
      <c r="AE34" s="75">
        <v>7786953</v>
      </c>
      <c r="AF34" s="75">
        <f t="shared" si="12"/>
        <v>103442571</v>
      </c>
      <c r="AG34" s="41">
        <f t="shared" si="13"/>
        <v>0.19537737809028963</v>
      </c>
      <c r="AH34" s="41">
        <f t="shared" si="14"/>
        <v>0.1254504782175223</v>
      </c>
      <c r="AI34" s="13">
        <v>529450093</v>
      </c>
      <c r="AJ34" s="13">
        <v>493742684</v>
      </c>
      <c r="AK34" s="13">
        <v>103442571</v>
      </c>
      <c r="AL34" s="13"/>
    </row>
    <row r="35" spans="1:38" s="14" customFormat="1" ht="12.75">
      <c r="A35" s="30" t="s">
        <v>96</v>
      </c>
      <c r="B35" s="58" t="s">
        <v>533</v>
      </c>
      <c r="C35" s="40" t="s">
        <v>534</v>
      </c>
      <c r="D35" s="74">
        <v>31526481</v>
      </c>
      <c r="E35" s="75">
        <v>17535000</v>
      </c>
      <c r="F35" s="76">
        <f t="shared" si="0"/>
        <v>49061481</v>
      </c>
      <c r="G35" s="74">
        <v>31526481</v>
      </c>
      <c r="H35" s="75">
        <v>17535000</v>
      </c>
      <c r="I35" s="77">
        <f t="shared" si="1"/>
        <v>49061481</v>
      </c>
      <c r="J35" s="74">
        <v>6277911</v>
      </c>
      <c r="K35" s="75">
        <v>5337567</v>
      </c>
      <c r="L35" s="75">
        <f t="shared" si="2"/>
        <v>11615478</v>
      </c>
      <c r="M35" s="41">
        <f t="shared" si="3"/>
        <v>0.23675351341309897</v>
      </c>
      <c r="N35" s="102">
        <v>0</v>
      </c>
      <c r="O35" s="103">
        <v>0</v>
      </c>
      <c r="P35" s="104">
        <f t="shared" si="4"/>
        <v>0</v>
      </c>
      <c r="Q35" s="41">
        <f t="shared" si="5"/>
        <v>0</v>
      </c>
      <c r="R35" s="102">
        <v>0</v>
      </c>
      <c r="S35" s="104">
        <v>0</v>
      </c>
      <c r="T35" s="104">
        <f t="shared" si="6"/>
        <v>0</v>
      </c>
      <c r="U35" s="41">
        <f t="shared" si="7"/>
        <v>0</v>
      </c>
      <c r="V35" s="102">
        <v>0</v>
      </c>
      <c r="W35" s="104">
        <v>0</v>
      </c>
      <c r="X35" s="104">
        <f t="shared" si="8"/>
        <v>0</v>
      </c>
      <c r="Y35" s="41">
        <f t="shared" si="9"/>
        <v>0</v>
      </c>
      <c r="Z35" s="74">
        <v>6277911</v>
      </c>
      <c r="AA35" s="75">
        <v>5337567</v>
      </c>
      <c r="AB35" s="75">
        <f t="shared" si="10"/>
        <v>11615478</v>
      </c>
      <c r="AC35" s="41">
        <f t="shared" si="11"/>
        <v>0.23675351341309897</v>
      </c>
      <c r="AD35" s="74">
        <v>3750233</v>
      </c>
      <c r="AE35" s="75">
        <v>1133551</v>
      </c>
      <c r="AF35" s="75">
        <f t="shared" si="12"/>
        <v>4883784</v>
      </c>
      <c r="AG35" s="41">
        <f t="shared" si="13"/>
        <v>0.11658669477857575</v>
      </c>
      <c r="AH35" s="41">
        <f t="shared" si="14"/>
        <v>1.3783766849639543</v>
      </c>
      <c r="AI35" s="13">
        <v>41889720</v>
      </c>
      <c r="AJ35" s="13">
        <v>41889720</v>
      </c>
      <c r="AK35" s="13">
        <v>4883784</v>
      </c>
      <c r="AL35" s="13"/>
    </row>
    <row r="36" spans="1:38" s="14" customFormat="1" ht="12.75">
      <c r="A36" s="30" t="s">
        <v>96</v>
      </c>
      <c r="B36" s="58" t="s">
        <v>535</v>
      </c>
      <c r="C36" s="40" t="s">
        <v>536</v>
      </c>
      <c r="D36" s="74">
        <v>161318000</v>
      </c>
      <c r="E36" s="75">
        <v>52898180</v>
      </c>
      <c r="F36" s="76">
        <f t="shared" si="0"/>
        <v>214216180</v>
      </c>
      <c r="G36" s="74">
        <v>161318000</v>
      </c>
      <c r="H36" s="75">
        <v>52898180</v>
      </c>
      <c r="I36" s="77">
        <f t="shared" si="1"/>
        <v>214216180</v>
      </c>
      <c r="J36" s="74">
        <v>0</v>
      </c>
      <c r="K36" s="75">
        <v>0</v>
      </c>
      <c r="L36" s="75">
        <f t="shared" si="2"/>
        <v>0</v>
      </c>
      <c r="M36" s="41">
        <f t="shared" si="3"/>
        <v>0</v>
      </c>
      <c r="N36" s="102">
        <v>0</v>
      </c>
      <c r="O36" s="103">
        <v>0</v>
      </c>
      <c r="P36" s="104">
        <f t="shared" si="4"/>
        <v>0</v>
      </c>
      <c r="Q36" s="41">
        <f t="shared" si="5"/>
        <v>0</v>
      </c>
      <c r="R36" s="102">
        <v>0</v>
      </c>
      <c r="S36" s="104">
        <v>0</v>
      </c>
      <c r="T36" s="104">
        <f t="shared" si="6"/>
        <v>0</v>
      </c>
      <c r="U36" s="41">
        <f t="shared" si="7"/>
        <v>0</v>
      </c>
      <c r="V36" s="102">
        <v>0</v>
      </c>
      <c r="W36" s="104">
        <v>0</v>
      </c>
      <c r="X36" s="104">
        <f t="shared" si="8"/>
        <v>0</v>
      </c>
      <c r="Y36" s="41">
        <f t="shared" si="9"/>
        <v>0</v>
      </c>
      <c r="Z36" s="74">
        <v>0</v>
      </c>
      <c r="AA36" s="75">
        <v>0</v>
      </c>
      <c r="AB36" s="75">
        <f t="shared" si="10"/>
        <v>0</v>
      </c>
      <c r="AC36" s="41">
        <f t="shared" si="11"/>
        <v>0</v>
      </c>
      <c r="AD36" s="74">
        <v>14991427</v>
      </c>
      <c r="AE36" s="75">
        <v>12638510</v>
      </c>
      <c r="AF36" s="75">
        <f t="shared" si="12"/>
        <v>27629937</v>
      </c>
      <c r="AG36" s="41">
        <f t="shared" si="13"/>
        <v>0.16149962357584247</v>
      </c>
      <c r="AH36" s="41">
        <f t="shared" si="14"/>
        <v>-1</v>
      </c>
      <c r="AI36" s="13">
        <v>171083600</v>
      </c>
      <c r="AJ36" s="13">
        <v>171083600</v>
      </c>
      <c r="AK36" s="13">
        <v>27629937</v>
      </c>
      <c r="AL36" s="13"/>
    </row>
    <row r="37" spans="1:38" s="14" customFormat="1" ht="12.75">
      <c r="A37" s="30" t="s">
        <v>96</v>
      </c>
      <c r="B37" s="58" t="s">
        <v>537</v>
      </c>
      <c r="C37" s="40" t="s">
        <v>538</v>
      </c>
      <c r="D37" s="74">
        <v>55294801</v>
      </c>
      <c r="E37" s="75">
        <v>10003300</v>
      </c>
      <c r="F37" s="76">
        <f t="shared" si="0"/>
        <v>65298101</v>
      </c>
      <c r="G37" s="74">
        <v>55294801</v>
      </c>
      <c r="H37" s="75">
        <v>10003300</v>
      </c>
      <c r="I37" s="77">
        <f t="shared" si="1"/>
        <v>65298101</v>
      </c>
      <c r="J37" s="74">
        <v>15734581</v>
      </c>
      <c r="K37" s="75">
        <v>1299761</v>
      </c>
      <c r="L37" s="75">
        <f t="shared" si="2"/>
        <v>17034342</v>
      </c>
      <c r="M37" s="41">
        <f t="shared" si="3"/>
        <v>0.2608704041791353</v>
      </c>
      <c r="N37" s="102">
        <v>0</v>
      </c>
      <c r="O37" s="103">
        <v>0</v>
      </c>
      <c r="P37" s="104">
        <f t="shared" si="4"/>
        <v>0</v>
      </c>
      <c r="Q37" s="41">
        <f t="shared" si="5"/>
        <v>0</v>
      </c>
      <c r="R37" s="102">
        <v>0</v>
      </c>
      <c r="S37" s="104">
        <v>0</v>
      </c>
      <c r="T37" s="104">
        <f t="shared" si="6"/>
        <v>0</v>
      </c>
      <c r="U37" s="41">
        <f t="shared" si="7"/>
        <v>0</v>
      </c>
      <c r="V37" s="102">
        <v>0</v>
      </c>
      <c r="W37" s="104">
        <v>0</v>
      </c>
      <c r="X37" s="104">
        <f t="shared" si="8"/>
        <v>0</v>
      </c>
      <c r="Y37" s="41">
        <f t="shared" si="9"/>
        <v>0</v>
      </c>
      <c r="Z37" s="74">
        <v>15734581</v>
      </c>
      <c r="AA37" s="75">
        <v>1299761</v>
      </c>
      <c r="AB37" s="75">
        <f t="shared" si="10"/>
        <v>17034342</v>
      </c>
      <c r="AC37" s="41">
        <f t="shared" si="11"/>
        <v>0.2608704041791353</v>
      </c>
      <c r="AD37" s="74">
        <v>8346401</v>
      </c>
      <c r="AE37" s="75">
        <v>845032</v>
      </c>
      <c r="AF37" s="75">
        <f t="shared" si="12"/>
        <v>9191433</v>
      </c>
      <c r="AG37" s="41">
        <f t="shared" si="13"/>
        <v>0.13586142521395947</v>
      </c>
      <c r="AH37" s="41">
        <f t="shared" si="14"/>
        <v>0.8532846836831645</v>
      </c>
      <c r="AI37" s="13">
        <v>67653000</v>
      </c>
      <c r="AJ37" s="13">
        <v>67653000</v>
      </c>
      <c r="AK37" s="13">
        <v>9191433</v>
      </c>
      <c r="AL37" s="13"/>
    </row>
    <row r="38" spans="1:38" s="14" customFormat="1" ht="12.75">
      <c r="A38" s="30" t="s">
        <v>115</v>
      </c>
      <c r="B38" s="58" t="s">
        <v>539</v>
      </c>
      <c r="C38" s="40" t="s">
        <v>540</v>
      </c>
      <c r="D38" s="74">
        <v>57959543</v>
      </c>
      <c r="E38" s="75">
        <v>11986550</v>
      </c>
      <c r="F38" s="76">
        <f t="shared" si="0"/>
        <v>69946093</v>
      </c>
      <c r="G38" s="74">
        <v>57959543</v>
      </c>
      <c r="H38" s="75">
        <v>11986550</v>
      </c>
      <c r="I38" s="77">
        <f t="shared" si="1"/>
        <v>69946093</v>
      </c>
      <c r="J38" s="74">
        <v>10729039</v>
      </c>
      <c r="K38" s="75">
        <v>4487818</v>
      </c>
      <c r="L38" s="75">
        <f t="shared" si="2"/>
        <v>15216857</v>
      </c>
      <c r="M38" s="41">
        <f t="shared" si="3"/>
        <v>0.21755120761355462</v>
      </c>
      <c r="N38" s="102">
        <v>0</v>
      </c>
      <c r="O38" s="103">
        <v>0</v>
      </c>
      <c r="P38" s="104">
        <f t="shared" si="4"/>
        <v>0</v>
      </c>
      <c r="Q38" s="41">
        <f t="shared" si="5"/>
        <v>0</v>
      </c>
      <c r="R38" s="102">
        <v>0</v>
      </c>
      <c r="S38" s="104">
        <v>0</v>
      </c>
      <c r="T38" s="104">
        <f t="shared" si="6"/>
        <v>0</v>
      </c>
      <c r="U38" s="41">
        <f t="shared" si="7"/>
        <v>0</v>
      </c>
      <c r="V38" s="102">
        <v>0</v>
      </c>
      <c r="W38" s="104">
        <v>0</v>
      </c>
      <c r="X38" s="104">
        <f t="shared" si="8"/>
        <v>0</v>
      </c>
      <c r="Y38" s="41">
        <f t="shared" si="9"/>
        <v>0</v>
      </c>
      <c r="Z38" s="74">
        <v>10729039</v>
      </c>
      <c r="AA38" s="75">
        <v>4487818</v>
      </c>
      <c r="AB38" s="75">
        <f t="shared" si="10"/>
        <v>15216857</v>
      </c>
      <c r="AC38" s="41">
        <f t="shared" si="11"/>
        <v>0.21755120761355462</v>
      </c>
      <c r="AD38" s="74">
        <v>11531222</v>
      </c>
      <c r="AE38" s="75">
        <v>1468547</v>
      </c>
      <c r="AF38" s="75">
        <f t="shared" si="12"/>
        <v>12999769</v>
      </c>
      <c r="AG38" s="41">
        <f t="shared" si="13"/>
        <v>0.14105652126736112</v>
      </c>
      <c r="AH38" s="41">
        <f t="shared" si="14"/>
        <v>0.17054826128064282</v>
      </c>
      <c r="AI38" s="13">
        <v>92160000</v>
      </c>
      <c r="AJ38" s="13">
        <v>111784</v>
      </c>
      <c r="AK38" s="13">
        <v>12999769</v>
      </c>
      <c r="AL38" s="13"/>
    </row>
    <row r="39" spans="1:38" s="55" customFormat="1" ht="12.75">
      <c r="A39" s="59"/>
      <c r="B39" s="60" t="s">
        <v>541</v>
      </c>
      <c r="C39" s="33"/>
      <c r="D39" s="78">
        <f>SUM(D32:D38)</f>
        <v>890794207</v>
      </c>
      <c r="E39" s="79">
        <f>SUM(E32:E38)</f>
        <v>212922759</v>
      </c>
      <c r="F39" s="87">
        <f t="shared" si="0"/>
        <v>1103716966</v>
      </c>
      <c r="G39" s="78">
        <f>SUM(G32:G38)</f>
        <v>890794207</v>
      </c>
      <c r="H39" s="79">
        <f>SUM(H32:H38)</f>
        <v>212922759</v>
      </c>
      <c r="I39" s="80">
        <f t="shared" si="1"/>
        <v>1103716966</v>
      </c>
      <c r="J39" s="78">
        <f>SUM(J32:J38)</f>
        <v>172651946</v>
      </c>
      <c r="K39" s="79">
        <f>SUM(K32:K38)</f>
        <v>30778456</v>
      </c>
      <c r="L39" s="79">
        <f t="shared" si="2"/>
        <v>203430402</v>
      </c>
      <c r="M39" s="45">
        <f t="shared" si="3"/>
        <v>0.18431392129202806</v>
      </c>
      <c r="N39" s="108">
        <f>SUM(N32:N38)</f>
        <v>0</v>
      </c>
      <c r="O39" s="109">
        <f>SUM(O32:O38)</f>
        <v>0</v>
      </c>
      <c r="P39" s="110">
        <f t="shared" si="4"/>
        <v>0</v>
      </c>
      <c r="Q39" s="45">
        <f t="shared" si="5"/>
        <v>0</v>
      </c>
      <c r="R39" s="108">
        <f>SUM(R32:R38)</f>
        <v>0</v>
      </c>
      <c r="S39" s="110">
        <f>SUM(S32:S38)</f>
        <v>0</v>
      </c>
      <c r="T39" s="110">
        <f t="shared" si="6"/>
        <v>0</v>
      </c>
      <c r="U39" s="45">
        <f t="shared" si="7"/>
        <v>0</v>
      </c>
      <c r="V39" s="108">
        <f>SUM(V32:V38)</f>
        <v>0</v>
      </c>
      <c r="W39" s="110">
        <f>SUM(W32:W38)</f>
        <v>0</v>
      </c>
      <c r="X39" s="110">
        <f t="shared" si="8"/>
        <v>0</v>
      </c>
      <c r="Y39" s="45">
        <f t="shared" si="9"/>
        <v>0</v>
      </c>
      <c r="Z39" s="78">
        <f>SUM(Z32:Z38)</f>
        <v>172651946</v>
      </c>
      <c r="AA39" s="79">
        <f>SUM(AA32:AA38)</f>
        <v>30778456</v>
      </c>
      <c r="AB39" s="79">
        <f t="shared" si="10"/>
        <v>203430402</v>
      </c>
      <c r="AC39" s="45">
        <f t="shared" si="11"/>
        <v>0.18431392129202806</v>
      </c>
      <c r="AD39" s="78">
        <f>SUM(AD32:AD38)</f>
        <v>166531452</v>
      </c>
      <c r="AE39" s="79">
        <f>SUM(AE32:AE38)</f>
        <v>31067834</v>
      </c>
      <c r="AF39" s="79">
        <f t="shared" si="12"/>
        <v>197599286</v>
      </c>
      <c r="AG39" s="45">
        <f t="shared" si="13"/>
        <v>0.18128480340203962</v>
      </c>
      <c r="AH39" s="45">
        <f t="shared" si="14"/>
        <v>0.029509802985826505</v>
      </c>
      <c r="AI39" s="61">
        <f>SUM(AI32:AI38)</f>
        <v>1089993658</v>
      </c>
      <c r="AJ39" s="61">
        <f>SUM(AJ32:AJ38)</f>
        <v>958344849</v>
      </c>
      <c r="AK39" s="61">
        <f>SUM(AK32:AK38)</f>
        <v>197599286</v>
      </c>
      <c r="AL39" s="61"/>
    </row>
    <row r="40" spans="1:38" s="14" customFormat="1" ht="12.75">
      <c r="A40" s="30" t="s">
        <v>96</v>
      </c>
      <c r="B40" s="58" t="s">
        <v>84</v>
      </c>
      <c r="C40" s="40" t="s">
        <v>85</v>
      </c>
      <c r="D40" s="74">
        <v>1371847468</v>
      </c>
      <c r="E40" s="75">
        <v>285010000</v>
      </c>
      <c r="F40" s="76">
        <f t="shared" si="0"/>
        <v>1656857468</v>
      </c>
      <c r="G40" s="74">
        <v>1371847468</v>
      </c>
      <c r="H40" s="75">
        <v>285010000</v>
      </c>
      <c r="I40" s="77">
        <f t="shared" si="1"/>
        <v>1656857468</v>
      </c>
      <c r="J40" s="74">
        <v>385964830</v>
      </c>
      <c r="K40" s="75">
        <v>19639204</v>
      </c>
      <c r="L40" s="75">
        <f t="shared" si="2"/>
        <v>405604034</v>
      </c>
      <c r="M40" s="41">
        <f t="shared" si="3"/>
        <v>0.24480321441868289</v>
      </c>
      <c r="N40" s="102">
        <v>0</v>
      </c>
      <c r="O40" s="103">
        <v>0</v>
      </c>
      <c r="P40" s="104">
        <f t="shared" si="4"/>
        <v>0</v>
      </c>
      <c r="Q40" s="41">
        <f t="shared" si="5"/>
        <v>0</v>
      </c>
      <c r="R40" s="102">
        <v>0</v>
      </c>
      <c r="S40" s="104">
        <v>0</v>
      </c>
      <c r="T40" s="104">
        <f t="shared" si="6"/>
        <v>0</v>
      </c>
      <c r="U40" s="41">
        <f t="shared" si="7"/>
        <v>0</v>
      </c>
      <c r="V40" s="102">
        <v>0</v>
      </c>
      <c r="W40" s="104">
        <v>0</v>
      </c>
      <c r="X40" s="104">
        <f t="shared" si="8"/>
        <v>0</v>
      </c>
      <c r="Y40" s="41">
        <f t="shared" si="9"/>
        <v>0</v>
      </c>
      <c r="Z40" s="74">
        <v>385964830</v>
      </c>
      <c r="AA40" s="75">
        <v>19639204</v>
      </c>
      <c r="AB40" s="75">
        <f t="shared" si="10"/>
        <v>405604034</v>
      </c>
      <c r="AC40" s="41">
        <f t="shared" si="11"/>
        <v>0.24480321441868289</v>
      </c>
      <c r="AD40" s="74">
        <v>314706245</v>
      </c>
      <c r="AE40" s="75">
        <v>21587734</v>
      </c>
      <c r="AF40" s="75">
        <f t="shared" si="12"/>
        <v>336293979</v>
      </c>
      <c r="AG40" s="41">
        <f t="shared" si="13"/>
        <v>0.2326854285423782</v>
      </c>
      <c r="AH40" s="41">
        <f t="shared" si="14"/>
        <v>0.20609960132530358</v>
      </c>
      <c r="AI40" s="13">
        <v>1445273050</v>
      </c>
      <c r="AJ40" s="13">
        <v>1452686942</v>
      </c>
      <c r="AK40" s="13">
        <v>336293979</v>
      </c>
      <c r="AL40" s="13"/>
    </row>
    <row r="41" spans="1:38" s="14" customFormat="1" ht="12.75">
      <c r="A41" s="30" t="s">
        <v>96</v>
      </c>
      <c r="B41" s="58" t="s">
        <v>542</v>
      </c>
      <c r="C41" s="40" t="s">
        <v>543</v>
      </c>
      <c r="D41" s="74">
        <v>81381000</v>
      </c>
      <c r="E41" s="75">
        <v>75518000</v>
      </c>
      <c r="F41" s="76">
        <f t="shared" si="0"/>
        <v>156899000</v>
      </c>
      <c r="G41" s="74">
        <v>81381000</v>
      </c>
      <c r="H41" s="75">
        <v>75518000</v>
      </c>
      <c r="I41" s="77">
        <f t="shared" si="1"/>
        <v>156899000</v>
      </c>
      <c r="J41" s="74">
        <v>26026262</v>
      </c>
      <c r="K41" s="75">
        <v>5340277</v>
      </c>
      <c r="L41" s="75">
        <f t="shared" si="2"/>
        <v>31366539</v>
      </c>
      <c r="M41" s="41">
        <f t="shared" si="3"/>
        <v>0.19991548065953257</v>
      </c>
      <c r="N41" s="102">
        <v>0</v>
      </c>
      <c r="O41" s="103">
        <v>0</v>
      </c>
      <c r="P41" s="104">
        <f t="shared" si="4"/>
        <v>0</v>
      </c>
      <c r="Q41" s="41">
        <f t="shared" si="5"/>
        <v>0</v>
      </c>
      <c r="R41" s="102">
        <v>0</v>
      </c>
      <c r="S41" s="104">
        <v>0</v>
      </c>
      <c r="T41" s="104">
        <f t="shared" si="6"/>
        <v>0</v>
      </c>
      <c r="U41" s="41">
        <f t="shared" si="7"/>
        <v>0</v>
      </c>
      <c r="V41" s="102">
        <v>0</v>
      </c>
      <c r="W41" s="104">
        <v>0</v>
      </c>
      <c r="X41" s="104">
        <f t="shared" si="8"/>
        <v>0</v>
      </c>
      <c r="Y41" s="41">
        <f t="shared" si="9"/>
        <v>0</v>
      </c>
      <c r="Z41" s="74">
        <v>26026262</v>
      </c>
      <c r="AA41" s="75">
        <v>5340277</v>
      </c>
      <c r="AB41" s="75">
        <f t="shared" si="10"/>
        <v>31366539</v>
      </c>
      <c r="AC41" s="41">
        <f t="shared" si="11"/>
        <v>0.19991548065953257</v>
      </c>
      <c r="AD41" s="74">
        <v>4995844</v>
      </c>
      <c r="AE41" s="75">
        <v>3193534</v>
      </c>
      <c r="AF41" s="75">
        <f t="shared" si="12"/>
        <v>8189378</v>
      </c>
      <c r="AG41" s="41">
        <f t="shared" si="13"/>
        <v>0.08889612800277889</v>
      </c>
      <c r="AH41" s="41">
        <f t="shared" si="14"/>
        <v>2.8301491273207806</v>
      </c>
      <c r="AI41" s="13">
        <v>92123000</v>
      </c>
      <c r="AJ41" s="13">
        <v>92123000</v>
      </c>
      <c r="AK41" s="13">
        <v>8189378</v>
      </c>
      <c r="AL41" s="13"/>
    </row>
    <row r="42" spans="1:38" s="14" customFormat="1" ht="12.75">
      <c r="A42" s="30" t="s">
        <v>96</v>
      </c>
      <c r="B42" s="58" t="s">
        <v>544</v>
      </c>
      <c r="C42" s="40" t="s">
        <v>545</v>
      </c>
      <c r="D42" s="74">
        <v>151016088</v>
      </c>
      <c r="E42" s="75">
        <v>0</v>
      </c>
      <c r="F42" s="76">
        <f t="shared" si="0"/>
        <v>151016088</v>
      </c>
      <c r="G42" s="74">
        <v>151016088</v>
      </c>
      <c r="H42" s="75">
        <v>0</v>
      </c>
      <c r="I42" s="77">
        <f t="shared" si="1"/>
        <v>151016088</v>
      </c>
      <c r="J42" s="74">
        <v>13722917</v>
      </c>
      <c r="K42" s="75">
        <v>0</v>
      </c>
      <c r="L42" s="75">
        <f t="shared" si="2"/>
        <v>13722917</v>
      </c>
      <c r="M42" s="41">
        <f t="shared" si="3"/>
        <v>0.09087056340646303</v>
      </c>
      <c r="N42" s="102">
        <v>0</v>
      </c>
      <c r="O42" s="103">
        <v>0</v>
      </c>
      <c r="P42" s="104">
        <f t="shared" si="4"/>
        <v>0</v>
      </c>
      <c r="Q42" s="41">
        <f t="shared" si="5"/>
        <v>0</v>
      </c>
      <c r="R42" s="102">
        <v>0</v>
      </c>
      <c r="S42" s="104">
        <v>0</v>
      </c>
      <c r="T42" s="104">
        <f t="shared" si="6"/>
        <v>0</v>
      </c>
      <c r="U42" s="41">
        <f t="shared" si="7"/>
        <v>0</v>
      </c>
      <c r="V42" s="102">
        <v>0</v>
      </c>
      <c r="W42" s="104">
        <v>0</v>
      </c>
      <c r="X42" s="104">
        <f t="shared" si="8"/>
        <v>0</v>
      </c>
      <c r="Y42" s="41">
        <f t="shared" si="9"/>
        <v>0</v>
      </c>
      <c r="Z42" s="74">
        <v>13722917</v>
      </c>
      <c r="AA42" s="75">
        <v>0</v>
      </c>
      <c r="AB42" s="75">
        <f t="shared" si="10"/>
        <v>13722917</v>
      </c>
      <c r="AC42" s="41">
        <f t="shared" si="11"/>
        <v>0.09087056340646303</v>
      </c>
      <c r="AD42" s="74">
        <v>14659395</v>
      </c>
      <c r="AE42" s="75">
        <v>324600</v>
      </c>
      <c r="AF42" s="75">
        <f t="shared" si="12"/>
        <v>14983995</v>
      </c>
      <c r="AG42" s="41">
        <f t="shared" si="13"/>
        <v>0.124708350357907</v>
      </c>
      <c r="AH42" s="41">
        <f t="shared" si="14"/>
        <v>-0.0841616671655323</v>
      </c>
      <c r="AI42" s="13">
        <v>120152299</v>
      </c>
      <c r="AJ42" s="13">
        <v>120152299</v>
      </c>
      <c r="AK42" s="13">
        <v>14983995</v>
      </c>
      <c r="AL42" s="13"/>
    </row>
    <row r="43" spans="1:38" s="14" customFormat="1" ht="12.75">
      <c r="A43" s="30" t="s">
        <v>96</v>
      </c>
      <c r="B43" s="58" t="s">
        <v>546</v>
      </c>
      <c r="C43" s="40" t="s">
        <v>547</v>
      </c>
      <c r="D43" s="74">
        <v>184787027</v>
      </c>
      <c r="E43" s="75">
        <v>55187822</v>
      </c>
      <c r="F43" s="77">
        <f t="shared" si="0"/>
        <v>239974849</v>
      </c>
      <c r="G43" s="74">
        <v>184787027</v>
      </c>
      <c r="H43" s="75">
        <v>55187822</v>
      </c>
      <c r="I43" s="76">
        <f t="shared" si="1"/>
        <v>239974849</v>
      </c>
      <c r="J43" s="74">
        <v>33943106</v>
      </c>
      <c r="K43" s="88">
        <v>5784398</v>
      </c>
      <c r="L43" s="75">
        <f t="shared" si="2"/>
        <v>39727504</v>
      </c>
      <c r="M43" s="41">
        <f t="shared" si="3"/>
        <v>0.1655486154717822</v>
      </c>
      <c r="N43" s="102">
        <v>0</v>
      </c>
      <c r="O43" s="103">
        <v>0</v>
      </c>
      <c r="P43" s="104">
        <f t="shared" si="4"/>
        <v>0</v>
      </c>
      <c r="Q43" s="41">
        <f t="shared" si="5"/>
        <v>0</v>
      </c>
      <c r="R43" s="102">
        <v>0</v>
      </c>
      <c r="S43" s="104">
        <v>0</v>
      </c>
      <c r="T43" s="104">
        <f t="shared" si="6"/>
        <v>0</v>
      </c>
      <c r="U43" s="41">
        <f t="shared" si="7"/>
        <v>0</v>
      </c>
      <c r="V43" s="102">
        <v>0</v>
      </c>
      <c r="W43" s="104">
        <v>0</v>
      </c>
      <c r="X43" s="104">
        <f t="shared" si="8"/>
        <v>0</v>
      </c>
      <c r="Y43" s="41">
        <f t="shared" si="9"/>
        <v>0</v>
      </c>
      <c r="Z43" s="74">
        <v>33943106</v>
      </c>
      <c r="AA43" s="75">
        <v>5784398</v>
      </c>
      <c r="AB43" s="75">
        <f t="shared" si="10"/>
        <v>39727504</v>
      </c>
      <c r="AC43" s="41">
        <f t="shared" si="11"/>
        <v>0.1655486154717822</v>
      </c>
      <c r="AD43" s="74">
        <v>30438777</v>
      </c>
      <c r="AE43" s="75">
        <v>5961010</v>
      </c>
      <c r="AF43" s="75">
        <f t="shared" si="12"/>
        <v>36399787</v>
      </c>
      <c r="AG43" s="41">
        <f t="shared" si="13"/>
        <v>0.1732509175165261</v>
      </c>
      <c r="AH43" s="41">
        <f t="shared" si="14"/>
        <v>0.09142133166878152</v>
      </c>
      <c r="AI43" s="13">
        <v>210098668</v>
      </c>
      <c r="AJ43" s="13">
        <v>208098565</v>
      </c>
      <c r="AK43" s="13">
        <v>36399787</v>
      </c>
      <c r="AL43" s="13"/>
    </row>
    <row r="44" spans="1:38" s="14" customFormat="1" ht="12.75">
      <c r="A44" s="30" t="s">
        <v>115</v>
      </c>
      <c r="B44" s="58" t="s">
        <v>548</v>
      </c>
      <c r="C44" s="40" t="s">
        <v>549</v>
      </c>
      <c r="D44" s="74">
        <v>120074990</v>
      </c>
      <c r="E44" s="75">
        <v>9013270</v>
      </c>
      <c r="F44" s="77">
        <f t="shared" si="0"/>
        <v>129088260</v>
      </c>
      <c r="G44" s="74">
        <v>120074990</v>
      </c>
      <c r="H44" s="75">
        <v>9013270</v>
      </c>
      <c r="I44" s="76">
        <f t="shared" si="1"/>
        <v>129088260</v>
      </c>
      <c r="J44" s="74">
        <v>15747514</v>
      </c>
      <c r="K44" s="88">
        <v>540897</v>
      </c>
      <c r="L44" s="75">
        <f t="shared" si="2"/>
        <v>16288411</v>
      </c>
      <c r="M44" s="41">
        <f t="shared" si="3"/>
        <v>0.126180421054556</v>
      </c>
      <c r="N44" s="102">
        <v>0</v>
      </c>
      <c r="O44" s="103">
        <v>0</v>
      </c>
      <c r="P44" s="104">
        <f t="shared" si="4"/>
        <v>0</v>
      </c>
      <c r="Q44" s="41">
        <f t="shared" si="5"/>
        <v>0</v>
      </c>
      <c r="R44" s="102">
        <v>0</v>
      </c>
      <c r="S44" s="104">
        <v>0</v>
      </c>
      <c r="T44" s="104">
        <f t="shared" si="6"/>
        <v>0</v>
      </c>
      <c r="U44" s="41">
        <f t="shared" si="7"/>
        <v>0</v>
      </c>
      <c r="V44" s="102">
        <v>0</v>
      </c>
      <c r="W44" s="104">
        <v>0</v>
      </c>
      <c r="X44" s="104">
        <f t="shared" si="8"/>
        <v>0</v>
      </c>
      <c r="Y44" s="41">
        <f t="shared" si="9"/>
        <v>0</v>
      </c>
      <c r="Z44" s="74">
        <v>15747514</v>
      </c>
      <c r="AA44" s="75">
        <v>540897</v>
      </c>
      <c r="AB44" s="75">
        <f t="shared" si="10"/>
        <v>16288411</v>
      </c>
      <c r="AC44" s="41">
        <f t="shared" si="11"/>
        <v>0.126180421054556</v>
      </c>
      <c r="AD44" s="74">
        <v>14603081</v>
      </c>
      <c r="AE44" s="75">
        <v>229770</v>
      </c>
      <c r="AF44" s="75">
        <f t="shared" si="12"/>
        <v>14832851</v>
      </c>
      <c r="AG44" s="41">
        <f t="shared" si="13"/>
        <v>0.13580592695869492</v>
      </c>
      <c r="AH44" s="41">
        <f t="shared" si="14"/>
        <v>0.09813083135534773</v>
      </c>
      <c r="AI44" s="13">
        <v>109220940</v>
      </c>
      <c r="AJ44" s="13">
        <v>115749610</v>
      </c>
      <c r="AK44" s="13">
        <v>14832851</v>
      </c>
      <c r="AL44" s="13"/>
    </row>
    <row r="45" spans="1:38" s="55" customFormat="1" ht="12.75">
      <c r="A45" s="59"/>
      <c r="B45" s="60" t="s">
        <v>550</v>
      </c>
      <c r="C45" s="33"/>
      <c r="D45" s="78">
        <f>SUM(D40:D44)</f>
        <v>1909106573</v>
      </c>
      <c r="E45" s="79">
        <f>SUM(E40:E44)</f>
        <v>424729092</v>
      </c>
      <c r="F45" s="87">
        <f t="shared" si="0"/>
        <v>2333835665</v>
      </c>
      <c r="G45" s="78">
        <f>SUM(G40:G44)</f>
        <v>1909106573</v>
      </c>
      <c r="H45" s="79">
        <f>SUM(H40:H44)</f>
        <v>424729092</v>
      </c>
      <c r="I45" s="80">
        <f t="shared" si="1"/>
        <v>2333835665</v>
      </c>
      <c r="J45" s="78">
        <f>SUM(J40:J44)</f>
        <v>475404629</v>
      </c>
      <c r="K45" s="79">
        <f>SUM(K40:K44)</f>
        <v>31304776</v>
      </c>
      <c r="L45" s="79">
        <f t="shared" si="2"/>
        <v>506709405</v>
      </c>
      <c r="M45" s="45">
        <f t="shared" si="3"/>
        <v>0.21711443209091588</v>
      </c>
      <c r="N45" s="108">
        <f>SUM(N40:N44)</f>
        <v>0</v>
      </c>
      <c r="O45" s="109">
        <f>SUM(O40:O44)</f>
        <v>0</v>
      </c>
      <c r="P45" s="110">
        <f t="shared" si="4"/>
        <v>0</v>
      </c>
      <c r="Q45" s="45">
        <f t="shared" si="5"/>
        <v>0</v>
      </c>
      <c r="R45" s="108">
        <f>SUM(R40:R44)</f>
        <v>0</v>
      </c>
      <c r="S45" s="110">
        <f>SUM(S40:S44)</f>
        <v>0</v>
      </c>
      <c r="T45" s="110">
        <f t="shared" si="6"/>
        <v>0</v>
      </c>
      <c r="U45" s="45">
        <f t="shared" si="7"/>
        <v>0</v>
      </c>
      <c r="V45" s="108">
        <f>SUM(V40:V44)</f>
        <v>0</v>
      </c>
      <c r="W45" s="110">
        <f>SUM(W40:W44)</f>
        <v>0</v>
      </c>
      <c r="X45" s="110">
        <f t="shared" si="8"/>
        <v>0</v>
      </c>
      <c r="Y45" s="45">
        <f t="shared" si="9"/>
        <v>0</v>
      </c>
      <c r="Z45" s="78">
        <f>SUM(Z40:Z44)</f>
        <v>475404629</v>
      </c>
      <c r="AA45" s="79">
        <f>SUM(AA40:AA44)</f>
        <v>31304776</v>
      </c>
      <c r="AB45" s="79">
        <f t="shared" si="10"/>
        <v>506709405</v>
      </c>
      <c r="AC45" s="45">
        <f t="shared" si="11"/>
        <v>0.21711443209091588</v>
      </c>
      <c r="AD45" s="78">
        <f>SUM(AD40:AD44)</f>
        <v>379403342</v>
      </c>
      <c r="AE45" s="79">
        <f>SUM(AE40:AE44)</f>
        <v>31296648</v>
      </c>
      <c r="AF45" s="79">
        <f t="shared" si="12"/>
        <v>410699990</v>
      </c>
      <c r="AG45" s="45">
        <f t="shared" si="13"/>
        <v>0.20775286915129051</v>
      </c>
      <c r="AH45" s="45">
        <f t="shared" si="14"/>
        <v>0.23377019074190875</v>
      </c>
      <c r="AI45" s="61">
        <f>SUM(AI40:AI44)</f>
        <v>1976867957</v>
      </c>
      <c r="AJ45" s="61">
        <f>SUM(AJ40:AJ44)</f>
        <v>1988810416</v>
      </c>
      <c r="AK45" s="61">
        <f>SUM(AK40:AK44)</f>
        <v>410699990</v>
      </c>
      <c r="AL45" s="61"/>
    </row>
    <row r="46" spans="1:38" s="55" customFormat="1" ht="12.75">
      <c r="A46" s="59"/>
      <c r="B46" s="60" t="s">
        <v>551</v>
      </c>
      <c r="C46" s="33"/>
      <c r="D46" s="78">
        <f>SUM(D9:D12,D14:D20,D22:D30,D32:D38,D40:D44)</f>
        <v>4483896504</v>
      </c>
      <c r="E46" s="79">
        <f>SUM(E9:E12,E14:E20,E22:E30,E32:E38,E40:E44)</f>
        <v>1259865587</v>
      </c>
      <c r="F46" s="87">
        <f t="shared" si="0"/>
        <v>5743762091</v>
      </c>
      <c r="G46" s="78">
        <f>SUM(G9:G12,G14:G20,G22:G30,G32:G38,G40:G44)</f>
        <v>4483896504</v>
      </c>
      <c r="H46" s="79">
        <f>SUM(H9:H12,H14:H20,H22:H30,H32:H38,H40:H44)</f>
        <v>1259865587</v>
      </c>
      <c r="I46" s="80">
        <f t="shared" si="1"/>
        <v>5743762091</v>
      </c>
      <c r="J46" s="78">
        <f>SUM(J9:J12,J14:J20,J22:J30,J32:J38,J40:J44)</f>
        <v>976912222</v>
      </c>
      <c r="K46" s="79">
        <f>SUM(K9:K12,K14:K20,K22:K30,K32:K38,K40:K44)</f>
        <v>148038368</v>
      </c>
      <c r="L46" s="79">
        <f t="shared" si="2"/>
        <v>1124950590</v>
      </c>
      <c r="M46" s="45">
        <f t="shared" si="3"/>
        <v>0.1958560560442962</v>
      </c>
      <c r="N46" s="108">
        <f>SUM(N9:N12,N14:N20,N22:N30,N32:N38,N40:N44)</f>
        <v>0</v>
      </c>
      <c r="O46" s="109">
        <f>SUM(O9:O12,O14:O20,O22:O30,O32:O38,O40:O44)</f>
        <v>0</v>
      </c>
      <c r="P46" s="110">
        <f t="shared" si="4"/>
        <v>0</v>
      </c>
      <c r="Q46" s="45">
        <f t="shared" si="5"/>
        <v>0</v>
      </c>
      <c r="R46" s="108">
        <f>SUM(R9:R12,R14:R20,R22:R30,R32:R38,R40:R44)</f>
        <v>0</v>
      </c>
      <c r="S46" s="110">
        <f>SUM(S9:S12,S14:S20,S22:S30,S32:S38,S40:S44)</f>
        <v>0</v>
      </c>
      <c r="T46" s="110">
        <f t="shared" si="6"/>
        <v>0</v>
      </c>
      <c r="U46" s="45">
        <f t="shared" si="7"/>
        <v>0</v>
      </c>
      <c r="V46" s="108">
        <f>SUM(V9:V12,V14:V20,V22:V30,V32:V38,V40:V44)</f>
        <v>0</v>
      </c>
      <c r="W46" s="110">
        <f>SUM(W9:W12,W14:W20,W22:W30,W32:W38,W40:W44)</f>
        <v>0</v>
      </c>
      <c r="X46" s="110">
        <f t="shared" si="8"/>
        <v>0</v>
      </c>
      <c r="Y46" s="45">
        <f t="shared" si="9"/>
        <v>0</v>
      </c>
      <c r="Z46" s="78">
        <f>SUM(Z9:Z12,Z14:Z20,Z22:Z30,Z32:Z38,Z40:Z44)</f>
        <v>976912222</v>
      </c>
      <c r="AA46" s="79">
        <f>SUM(AA9:AA12,AA14:AA20,AA22:AA30,AA32:AA38,AA40:AA44)</f>
        <v>148038368</v>
      </c>
      <c r="AB46" s="79">
        <f t="shared" si="10"/>
        <v>1124950590</v>
      </c>
      <c r="AC46" s="45">
        <f t="shared" si="11"/>
        <v>0.1958560560442962</v>
      </c>
      <c r="AD46" s="78">
        <f>SUM(AD9:AD12,AD14:AD20,AD22:AD30,AD32:AD38,AD40:AD44)</f>
        <v>885042833</v>
      </c>
      <c r="AE46" s="79">
        <f>SUM(AE9:AE12,AE14:AE20,AE22:AE30,AE32:AE38,AE40:AE44)</f>
        <v>122752665</v>
      </c>
      <c r="AF46" s="79">
        <f t="shared" si="12"/>
        <v>1007795498</v>
      </c>
      <c r="AG46" s="45">
        <f t="shared" si="13"/>
        <v>0.20477247865683829</v>
      </c>
      <c r="AH46" s="45">
        <f t="shared" si="14"/>
        <v>0.11624887413418472</v>
      </c>
      <c r="AI46" s="61">
        <f>SUM(AI9:AI12,AI14:AI20,AI22:AI30,AI32:AI38,AI40:AI44)</f>
        <v>4921537819</v>
      </c>
      <c r="AJ46" s="61">
        <f>SUM(AJ9:AJ12,AJ14:AJ20,AJ22:AJ30,AJ32:AJ38,AJ40:AJ44)</f>
        <v>5046167729</v>
      </c>
      <c r="AK46" s="61">
        <f>SUM(AK9:AK12,AK14:AK20,AK22:AK30,AK32:AK38,AK40:AK44)</f>
        <v>1007795498</v>
      </c>
      <c r="AL46" s="61"/>
    </row>
    <row r="47" spans="1:38" s="14" customFormat="1" ht="12.75">
      <c r="A47" s="62"/>
      <c r="B47" s="63"/>
      <c r="C47" s="64"/>
      <c r="D47" s="90"/>
      <c r="E47" s="90"/>
      <c r="F47" s="91"/>
      <c r="G47" s="92"/>
      <c r="H47" s="90"/>
      <c r="I47" s="93"/>
      <c r="J47" s="92"/>
      <c r="K47" s="94"/>
      <c r="L47" s="90"/>
      <c r="M47" s="68"/>
      <c r="N47" s="92"/>
      <c r="O47" s="94"/>
      <c r="P47" s="90"/>
      <c r="Q47" s="68"/>
      <c r="R47" s="92"/>
      <c r="S47" s="94"/>
      <c r="T47" s="90"/>
      <c r="U47" s="68"/>
      <c r="V47" s="92"/>
      <c r="W47" s="94"/>
      <c r="X47" s="90"/>
      <c r="Y47" s="68"/>
      <c r="Z47" s="92"/>
      <c r="AA47" s="94"/>
      <c r="AB47" s="90"/>
      <c r="AC47" s="68"/>
      <c r="AD47" s="92"/>
      <c r="AE47" s="90"/>
      <c r="AF47" s="90"/>
      <c r="AG47" s="68"/>
      <c r="AH47" s="68"/>
      <c r="AI47" s="13"/>
      <c r="AJ47" s="13"/>
      <c r="AK47" s="13"/>
      <c r="AL47" s="13"/>
    </row>
    <row r="48" spans="1:38" s="71" customFormat="1" ht="12" customHeight="1">
      <c r="A48" s="72"/>
      <c r="B48" s="135" t="s">
        <v>656</v>
      </c>
      <c r="C48" s="72"/>
      <c r="D48" s="95"/>
      <c r="E48" s="95"/>
      <c r="F48" s="95"/>
      <c r="G48" s="95"/>
      <c r="H48" s="95"/>
      <c r="I48" s="95"/>
      <c r="J48" s="95"/>
      <c r="K48" s="95"/>
      <c r="L48" s="95"/>
      <c r="M48" s="72"/>
      <c r="N48" s="95"/>
      <c r="O48" s="95"/>
      <c r="P48" s="95"/>
      <c r="Q48" s="72"/>
      <c r="R48" s="95"/>
      <c r="S48" s="95"/>
      <c r="T48" s="95"/>
      <c r="U48" s="72"/>
      <c r="V48" s="95"/>
      <c r="W48" s="95"/>
      <c r="X48" s="95"/>
      <c r="Y48" s="72"/>
      <c r="Z48" s="95"/>
      <c r="AA48" s="95"/>
      <c r="AB48" s="95"/>
      <c r="AC48" s="72"/>
      <c r="AD48" s="95"/>
      <c r="AE48" s="95"/>
      <c r="AF48" s="95"/>
      <c r="AG48" s="72"/>
      <c r="AH48" s="72"/>
      <c r="AI48" s="72"/>
      <c r="AJ48" s="72"/>
      <c r="AK48" s="72"/>
      <c r="AL48" s="72"/>
    </row>
    <row r="49" spans="1:38" s="71" customFormat="1" ht="12.75">
      <c r="A49" s="72"/>
      <c r="B49" s="72"/>
      <c r="C49" s="72"/>
      <c r="D49" s="95"/>
      <c r="E49" s="95"/>
      <c r="F49" s="95"/>
      <c r="G49" s="95"/>
      <c r="H49" s="95"/>
      <c r="I49" s="95"/>
      <c r="J49" s="95"/>
      <c r="K49" s="95"/>
      <c r="L49" s="95"/>
      <c r="M49" s="72"/>
      <c r="N49" s="95"/>
      <c r="O49" s="95"/>
      <c r="P49" s="95"/>
      <c r="Q49" s="72"/>
      <c r="R49" s="95"/>
      <c r="S49" s="95"/>
      <c r="T49" s="95"/>
      <c r="U49" s="72"/>
      <c r="V49" s="95"/>
      <c r="W49" s="95"/>
      <c r="X49" s="95"/>
      <c r="Y49" s="72"/>
      <c r="Z49" s="95"/>
      <c r="AA49" s="95"/>
      <c r="AB49" s="95"/>
      <c r="AC49" s="72"/>
      <c r="AD49" s="95"/>
      <c r="AE49" s="95"/>
      <c r="AF49" s="95"/>
      <c r="AG49" s="72"/>
      <c r="AH49" s="72"/>
      <c r="AI49" s="72"/>
      <c r="AJ49" s="72"/>
      <c r="AK49" s="72"/>
      <c r="AL49" s="72"/>
    </row>
    <row r="50" spans="1:38" s="71" customFormat="1" ht="12.75">
      <c r="A50" s="72"/>
      <c r="B50" s="72"/>
      <c r="C50" s="72"/>
      <c r="D50" s="95"/>
      <c r="E50" s="95"/>
      <c r="F50" s="95"/>
      <c r="G50" s="95"/>
      <c r="H50" s="95"/>
      <c r="I50" s="95"/>
      <c r="J50" s="95"/>
      <c r="K50" s="95"/>
      <c r="L50" s="95"/>
      <c r="M50" s="72"/>
      <c r="N50" s="95"/>
      <c r="O50" s="95"/>
      <c r="P50" s="95"/>
      <c r="Q50" s="72"/>
      <c r="R50" s="95"/>
      <c r="S50" s="95"/>
      <c r="T50" s="95"/>
      <c r="U50" s="72"/>
      <c r="V50" s="95"/>
      <c r="W50" s="95"/>
      <c r="X50" s="95"/>
      <c r="Y50" s="72"/>
      <c r="Z50" s="95"/>
      <c r="AA50" s="95"/>
      <c r="AB50" s="95"/>
      <c r="AC50" s="72"/>
      <c r="AD50" s="95"/>
      <c r="AE50" s="95"/>
      <c r="AF50" s="95"/>
      <c r="AG50" s="72"/>
      <c r="AH50" s="72"/>
      <c r="AI50" s="72"/>
      <c r="AJ50" s="72"/>
      <c r="AK50" s="72"/>
      <c r="AL50" s="72"/>
    </row>
    <row r="51" spans="1:38" s="5" customFormat="1" ht="12.75">
      <c r="A51" s="73"/>
      <c r="B51" s="73"/>
      <c r="C51" s="73"/>
      <c r="D51" s="96"/>
      <c r="E51" s="96"/>
      <c r="F51" s="96"/>
      <c r="G51" s="96"/>
      <c r="H51" s="96"/>
      <c r="I51" s="96"/>
      <c r="J51" s="96"/>
      <c r="K51" s="96"/>
      <c r="L51" s="96"/>
      <c r="M51" s="73"/>
      <c r="N51" s="96"/>
      <c r="O51" s="96"/>
      <c r="P51" s="96"/>
      <c r="Q51" s="73"/>
      <c r="R51" s="96"/>
      <c r="S51" s="96"/>
      <c r="T51" s="96"/>
      <c r="U51" s="73"/>
      <c r="V51" s="96"/>
      <c r="W51" s="96"/>
      <c r="X51" s="96"/>
      <c r="Y51" s="73"/>
      <c r="Z51" s="96"/>
      <c r="AA51" s="96"/>
      <c r="AB51" s="96"/>
      <c r="AC51" s="73"/>
      <c r="AD51" s="96"/>
      <c r="AE51" s="96"/>
      <c r="AF51" s="96"/>
      <c r="AG51" s="73"/>
      <c r="AH51" s="73"/>
      <c r="AI51" s="73"/>
      <c r="AJ51" s="73"/>
      <c r="AK51" s="73"/>
      <c r="AL51" s="73"/>
    </row>
    <row r="52" spans="1:38" s="5" customFormat="1" ht="12.75">
      <c r="A52" s="73"/>
      <c r="B52" s="73"/>
      <c r="C52" s="73"/>
      <c r="D52" s="96"/>
      <c r="E52" s="96"/>
      <c r="F52" s="96"/>
      <c r="G52" s="96"/>
      <c r="H52" s="96"/>
      <c r="I52" s="96"/>
      <c r="J52" s="96"/>
      <c r="K52" s="96"/>
      <c r="L52" s="96"/>
      <c r="M52" s="73"/>
      <c r="N52" s="96"/>
      <c r="O52" s="96"/>
      <c r="P52" s="96"/>
      <c r="Q52" s="73"/>
      <c r="R52" s="96"/>
      <c r="S52" s="96"/>
      <c r="T52" s="96"/>
      <c r="U52" s="73"/>
      <c r="V52" s="96"/>
      <c r="W52" s="96"/>
      <c r="X52" s="96"/>
      <c r="Y52" s="73"/>
      <c r="Z52" s="96"/>
      <c r="AA52" s="96"/>
      <c r="AB52" s="96"/>
      <c r="AC52" s="73"/>
      <c r="AD52" s="96"/>
      <c r="AE52" s="96"/>
      <c r="AF52" s="96"/>
      <c r="AG52" s="73"/>
      <c r="AH52" s="73"/>
      <c r="AI52" s="73"/>
      <c r="AJ52" s="73"/>
      <c r="AK52" s="73"/>
      <c r="AL52" s="73"/>
    </row>
    <row r="53" spans="1:38" s="5" customFormat="1" ht="12.75">
      <c r="A53" s="73"/>
      <c r="B53" s="73"/>
      <c r="C53" s="73"/>
      <c r="D53" s="96"/>
      <c r="E53" s="96"/>
      <c r="F53" s="96"/>
      <c r="G53" s="96"/>
      <c r="H53" s="96"/>
      <c r="I53" s="96"/>
      <c r="J53" s="96"/>
      <c r="K53" s="96"/>
      <c r="L53" s="96"/>
      <c r="M53" s="73"/>
      <c r="N53" s="96"/>
      <c r="O53" s="96"/>
      <c r="P53" s="96"/>
      <c r="Q53" s="73"/>
      <c r="R53" s="96"/>
      <c r="S53" s="96"/>
      <c r="T53" s="96"/>
      <c r="U53" s="73"/>
      <c r="V53" s="96"/>
      <c r="W53" s="96"/>
      <c r="X53" s="96"/>
      <c r="Y53" s="73"/>
      <c r="Z53" s="96"/>
      <c r="AA53" s="96"/>
      <c r="AB53" s="96"/>
      <c r="AC53" s="73"/>
      <c r="AD53" s="96"/>
      <c r="AE53" s="96"/>
      <c r="AF53" s="96"/>
      <c r="AG53" s="73"/>
      <c r="AH53" s="73"/>
      <c r="AI53" s="73"/>
      <c r="AJ53" s="73"/>
      <c r="AK53" s="73"/>
      <c r="AL53" s="73"/>
    </row>
    <row r="54" spans="1:38" s="5" customFormat="1" ht="12.75">
      <c r="A54" s="73"/>
      <c r="B54" s="73"/>
      <c r="C54" s="73"/>
      <c r="D54" s="96"/>
      <c r="E54" s="96"/>
      <c r="F54" s="96"/>
      <c r="G54" s="96"/>
      <c r="H54" s="96"/>
      <c r="I54" s="96"/>
      <c r="J54" s="96"/>
      <c r="K54" s="96"/>
      <c r="L54" s="96"/>
      <c r="M54" s="73"/>
      <c r="N54" s="96"/>
      <c r="O54" s="96"/>
      <c r="P54" s="96"/>
      <c r="Q54" s="73"/>
      <c r="R54" s="96"/>
      <c r="S54" s="96"/>
      <c r="T54" s="96"/>
      <c r="U54" s="73"/>
      <c r="V54" s="96"/>
      <c r="W54" s="96"/>
      <c r="X54" s="96"/>
      <c r="Y54" s="73"/>
      <c r="Z54" s="96"/>
      <c r="AA54" s="96"/>
      <c r="AB54" s="96"/>
      <c r="AC54" s="73"/>
      <c r="AD54" s="96"/>
      <c r="AE54" s="96"/>
      <c r="AF54" s="96"/>
      <c r="AG54" s="73"/>
      <c r="AH54" s="73"/>
      <c r="AI54" s="73"/>
      <c r="AJ54" s="73"/>
      <c r="AK54" s="73"/>
      <c r="AL54" s="73"/>
    </row>
    <row r="55" spans="1:38" s="5" customFormat="1" ht="12.75">
      <c r="A55" s="73"/>
      <c r="B55" s="73"/>
      <c r="C55" s="73"/>
      <c r="D55" s="96"/>
      <c r="E55" s="96"/>
      <c r="F55" s="96"/>
      <c r="G55" s="96"/>
      <c r="H55" s="96"/>
      <c r="I55" s="96"/>
      <c r="J55" s="96"/>
      <c r="K55" s="96"/>
      <c r="L55" s="96"/>
      <c r="M55" s="73"/>
      <c r="N55" s="96"/>
      <c r="O55" s="96"/>
      <c r="P55" s="96"/>
      <c r="Q55" s="73"/>
      <c r="R55" s="96"/>
      <c r="S55" s="96"/>
      <c r="T55" s="96"/>
      <c r="U55" s="73"/>
      <c r="V55" s="96"/>
      <c r="W55" s="96"/>
      <c r="X55" s="96"/>
      <c r="Y55" s="73"/>
      <c r="Z55" s="96"/>
      <c r="AA55" s="96"/>
      <c r="AB55" s="96"/>
      <c r="AC55" s="73"/>
      <c r="AD55" s="96"/>
      <c r="AE55" s="96"/>
      <c r="AF55" s="96"/>
      <c r="AG55" s="73"/>
      <c r="AH55" s="73"/>
      <c r="AI55" s="73"/>
      <c r="AJ55" s="73"/>
      <c r="AK55" s="73"/>
      <c r="AL55" s="73"/>
    </row>
    <row r="56" spans="1:38" s="5" customFormat="1" ht="12.75">
      <c r="A56" s="73"/>
      <c r="B56" s="73"/>
      <c r="C56" s="73"/>
      <c r="D56" s="96"/>
      <c r="E56" s="96"/>
      <c r="F56" s="96"/>
      <c r="G56" s="96"/>
      <c r="H56" s="96"/>
      <c r="I56" s="96"/>
      <c r="J56" s="96"/>
      <c r="K56" s="96"/>
      <c r="L56" s="96"/>
      <c r="M56" s="73"/>
      <c r="N56" s="96"/>
      <c r="O56" s="96"/>
      <c r="P56" s="96"/>
      <c r="Q56" s="73"/>
      <c r="R56" s="96"/>
      <c r="S56" s="96"/>
      <c r="T56" s="96"/>
      <c r="U56" s="73"/>
      <c r="V56" s="96"/>
      <c r="W56" s="96"/>
      <c r="X56" s="96"/>
      <c r="Y56" s="73"/>
      <c r="Z56" s="96"/>
      <c r="AA56" s="96"/>
      <c r="AB56" s="96"/>
      <c r="AC56" s="73"/>
      <c r="AD56" s="96"/>
      <c r="AE56" s="96"/>
      <c r="AF56" s="96"/>
      <c r="AG56" s="73"/>
      <c r="AH56" s="73"/>
      <c r="AI56" s="73"/>
      <c r="AJ56" s="73"/>
      <c r="AK56" s="73"/>
      <c r="AL56" s="73"/>
    </row>
    <row r="57" spans="1:38" s="5" customFormat="1" ht="12.75">
      <c r="A57" s="73"/>
      <c r="B57" s="73"/>
      <c r="C57" s="73"/>
      <c r="D57" s="96"/>
      <c r="E57" s="96"/>
      <c r="F57" s="96"/>
      <c r="G57" s="96"/>
      <c r="H57" s="96"/>
      <c r="I57" s="96"/>
      <c r="J57" s="96"/>
      <c r="K57" s="96"/>
      <c r="L57" s="96"/>
      <c r="M57" s="73"/>
      <c r="N57" s="96"/>
      <c r="O57" s="96"/>
      <c r="P57" s="96"/>
      <c r="Q57" s="73"/>
      <c r="R57" s="96"/>
      <c r="S57" s="96"/>
      <c r="T57" s="96"/>
      <c r="U57" s="73"/>
      <c r="V57" s="96"/>
      <c r="W57" s="96"/>
      <c r="X57" s="96"/>
      <c r="Y57" s="73"/>
      <c r="Z57" s="96"/>
      <c r="AA57" s="96"/>
      <c r="AB57" s="96"/>
      <c r="AC57" s="73"/>
      <c r="AD57" s="96"/>
      <c r="AE57" s="96"/>
      <c r="AF57" s="96"/>
      <c r="AG57" s="73"/>
      <c r="AH57" s="73"/>
      <c r="AI57" s="73"/>
      <c r="AJ57" s="73"/>
      <c r="AK57" s="73"/>
      <c r="AL57" s="73"/>
    </row>
    <row r="58" spans="1:38" s="5" customFormat="1" ht="12.75">
      <c r="A58" s="73"/>
      <c r="B58" s="73"/>
      <c r="C58" s="73"/>
      <c r="D58" s="96"/>
      <c r="E58" s="96"/>
      <c r="F58" s="96"/>
      <c r="G58" s="96"/>
      <c r="H58" s="96"/>
      <c r="I58" s="96"/>
      <c r="J58" s="96"/>
      <c r="K58" s="96"/>
      <c r="L58" s="96"/>
      <c r="M58" s="73"/>
      <c r="N58" s="96"/>
      <c r="O58" s="96"/>
      <c r="P58" s="96"/>
      <c r="Q58" s="73"/>
      <c r="R58" s="96"/>
      <c r="S58" s="96"/>
      <c r="T58" s="96"/>
      <c r="U58" s="73"/>
      <c r="V58" s="96"/>
      <c r="W58" s="96"/>
      <c r="X58" s="96"/>
      <c r="Y58" s="73"/>
      <c r="Z58" s="96"/>
      <c r="AA58" s="96"/>
      <c r="AB58" s="96"/>
      <c r="AC58" s="73"/>
      <c r="AD58" s="96"/>
      <c r="AE58" s="96"/>
      <c r="AF58" s="96"/>
      <c r="AG58" s="73"/>
      <c r="AH58" s="73"/>
      <c r="AI58" s="73"/>
      <c r="AJ58" s="73"/>
      <c r="AK58" s="73"/>
      <c r="AL58" s="73"/>
    </row>
    <row r="59" spans="1:38" s="5" customFormat="1" ht="12.75">
      <c r="A59" s="73"/>
      <c r="B59" s="73"/>
      <c r="C59" s="73"/>
      <c r="D59" s="96"/>
      <c r="E59" s="96"/>
      <c r="F59" s="96"/>
      <c r="G59" s="96"/>
      <c r="H59" s="96"/>
      <c r="I59" s="96"/>
      <c r="J59" s="96"/>
      <c r="K59" s="96"/>
      <c r="L59" s="96"/>
      <c r="M59" s="73"/>
      <c r="N59" s="96"/>
      <c r="O59" s="96"/>
      <c r="P59" s="96"/>
      <c r="Q59" s="73"/>
      <c r="R59" s="96"/>
      <c r="S59" s="96"/>
      <c r="T59" s="96"/>
      <c r="U59" s="73"/>
      <c r="V59" s="96"/>
      <c r="W59" s="96"/>
      <c r="X59" s="96"/>
      <c r="Y59" s="73"/>
      <c r="Z59" s="96"/>
      <c r="AA59" s="96"/>
      <c r="AB59" s="96"/>
      <c r="AC59" s="73"/>
      <c r="AD59" s="96"/>
      <c r="AE59" s="96"/>
      <c r="AF59" s="96"/>
      <c r="AG59" s="73"/>
      <c r="AH59" s="73"/>
      <c r="AI59" s="73"/>
      <c r="AJ59" s="73"/>
      <c r="AK59" s="73"/>
      <c r="AL59" s="73"/>
    </row>
    <row r="60" spans="1:38" s="5" customFormat="1" ht="12.75">
      <c r="A60" s="73"/>
      <c r="B60" s="73"/>
      <c r="C60" s="73"/>
      <c r="D60" s="96"/>
      <c r="E60" s="96"/>
      <c r="F60" s="96"/>
      <c r="G60" s="96"/>
      <c r="H60" s="96"/>
      <c r="I60" s="96"/>
      <c r="J60" s="96"/>
      <c r="K60" s="96"/>
      <c r="L60" s="96"/>
      <c r="M60" s="73"/>
      <c r="N60" s="96"/>
      <c r="O60" s="96"/>
      <c r="P60" s="96"/>
      <c r="Q60" s="73"/>
      <c r="R60" s="96"/>
      <c r="S60" s="96"/>
      <c r="T60" s="96"/>
      <c r="U60" s="73"/>
      <c r="V60" s="96"/>
      <c r="W60" s="96"/>
      <c r="X60" s="96"/>
      <c r="Y60" s="73"/>
      <c r="Z60" s="96"/>
      <c r="AA60" s="96"/>
      <c r="AB60" s="96"/>
      <c r="AC60" s="73"/>
      <c r="AD60" s="96"/>
      <c r="AE60" s="96"/>
      <c r="AF60" s="96"/>
      <c r="AG60" s="73"/>
      <c r="AH60" s="73"/>
      <c r="AI60" s="73"/>
      <c r="AJ60" s="73"/>
      <c r="AK60" s="73"/>
      <c r="AL60" s="73"/>
    </row>
    <row r="61" spans="1:38" s="5" customFormat="1" ht="12.75">
      <c r="A61" s="73"/>
      <c r="B61" s="73"/>
      <c r="C61" s="73"/>
      <c r="D61" s="96"/>
      <c r="E61" s="96"/>
      <c r="F61" s="96"/>
      <c r="G61" s="96"/>
      <c r="H61" s="96"/>
      <c r="I61" s="96"/>
      <c r="J61" s="96"/>
      <c r="K61" s="96"/>
      <c r="L61" s="96"/>
      <c r="M61" s="73"/>
      <c r="N61" s="96"/>
      <c r="O61" s="96"/>
      <c r="P61" s="96"/>
      <c r="Q61" s="73"/>
      <c r="R61" s="96"/>
      <c r="S61" s="96"/>
      <c r="T61" s="96"/>
      <c r="U61" s="73"/>
      <c r="V61" s="96"/>
      <c r="W61" s="96"/>
      <c r="X61" s="96"/>
      <c r="Y61" s="73"/>
      <c r="Z61" s="96"/>
      <c r="AA61" s="96"/>
      <c r="AB61" s="96"/>
      <c r="AC61" s="73"/>
      <c r="AD61" s="96"/>
      <c r="AE61" s="96"/>
      <c r="AF61" s="96"/>
      <c r="AG61" s="73"/>
      <c r="AH61" s="73"/>
      <c r="AI61" s="73"/>
      <c r="AJ61" s="73"/>
      <c r="AK61" s="73"/>
      <c r="AL61" s="73"/>
    </row>
    <row r="62" spans="1:38" s="5" customFormat="1" ht="12.75">
      <c r="A62" s="73"/>
      <c r="B62" s="73"/>
      <c r="C62" s="73"/>
      <c r="D62" s="96"/>
      <c r="E62" s="96"/>
      <c r="F62" s="96"/>
      <c r="G62" s="96"/>
      <c r="H62" s="96"/>
      <c r="I62" s="96"/>
      <c r="J62" s="96"/>
      <c r="K62" s="96"/>
      <c r="L62" s="96"/>
      <c r="M62" s="73"/>
      <c r="N62" s="96"/>
      <c r="O62" s="96"/>
      <c r="P62" s="96"/>
      <c r="Q62" s="73"/>
      <c r="R62" s="96"/>
      <c r="S62" s="96"/>
      <c r="T62" s="96"/>
      <c r="U62" s="73"/>
      <c r="V62" s="96"/>
      <c r="W62" s="96"/>
      <c r="X62" s="96"/>
      <c r="Y62" s="73"/>
      <c r="Z62" s="96"/>
      <c r="AA62" s="96"/>
      <c r="AB62" s="96"/>
      <c r="AC62" s="73"/>
      <c r="AD62" s="96"/>
      <c r="AE62" s="96"/>
      <c r="AF62" s="96"/>
      <c r="AG62" s="73"/>
      <c r="AH62" s="73"/>
      <c r="AI62" s="73"/>
      <c r="AJ62" s="73"/>
      <c r="AK62" s="73"/>
      <c r="AL62" s="73"/>
    </row>
    <row r="63" spans="1:38" s="5" customFormat="1" ht="12.75">
      <c r="A63" s="73"/>
      <c r="B63" s="73"/>
      <c r="C63" s="73"/>
      <c r="D63" s="96"/>
      <c r="E63" s="96"/>
      <c r="F63" s="96"/>
      <c r="G63" s="96"/>
      <c r="H63" s="96"/>
      <c r="I63" s="96"/>
      <c r="J63" s="96"/>
      <c r="K63" s="96"/>
      <c r="L63" s="96"/>
      <c r="M63" s="73"/>
      <c r="N63" s="96"/>
      <c r="O63" s="96"/>
      <c r="P63" s="96"/>
      <c r="Q63" s="73"/>
      <c r="R63" s="96"/>
      <c r="S63" s="96"/>
      <c r="T63" s="96"/>
      <c r="U63" s="73"/>
      <c r="V63" s="96"/>
      <c r="W63" s="96"/>
      <c r="X63" s="96"/>
      <c r="Y63" s="73"/>
      <c r="Z63" s="96"/>
      <c r="AA63" s="96"/>
      <c r="AB63" s="96"/>
      <c r="AC63" s="73"/>
      <c r="AD63" s="96"/>
      <c r="AE63" s="96"/>
      <c r="AF63" s="96"/>
      <c r="AG63" s="73"/>
      <c r="AH63" s="73"/>
      <c r="AI63" s="73"/>
      <c r="AJ63" s="73"/>
      <c r="AK63" s="73"/>
      <c r="AL63" s="73"/>
    </row>
    <row r="64" spans="1:38" s="5" customFormat="1" ht="12.75">
      <c r="A64" s="73"/>
      <c r="B64" s="73"/>
      <c r="C64" s="73"/>
      <c r="D64" s="96"/>
      <c r="E64" s="96"/>
      <c r="F64" s="96"/>
      <c r="G64" s="96"/>
      <c r="H64" s="96"/>
      <c r="I64" s="96"/>
      <c r="J64" s="96"/>
      <c r="K64" s="96"/>
      <c r="L64" s="96"/>
      <c r="M64" s="73"/>
      <c r="N64" s="96"/>
      <c r="O64" s="96"/>
      <c r="P64" s="96"/>
      <c r="Q64" s="73"/>
      <c r="R64" s="96"/>
      <c r="S64" s="96"/>
      <c r="T64" s="96"/>
      <c r="U64" s="73"/>
      <c r="V64" s="96"/>
      <c r="W64" s="96"/>
      <c r="X64" s="96"/>
      <c r="Y64" s="73"/>
      <c r="Z64" s="96"/>
      <c r="AA64" s="96"/>
      <c r="AB64" s="96"/>
      <c r="AC64" s="73"/>
      <c r="AD64" s="96"/>
      <c r="AE64" s="96"/>
      <c r="AF64" s="96"/>
      <c r="AG64" s="73"/>
      <c r="AH64" s="73"/>
      <c r="AI64" s="73"/>
      <c r="AJ64" s="73"/>
      <c r="AK64" s="73"/>
      <c r="AL64" s="73"/>
    </row>
    <row r="65" spans="1:38" s="5" customFormat="1" ht="12.75">
      <c r="A65" s="73"/>
      <c r="B65" s="73"/>
      <c r="C65" s="73"/>
      <c r="D65" s="96"/>
      <c r="E65" s="96"/>
      <c r="F65" s="96"/>
      <c r="G65" s="96"/>
      <c r="H65" s="96"/>
      <c r="I65" s="96"/>
      <c r="J65" s="96"/>
      <c r="K65" s="96"/>
      <c r="L65" s="96"/>
      <c r="M65" s="73"/>
      <c r="N65" s="96"/>
      <c r="O65" s="96"/>
      <c r="P65" s="96"/>
      <c r="Q65" s="73"/>
      <c r="R65" s="96"/>
      <c r="S65" s="96"/>
      <c r="T65" s="96"/>
      <c r="U65" s="73"/>
      <c r="V65" s="96"/>
      <c r="W65" s="96"/>
      <c r="X65" s="96"/>
      <c r="Y65" s="73"/>
      <c r="Z65" s="96"/>
      <c r="AA65" s="96"/>
      <c r="AB65" s="96"/>
      <c r="AC65" s="73"/>
      <c r="AD65" s="96"/>
      <c r="AE65" s="96"/>
      <c r="AF65" s="96"/>
      <c r="AG65" s="73"/>
      <c r="AH65" s="73"/>
      <c r="AI65" s="73"/>
      <c r="AJ65" s="73"/>
      <c r="AK65" s="73"/>
      <c r="AL65" s="73"/>
    </row>
    <row r="66" spans="1:38" s="5" customFormat="1" ht="12.75">
      <c r="A66" s="73"/>
      <c r="B66" s="73"/>
      <c r="C66" s="73"/>
      <c r="D66" s="96"/>
      <c r="E66" s="96"/>
      <c r="F66" s="96"/>
      <c r="G66" s="96"/>
      <c r="H66" s="96"/>
      <c r="I66" s="96"/>
      <c r="J66" s="96"/>
      <c r="K66" s="96"/>
      <c r="L66" s="96"/>
      <c r="M66" s="73"/>
      <c r="N66" s="96"/>
      <c r="O66" s="96"/>
      <c r="P66" s="96"/>
      <c r="Q66" s="73"/>
      <c r="R66" s="96"/>
      <c r="S66" s="96"/>
      <c r="T66" s="96"/>
      <c r="U66" s="73"/>
      <c r="V66" s="96"/>
      <c r="W66" s="96"/>
      <c r="X66" s="96"/>
      <c r="Y66" s="73"/>
      <c r="Z66" s="96"/>
      <c r="AA66" s="96"/>
      <c r="AB66" s="96"/>
      <c r="AC66" s="73"/>
      <c r="AD66" s="96"/>
      <c r="AE66" s="96"/>
      <c r="AF66" s="96"/>
      <c r="AG66" s="73"/>
      <c r="AH66" s="73"/>
      <c r="AI66" s="73"/>
      <c r="AJ66" s="73"/>
      <c r="AK66" s="73"/>
      <c r="AL66" s="73"/>
    </row>
    <row r="67" spans="1:38" s="5" customFormat="1" ht="12.75">
      <c r="A67" s="73"/>
      <c r="B67" s="73"/>
      <c r="C67" s="73"/>
      <c r="D67" s="96"/>
      <c r="E67" s="96"/>
      <c r="F67" s="96"/>
      <c r="G67" s="96"/>
      <c r="H67" s="96"/>
      <c r="I67" s="96"/>
      <c r="J67" s="96"/>
      <c r="K67" s="96"/>
      <c r="L67" s="96"/>
      <c r="M67" s="73"/>
      <c r="N67" s="96"/>
      <c r="O67" s="96"/>
      <c r="P67" s="96"/>
      <c r="Q67" s="73"/>
      <c r="R67" s="96"/>
      <c r="S67" s="96"/>
      <c r="T67" s="96"/>
      <c r="U67" s="73"/>
      <c r="V67" s="96"/>
      <c r="W67" s="96"/>
      <c r="X67" s="96"/>
      <c r="Y67" s="73"/>
      <c r="Z67" s="96"/>
      <c r="AA67" s="96"/>
      <c r="AB67" s="96"/>
      <c r="AC67" s="73"/>
      <c r="AD67" s="96"/>
      <c r="AE67" s="96"/>
      <c r="AF67" s="96"/>
      <c r="AG67" s="73"/>
      <c r="AH67" s="73"/>
      <c r="AI67" s="73"/>
      <c r="AJ67" s="73"/>
      <c r="AK67" s="73"/>
      <c r="AL67" s="73"/>
    </row>
    <row r="68" spans="1:38" s="5" customFormat="1" ht="12.75">
      <c r="A68" s="73"/>
      <c r="B68" s="73"/>
      <c r="C68" s="73"/>
      <c r="D68" s="96"/>
      <c r="E68" s="96"/>
      <c r="F68" s="96"/>
      <c r="G68" s="96"/>
      <c r="H68" s="96"/>
      <c r="I68" s="96"/>
      <c r="J68" s="96"/>
      <c r="K68" s="96"/>
      <c r="L68" s="96"/>
      <c r="M68" s="73"/>
      <c r="N68" s="96"/>
      <c r="O68" s="96"/>
      <c r="P68" s="96"/>
      <c r="Q68" s="73"/>
      <c r="R68" s="96"/>
      <c r="S68" s="96"/>
      <c r="T68" s="96"/>
      <c r="U68" s="73"/>
      <c r="V68" s="96"/>
      <c r="W68" s="96"/>
      <c r="X68" s="96"/>
      <c r="Y68" s="73"/>
      <c r="Z68" s="96"/>
      <c r="AA68" s="96"/>
      <c r="AB68" s="96"/>
      <c r="AC68" s="73"/>
      <c r="AD68" s="96"/>
      <c r="AE68" s="96"/>
      <c r="AF68" s="96"/>
      <c r="AG68" s="73"/>
      <c r="AH68" s="73"/>
      <c r="AI68" s="73"/>
      <c r="AJ68" s="73"/>
      <c r="AK68" s="73"/>
      <c r="AL68" s="73"/>
    </row>
    <row r="69" spans="1:38" s="5" customFormat="1" ht="12.75">
      <c r="A69" s="73"/>
      <c r="B69" s="73"/>
      <c r="C69" s="73"/>
      <c r="D69" s="96"/>
      <c r="E69" s="96"/>
      <c r="F69" s="96"/>
      <c r="G69" s="96"/>
      <c r="H69" s="96"/>
      <c r="I69" s="96"/>
      <c r="J69" s="96"/>
      <c r="K69" s="96"/>
      <c r="L69" s="96"/>
      <c r="M69" s="73"/>
      <c r="N69" s="96"/>
      <c r="O69" s="96"/>
      <c r="P69" s="96"/>
      <c r="Q69" s="73"/>
      <c r="R69" s="96"/>
      <c r="S69" s="96"/>
      <c r="T69" s="96"/>
      <c r="U69" s="73"/>
      <c r="V69" s="96"/>
      <c r="W69" s="96"/>
      <c r="X69" s="96"/>
      <c r="Y69" s="73"/>
      <c r="Z69" s="96"/>
      <c r="AA69" s="96"/>
      <c r="AB69" s="96"/>
      <c r="AC69" s="73"/>
      <c r="AD69" s="96"/>
      <c r="AE69" s="96"/>
      <c r="AF69" s="96"/>
      <c r="AG69" s="73"/>
      <c r="AH69" s="73"/>
      <c r="AI69" s="73"/>
      <c r="AJ69" s="73"/>
      <c r="AK69" s="73"/>
      <c r="AL69" s="73"/>
    </row>
    <row r="70" spans="1:38" s="5" customFormat="1" ht="12.75">
      <c r="A70" s="73"/>
      <c r="B70" s="73"/>
      <c r="C70" s="73"/>
      <c r="D70" s="96"/>
      <c r="E70" s="96"/>
      <c r="F70" s="96"/>
      <c r="G70" s="96"/>
      <c r="H70" s="96"/>
      <c r="I70" s="96"/>
      <c r="J70" s="96"/>
      <c r="K70" s="96"/>
      <c r="L70" s="96"/>
      <c r="M70" s="73"/>
      <c r="N70" s="96"/>
      <c r="O70" s="96"/>
      <c r="P70" s="96"/>
      <c r="Q70" s="73"/>
      <c r="R70" s="96"/>
      <c r="S70" s="96"/>
      <c r="T70" s="96"/>
      <c r="U70" s="73"/>
      <c r="V70" s="96"/>
      <c r="W70" s="96"/>
      <c r="X70" s="96"/>
      <c r="Y70" s="73"/>
      <c r="Z70" s="96"/>
      <c r="AA70" s="96"/>
      <c r="AB70" s="96"/>
      <c r="AC70" s="73"/>
      <c r="AD70" s="96"/>
      <c r="AE70" s="96"/>
      <c r="AF70" s="96"/>
      <c r="AG70" s="73"/>
      <c r="AH70" s="73"/>
      <c r="AI70" s="73"/>
      <c r="AJ70" s="73"/>
      <c r="AK70" s="73"/>
      <c r="AL70" s="73"/>
    </row>
    <row r="71" spans="1:38" s="5" customFormat="1" ht="12.75">
      <c r="A71" s="73"/>
      <c r="B71" s="73"/>
      <c r="C71" s="73"/>
      <c r="D71" s="96"/>
      <c r="E71" s="96"/>
      <c r="F71" s="96"/>
      <c r="G71" s="96"/>
      <c r="H71" s="96"/>
      <c r="I71" s="96"/>
      <c r="J71" s="96"/>
      <c r="K71" s="96"/>
      <c r="L71" s="96"/>
      <c r="M71" s="73"/>
      <c r="N71" s="96"/>
      <c r="O71" s="96"/>
      <c r="P71" s="96"/>
      <c r="Q71" s="73"/>
      <c r="R71" s="96"/>
      <c r="S71" s="96"/>
      <c r="T71" s="96"/>
      <c r="U71" s="73"/>
      <c r="V71" s="96"/>
      <c r="W71" s="96"/>
      <c r="X71" s="96"/>
      <c r="Y71" s="73"/>
      <c r="Z71" s="96"/>
      <c r="AA71" s="96"/>
      <c r="AB71" s="96"/>
      <c r="AC71" s="73"/>
      <c r="AD71" s="96"/>
      <c r="AE71" s="96"/>
      <c r="AF71" s="96"/>
      <c r="AG71" s="73"/>
      <c r="AH71" s="73"/>
      <c r="AI71" s="73"/>
      <c r="AJ71" s="73"/>
      <c r="AK71" s="73"/>
      <c r="AL71" s="73"/>
    </row>
    <row r="72" spans="1:38" s="5" customFormat="1" ht="12.75">
      <c r="A72" s="73"/>
      <c r="B72" s="73"/>
      <c r="C72" s="73"/>
      <c r="D72" s="96"/>
      <c r="E72" s="96"/>
      <c r="F72" s="96"/>
      <c r="G72" s="96"/>
      <c r="H72" s="96"/>
      <c r="I72" s="96"/>
      <c r="J72" s="96"/>
      <c r="K72" s="96"/>
      <c r="L72" s="96"/>
      <c r="M72" s="73"/>
      <c r="N72" s="96"/>
      <c r="O72" s="96"/>
      <c r="P72" s="96"/>
      <c r="Q72" s="73"/>
      <c r="R72" s="96"/>
      <c r="S72" s="96"/>
      <c r="T72" s="96"/>
      <c r="U72" s="73"/>
      <c r="V72" s="96"/>
      <c r="W72" s="96"/>
      <c r="X72" s="96"/>
      <c r="Y72" s="73"/>
      <c r="Z72" s="96"/>
      <c r="AA72" s="96"/>
      <c r="AB72" s="96"/>
      <c r="AC72" s="73"/>
      <c r="AD72" s="96"/>
      <c r="AE72" s="96"/>
      <c r="AF72" s="96"/>
      <c r="AG72" s="73"/>
      <c r="AH72" s="73"/>
      <c r="AI72" s="73"/>
      <c r="AJ72" s="73"/>
      <c r="AK72" s="73"/>
      <c r="AL72" s="73"/>
    </row>
    <row r="73" spans="1:38" s="5" customFormat="1" ht="12.75">
      <c r="A73" s="73"/>
      <c r="B73" s="73"/>
      <c r="C73" s="73"/>
      <c r="D73" s="96"/>
      <c r="E73" s="96"/>
      <c r="F73" s="96"/>
      <c r="G73" s="96"/>
      <c r="H73" s="96"/>
      <c r="I73" s="96"/>
      <c r="J73" s="96"/>
      <c r="K73" s="96"/>
      <c r="L73" s="96"/>
      <c r="M73" s="73"/>
      <c r="N73" s="96"/>
      <c r="O73" s="96"/>
      <c r="P73" s="96"/>
      <c r="Q73" s="73"/>
      <c r="R73" s="96"/>
      <c r="S73" s="96"/>
      <c r="T73" s="96"/>
      <c r="U73" s="73"/>
      <c r="V73" s="96"/>
      <c r="W73" s="96"/>
      <c r="X73" s="96"/>
      <c r="Y73" s="73"/>
      <c r="Z73" s="96"/>
      <c r="AA73" s="96"/>
      <c r="AB73" s="96"/>
      <c r="AC73" s="73"/>
      <c r="AD73" s="96"/>
      <c r="AE73" s="96"/>
      <c r="AF73" s="96"/>
      <c r="AG73" s="73"/>
      <c r="AH73" s="73"/>
      <c r="AI73" s="73"/>
      <c r="AJ73" s="73"/>
      <c r="AK73" s="73"/>
      <c r="AL73" s="73"/>
    </row>
    <row r="74" spans="1:38" s="5" customFormat="1" ht="12.75">
      <c r="A74" s="73"/>
      <c r="B74" s="73"/>
      <c r="C74" s="73"/>
      <c r="D74" s="96"/>
      <c r="E74" s="96"/>
      <c r="F74" s="96"/>
      <c r="G74" s="96"/>
      <c r="H74" s="96"/>
      <c r="I74" s="96"/>
      <c r="J74" s="96"/>
      <c r="K74" s="96"/>
      <c r="L74" s="96"/>
      <c r="M74" s="73"/>
      <c r="N74" s="96"/>
      <c r="O74" s="96"/>
      <c r="P74" s="96"/>
      <c r="Q74" s="73"/>
      <c r="R74" s="96"/>
      <c r="S74" s="96"/>
      <c r="T74" s="96"/>
      <c r="U74" s="73"/>
      <c r="V74" s="96"/>
      <c r="W74" s="96"/>
      <c r="X74" s="96"/>
      <c r="Y74" s="73"/>
      <c r="Z74" s="96"/>
      <c r="AA74" s="96"/>
      <c r="AB74" s="96"/>
      <c r="AC74" s="73"/>
      <c r="AD74" s="96"/>
      <c r="AE74" s="96"/>
      <c r="AF74" s="96"/>
      <c r="AG74" s="73"/>
      <c r="AH74" s="73"/>
      <c r="AI74" s="73"/>
      <c r="AJ74" s="73"/>
      <c r="AK74" s="73"/>
      <c r="AL74" s="73"/>
    </row>
    <row r="75" spans="1:38" s="5" customFormat="1" ht="12.75">
      <c r="A75" s="73"/>
      <c r="B75" s="73"/>
      <c r="C75" s="73"/>
      <c r="D75" s="96"/>
      <c r="E75" s="96"/>
      <c r="F75" s="96"/>
      <c r="G75" s="96"/>
      <c r="H75" s="96"/>
      <c r="I75" s="96"/>
      <c r="J75" s="96"/>
      <c r="K75" s="96"/>
      <c r="L75" s="96"/>
      <c r="M75" s="73"/>
      <c r="N75" s="96"/>
      <c r="O75" s="96"/>
      <c r="P75" s="96"/>
      <c r="Q75" s="73"/>
      <c r="R75" s="96"/>
      <c r="S75" s="96"/>
      <c r="T75" s="96"/>
      <c r="U75" s="73"/>
      <c r="V75" s="96"/>
      <c r="W75" s="96"/>
      <c r="X75" s="96"/>
      <c r="Y75" s="73"/>
      <c r="Z75" s="96"/>
      <c r="AA75" s="96"/>
      <c r="AB75" s="96"/>
      <c r="AC75" s="73"/>
      <c r="AD75" s="96"/>
      <c r="AE75" s="96"/>
      <c r="AF75" s="96"/>
      <c r="AG75" s="73"/>
      <c r="AH75" s="73"/>
      <c r="AI75" s="73"/>
      <c r="AJ75" s="73"/>
      <c r="AK75" s="73"/>
      <c r="AL75" s="73"/>
    </row>
    <row r="76" spans="1:38" s="5" customFormat="1" ht="12.75">
      <c r="A76" s="73"/>
      <c r="B76" s="73"/>
      <c r="C76" s="73"/>
      <c r="D76" s="96"/>
      <c r="E76" s="96"/>
      <c r="F76" s="96"/>
      <c r="G76" s="96"/>
      <c r="H76" s="96"/>
      <c r="I76" s="96"/>
      <c r="J76" s="96"/>
      <c r="K76" s="96"/>
      <c r="L76" s="96"/>
      <c r="M76" s="73"/>
      <c r="N76" s="96"/>
      <c r="O76" s="96"/>
      <c r="P76" s="96"/>
      <c r="Q76" s="73"/>
      <c r="R76" s="96"/>
      <c r="S76" s="96"/>
      <c r="T76" s="96"/>
      <c r="U76" s="73"/>
      <c r="V76" s="96"/>
      <c r="W76" s="96"/>
      <c r="X76" s="96"/>
      <c r="Y76" s="73"/>
      <c r="Z76" s="96"/>
      <c r="AA76" s="96"/>
      <c r="AB76" s="96"/>
      <c r="AC76" s="73"/>
      <c r="AD76" s="96"/>
      <c r="AE76" s="96"/>
      <c r="AF76" s="96"/>
      <c r="AG76" s="73"/>
      <c r="AH76" s="73"/>
      <c r="AI76" s="73"/>
      <c r="AJ76" s="73"/>
      <c r="AK76" s="73"/>
      <c r="AL76" s="73"/>
    </row>
    <row r="77" spans="1:38" s="5" customFormat="1" ht="12.75">
      <c r="A77" s="73"/>
      <c r="B77" s="73"/>
      <c r="C77" s="73"/>
      <c r="D77" s="96"/>
      <c r="E77" s="96"/>
      <c r="F77" s="96"/>
      <c r="G77" s="96"/>
      <c r="H77" s="96"/>
      <c r="I77" s="96"/>
      <c r="J77" s="96"/>
      <c r="K77" s="96"/>
      <c r="L77" s="96"/>
      <c r="M77" s="73"/>
      <c r="N77" s="96"/>
      <c r="O77" s="96"/>
      <c r="P77" s="96"/>
      <c r="Q77" s="73"/>
      <c r="R77" s="96"/>
      <c r="S77" s="96"/>
      <c r="T77" s="96"/>
      <c r="U77" s="73"/>
      <c r="V77" s="96"/>
      <c r="W77" s="96"/>
      <c r="X77" s="96"/>
      <c r="Y77" s="73"/>
      <c r="Z77" s="96"/>
      <c r="AA77" s="96"/>
      <c r="AB77" s="96"/>
      <c r="AC77" s="73"/>
      <c r="AD77" s="96"/>
      <c r="AE77" s="96"/>
      <c r="AF77" s="96"/>
      <c r="AG77" s="73"/>
      <c r="AH77" s="73"/>
      <c r="AI77" s="73"/>
      <c r="AJ77" s="73"/>
      <c r="AK77" s="73"/>
      <c r="AL77" s="73"/>
    </row>
    <row r="78" spans="1:38" s="5" customFormat="1" ht="12.75">
      <c r="A78" s="73"/>
      <c r="B78" s="73"/>
      <c r="C78" s="73"/>
      <c r="D78" s="96"/>
      <c r="E78" s="96"/>
      <c r="F78" s="96"/>
      <c r="G78" s="96"/>
      <c r="H78" s="96"/>
      <c r="I78" s="96"/>
      <c r="J78" s="96"/>
      <c r="K78" s="96"/>
      <c r="L78" s="96"/>
      <c r="M78" s="73"/>
      <c r="N78" s="96"/>
      <c r="O78" s="96"/>
      <c r="P78" s="96"/>
      <c r="Q78" s="73"/>
      <c r="R78" s="96"/>
      <c r="S78" s="96"/>
      <c r="T78" s="96"/>
      <c r="U78" s="73"/>
      <c r="V78" s="96"/>
      <c r="W78" s="96"/>
      <c r="X78" s="96"/>
      <c r="Y78" s="73"/>
      <c r="Z78" s="96"/>
      <c r="AA78" s="96"/>
      <c r="AB78" s="96"/>
      <c r="AC78" s="73"/>
      <c r="AD78" s="96"/>
      <c r="AE78" s="96"/>
      <c r="AF78" s="96"/>
      <c r="AG78" s="73"/>
      <c r="AH78" s="73"/>
      <c r="AI78" s="73"/>
      <c r="AJ78" s="73"/>
      <c r="AK78" s="73"/>
      <c r="AL78" s="73"/>
    </row>
    <row r="79" spans="1:38" s="5" customFormat="1" ht="12.75">
      <c r="A79" s="73"/>
      <c r="B79" s="73"/>
      <c r="C79" s="73"/>
      <c r="D79" s="96"/>
      <c r="E79" s="96"/>
      <c r="F79" s="96"/>
      <c r="G79" s="96"/>
      <c r="H79" s="96"/>
      <c r="I79" s="96"/>
      <c r="J79" s="96"/>
      <c r="K79" s="96"/>
      <c r="L79" s="96"/>
      <c r="M79" s="73"/>
      <c r="N79" s="96"/>
      <c r="O79" s="96"/>
      <c r="P79" s="96"/>
      <c r="Q79" s="73"/>
      <c r="R79" s="96"/>
      <c r="S79" s="96"/>
      <c r="T79" s="96"/>
      <c r="U79" s="73"/>
      <c r="V79" s="96"/>
      <c r="W79" s="96"/>
      <c r="X79" s="96"/>
      <c r="Y79" s="73"/>
      <c r="Z79" s="96"/>
      <c r="AA79" s="96"/>
      <c r="AB79" s="96"/>
      <c r="AC79" s="73"/>
      <c r="AD79" s="96"/>
      <c r="AE79" s="96"/>
      <c r="AF79" s="96"/>
      <c r="AG79" s="73"/>
      <c r="AH79" s="73"/>
      <c r="AI79" s="73"/>
      <c r="AJ79" s="73"/>
      <c r="AK79" s="73"/>
      <c r="AL79" s="73"/>
    </row>
    <row r="80" spans="1:38" s="5" customFormat="1" ht="12.75">
      <c r="A80" s="73"/>
      <c r="B80" s="73"/>
      <c r="C80" s="73"/>
      <c r="D80" s="96"/>
      <c r="E80" s="96"/>
      <c r="F80" s="96"/>
      <c r="G80" s="96"/>
      <c r="H80" s="96"/>
      <c r="I80" s="96"/>
      <c r="J80" s="96"/>
      <c r="K80" s="96"/>
      <c r="L80" s="96"/>
      <c r="M80" s="73"/>
      <c r="N80" s="96"/>
      <c r="O80" s="96"/>
      <c r="P80" s="96"/>
      <c r="Q80" s="73"/>
      <c r="R80" s="96"/>
      <c r="S80" s="96"/>
      <c r="T80" s="96"/>
      <c r="U80" s="73"/>
      <c r="V80" s="96"/>
      <c r="W80" s="96"/>
      <c r="X80" s="96"/>
      <c r="Y80" s="73"/>
      <c r="Z80" s="96"/>
      <c r="AA80" s="96"/>
      <c r="AB80" s="96"/>
      <c r="AC80" s="73"/>
      <c r="AD80" s="96"/>
      <c r="AE80" s="96"/>
      <c r="AF80" s="96"/>
      <c r="AG80" s="73"/>
      <c r="AH80" s="73"/>
      <c r="AI80" s="73"/>
      <c r="AJ80" s="73"/>
      <c r="AK80" s="73"/>
      <c r="AL80" s="73"/>
    </row>
    <row r="81" spans="1:38" s="5" customFormat="1" ht="12.75">
      <c r="A81" s="73"/>
      <c r="B81" s="73"/>
      <c r="C81" s="73"/>
      <c r="D81" s="96"/>
      <c r="E81" s="96"/>
      <c r="F81" s="96"/>
      <c r="G81" s="96"/>
      <c r="H81" s="96"/>
      <c r="I81" s="96"/>
      <c r="J81" s="96"/>
      <c r="K81" s="96"/>
      <c r="L81" s="96"/>
      <c r="M81" s="73"/>
      <c r="N81" s="96"/>
      <c r="O81" s="96"/>
      <c r="P81" s="96"/>
      <c r="Q81" s="73"/>
      <c r="R81" s="96"/>
      <c r="S81" s="96"/>
      <c r="T81" s="96"/>
      <c r="U81" s="73"/>
      <c r="V81" s="96"/>
      <c r="W81" s="96"/>
      <c r="X81" s="96"/>
      <c r="Y81" s="73"/>
      <c r="Z81" s="96"/>
      <c r="AA81" s="96"/>
      <c r="AB81" s="96"/>
      <c r="AC81" s="73"/>
      <c r="AD81" s="96"/>
      <c r="AE81" s="96"/>
      <c r="AF81" s="96"/>
      <c r="AG81" s="73"/>
      <c r="AH81" s="73"/>
      <c r="AI81" s="73"/>
      <c r="AJ81" s="73"/>
      <c r="AK81" s="73"/>
      <c r="AL81" s="73"/>
    </row>
    <row r="82" spans="1:38" s="5" customFormat="1" ht="12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</row>
    <row r="83" spans="1:38" s="5" customFormat="1" ht="12.7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</row>
    <row r="84" spans="1:38" s="5" customFormat="1" ht="12.7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ht="16.5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32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58" t="s">
        <v>552</v>
      </c>
      <c r="C9" s="40" t="s">
        <v>553</v>
      </c>
      <c r="D9" s="74">
        <v>197565000</v>
      </c>
      <c r="E9" s="75">
        <v>140942414</v>
      </c>
      <c r="F9" s="76">
        <f>$D9+$E9</f>
        <v>338507414</v>
      </c>
      <c r="G9" s="74">
        <v>197565000</v>
      </c>
      <c r="H9" s="75">
        <v>140942414</v>
      </c>
      <c r="I9" s="77">
        <f>$G9+$H9</f>
        <v>338507414</v>
      </c>
      <c r="J9" s="74">
        <v>35924034</v>
      </c>
      <c r="K9" s="75">
        <v>21858528</v>
      </c>
      <c r="L9" s="75">
        <f>$J9+$K9</f>
        <v>57782562</v>
      </c>
      <c r="M9" s="41">
        <f>IF($F9=0,0,$L9/$F9)</f>
        <v>0.17069806926001332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35924034</v>
      </c>
      <c r="AA9" s="75">
        <v>21858528</v>
      </c>
      <c r="AB9" s="75">
        <f>$Z9+$AA9</f>
        <v>57782562</v>
      </c>
      <c r="AC9" s="41">
        <f>IF($F9=0,0,$AB9/$F9)</f>
        <v>0.17069806926001332</v>
      </c>
      <c r="AD9" s="74">
        <v>36993078</v>
      </c>
      <c r="AE9" s="75">
        <v>9347172</v>
      </c>
      <c r="AF9" s="75">
        <f>$AD9+$AE9</f>
        <v>46340250</v>
      </c>
      <c r="AG9" s="41">
        <f>IF($AI9=0,0,$AK9/$AI9)</f>
        <v>0.15975983475668154</v>
      </c>
      <c r="AH9" s="41">
        <f>IF($AF9=0,0,(($L9/$AF9)-1))</f>
        <v>0.24691951381358535</v>
      </c>
      <c r="AI9" s="13">
        <v>290061955</v>
      </c>
      <c r="AJ9" s="13">
        <v>292093940</v>
      </c>
      <c r="AK9" s="13">
        <v>46340250</v>
      </c>
      <c r="AL9" s="13"/>
    </row>
    <row r="10" spans="1:38" s="14" customFormat="1" ht="12.75">
      <c r="A10" s="30" t="s">
        <v>96</v>
      </c>
      <c r="B10" s="58" t="s">
        <v>68</v>
      </c>
      <c r="C10" s="40" t="s">
        <v>69</v>
      </c>
      <c r="D10" s="74">
        <v>1166180200</v>
      </c>
      <c r="E10" s="75">
        <v>210500000</v>
      </c>
      <c r="F10" s="77">
        <f aca="true" t="shared" si="0" ref="F10:F36">$D10+$E10</f>
        <v>1376680200</v>
      </c>
      <c r="G10" s="74">
        <v>1166180200</v>
      </c>
      <c r="H10" s="75">
        <v>210500000</v>
      </c>
      <c r="I10" s="77">
        <f aca="true" t="shared" si="1" ref="I10:I36">$G10+$H10</f>
        <v>1376680200</v>
      </c>
      <c r="J10" s="74">
        <v>218244835</v>
      </c>
      <c r="K10" s="75">
        <v>39770997</v>
      </c>
      <c r="L10" s="75">
        <f aca="true" t="shared" si="2" ref="L10:L36">$J10+$K10</f>
        <v>258015832</v>
      </c>
      <c r="M10" s="41">
        <f aca="true" t="shared" si="3" ref="M10:M36">IF($F10=0,0,$L10/$F10)</f>
        <v>0.18741885878797415</v>
      </c>
      <c r="N10" s="102">
        <v>0</v>
      </c>
      <c r="O10" s="103">
        <v>0</v>
      </c>
      <c r="P10" s="104">
        <f aca="true" t="shared" si="4" ref="P10:P36">$N10+$O10</f>
        <v>0</v>
      </c>
      <c r="Q10" s="41">
        <f aca="true" t="shared" si="5" ref="Q10:Q36">IF($F10=0,0,$P10/$F10)</f>
        <v>0</v>
      </c>
      <c r="R10" s="102">
        <v>0</v>
      </c>
      <c r="S10" s="104">
        <v>0</v>
      </c>
      <c r="T10" s="104">
        <f aca="true" t="shared" si="6" ref="T10:T36">$R10+$S10</f>
        <v>0</v>
      </c>
      <c r="U10" s="41">
        <f aca="true" t="shared" si="7" ref="U10:U36">IF($I10=0,0,$T10/$I10)</f>
        <v>0</v>
      </c>
      <c r="V10" s="102">
        <v>0</v>
      </c>
      <c r="W10" s="104">
        <v>0</v>
      </c>
      <c r="X10" s="104">
        <f aca="true" t="shared" si="8" ref="X10:X36">$V10+$W10</f>
        <v>0</v>
      </c>
      <c r="Y10" s="41">
        <f aca="true" t="shared" si="9" ref="Y10:Y36">IF($I10=0,0,$X10/$I10)</f>
        <v>0</v>
      </c>
      <c r="Z10" s="74">
        <v>218244835</v>
      </c>
      <c r="AA10" s="75">
        <v>39770997</v>
      </c>
      <c r="AB10" s="75">
        <f aca="true" t="shared" si="10" ref="AB10:AB36">$Z10+$AA10</f>
        <v>258015832</v>
      </c>
      <c r="AC10" s="41">
        <f aca="true" t="shared" si="11" ref="AC10:AC36">IF($F10=0,0,$AB10/$F10)</f>
        <v>0.18741885878797415</v>
      </c>
      <c r="AD10" s="74">
        <v>177846177</v>
      </c>
      <c r="AE10" s="75">
        <v>19162328</v>
      </c>
      <c r="AF10" s="75">
        <f aca="true" t="shared" si="12" ref="AF10:AF36">$AD10+$AE10</f>
        <v>197008505</v>
      </c>
      <c r="AG10" s="41">
        <f aca="true" t="shared" si="13" ref="AG10:AG36">IF($AI10=0,0,$AK10/$AI10)</f>
        <v>0.15965485649917138</v>
      </c>
      <c r="AH10" s="41">
        <f aca="true" t="shared" si="14" ref="AH10:AH36">IF($AF10=0,0,(($L10/$AF10)-1))</f>
        <v>0.30966849375360717</v>
      </c>
      <c r="AI10" s="13">
        <v>1233965000</v>
      </c>
      <c r="AJ10" s="13">
        <v>1416665462</v>
      </c>
      <c r="AK10" s="13">
        <v>197008505</v>
      </c>
      <c r="AL10" s="13"/>
    </row>
    <row r="11" spans="1:38" s="14" customFormat="1" ht="12.75">
      <c r="A11" s="30" t="s">
        <v>96</v>
      </c>
      <c r="B11" s="58" t="s">
        <v>82</v>
      </c>
      <c r="C11" s="40" t="s">
        <v>83</v>
      </c>
      <c r="D11" s="74">
        <v>2587145639</v>
      </c>
      <c r="E11" s="75">
        <v>888772983</v>
      </c>
      <c r="F11" s="76">
        <f t="shared" si="0"/>
        <v>3475918622</v>
      </c>
      <c r="G11" s="74">
        <v>2587145639</v>
      </c>
      <c r="H11" s="75">
        <v>888772983</v>
      </c>
      <c r="I11" s="77">
        <f t="shared" si="1"/>
        <v>3475918622</v>
      </c>
      <c r="J11" s="74">
        <v>438932386</v>
      </c>
      <c r="K11" s="75">
        <v>40293477</v>
      </c>
      <c r="L11" s="75">
        <f t="shared" si="2"/>
        <v>479225863</v>
      </c>
      <c r="M11" s="41">
        <f t="shared" si="3"/>
        <v>0.1378702769296306</v>
      </c>
      <c r="N11" s="102">
        <v>0</v>
      </c>
      <c r="O11" s="103">
        <v>0</v>
      </c>
      <c r="P11" s="104">
        <f t="shared" si="4"/>
        <v>0</v>
      </c>
      <c r="Q11" s="41">
        <f t="shared" si="5"/>
        <v>0</v>
      </c>
      <c r="R11" s="102">
        <v>0</v>
      </c>
      <c r="S11" s="104">
        <v>0</v>
      </c>
      <c r="T11" s="104">
        <f t="shared" si="6"/>
        <v>0</v>
      </c>
      <c r="U11" s="41">
        <f t="shared" si="7"/>
        <v>0</v>
      </c>
      <c r="V11" s="102">
        <v>0</v>
      </c>
      <c r="W11" s="104">
        <v>0</v>
      </c>
      <c r="X11" s="104">
        <f t="shared" si="8"/>
        <v>0</v>
      </c>
      <c r="Y11" s="41">
        <f t="shared" si="9"/>
        <v>0</v>
      </c>
      <c r="Z11" s="74">
        <v>438932386</v>
      </c>
      <c r="AA11" s="75">
        <v>40293477</v>
      </c>
      <c r="AB11" s="75">
        <f t="shared" si="10"/>
        <v>479225863</v>
      </c>
      <c r="AC11" s="41">
        <f t="shared" si="11"/>
        <v>0.1378702769296306</v>
      </c>
      <c r="AD11" s="74">
        <v>472099112</v>
      </c>
      <c r="AE11" s="75">
        <v>24592824</v>
      </c>
      <c r="AF11" s="75">
        <f t="shared" si="12"/>
        <v>496691936</v>
      </c>
      <c r="AG11" s="41">
        <f t="shared" si="13"/>
        <v>0.1813229015071663</v>
      </c>
      <c r="AH11" s="41">
        <f t="shared" si="14"/>
        <v>-0.035164800823341724</v>
      </c>
      <c r="AI11" s="13">
        <v>2739267527</v>
      </c>
      <c r="AJ11" s="13">
        <v>2806067656</v>
      </c>
      <c r="AK11" s="13">
        <v>496691936</v>
      </c>
      <c r="AL11" s="13"/>
    </row>
    <row r="12" spans="1:38" s="14" customFormat="1" ht="12.75">
      <c r="A12" s="30" t="s">
        <v>96</v>
      </c>
      <c r="B12" s="58" t="s">
        <v>554</v>
      </c>
      <c r="C12" s="40" t="s">
        <v>555</v>
      </c>
      <c r="D12" s="74">
        <v>107600960</v>
      </c>
      <c r="E12" s="75">
        <v>35437000</v>
      </c>
      <c r="F12" s="76">
        <f t="shared" si="0"/>
        <v>143037960</v>
      </c>
      <c r="G12" s="74">
        <v>107600960</v>
      </c>
      <c r="H12" s="75">
        <v>35437000</v>
      </c>
      <c r="I12" s="77">
        <f t="shared" si="1"/>
        <v>143037960</v>
      </c>
      <c r="J12" s="74">
        <v>24484797</v>
      </c>
      <c r="K12" s="75">
        <v>3546974</v>
      </c>
      <c r="L12" s="75">
        <f t="shared" si="2"/>
        <v>28031771</v>
      </c>
      <c r="M12" s="41">
        <f t="shared" si="3"/>
        <v>0.19597434834780922</v>
      </c>
      <c r="N12" s="102">
        <v>0</v>
      </c>
      <c r="O12" s="103">
        <v>0</v>
      </c>
      <c r="P12" s="104">
        <f t="shared" si="4"/>
        <v>0</v>
      </c>
      <c r="Q12" s="41">
        <f t="shared" si="5"/>
        <v>0</v>
      </c>
      <c r="R12" s="102">
        <v>0</v>
      </c>
      <c r="S12" s="104">
        <v>0</v>
      </c>
      <c r="T12" s="104">
        <f t="shared" si="6"/>
        <v>0</v>
      </c>
      <c r="U12" s="41">
        <f t="shared" si="7"/>
        <v>0</v>
      </c>
      <c r="V12" s="102">
        <v>0</v>
      </c>
      <c r="W12" s="104">
        <v>0</v>
      </c>
      <c r="X12" s="104">
        <f t="shared" si="8"/>
        <v>0</v>
      </c>
      <c r="Y12" s="41">
        <f t="shared" si="9"/>
        <v>0</v>
      </c>
      <c r="Z12" s="74">
        <v>24484797</v>
      </c>
      <c r="AA12" s="75">
        <v>3546974</v>
      </c>
      <c r="AB12" s="75">
        <f t="shared" si="10"/>
        <v>28031771</v>
      </c>
      <c r="AC12" s="41">
        <f t="shared" si="11"/>
        <v>0.19597434834780922</v>
      </c>
      <c r="AD12" s="74">
        <v>26464412</v>
      </c>
      <c r="AE12" s="75">
        <v>3799018</v>
      </c>
      <c r="AF12" s="75">
        <f t="shared" si="12"/>
        <v>30263430</v>
      </c>
      <c r="AG12" s="41">
        <f t="shared" si="13"/>
        <v>0.24863708343405172</v>
      </c>
      <c r="AH12" s="41">
        <f t="shared" si="14"/>
        <v>-0.07374111262338734</v>
      </c>
      <c r="AI12" s="13">
        <v>121717282</v>
      </c>
      <c r="AJ12" s="13">
        <v>134912674</v>
      </c>
      <c r="AK12" s="13">
        <v>30263430</v>
      </c>
      <c r="AL12" s="13"/>
    </row>
    <row r="13" spans="1:38" s="14" customFormat="1" ht="12.75">
      <c r="A13" s="30" t="s">
        <v>96</v>
      </c>
      <c r="B13" s="58" t="s">
        <v>556</v>
      </c>
      <c r="C13" s="40" t="s">
        <v>557</v>
      </c>
      <c r="D13" s="74">
        <v>431365943</v>
      </c>
      <c r="E13" s="75">
        <v>157520000</v>
      </c>
      <c r="F13" s="76">
        <f t="shared" si="0"/>
        <v>588885943</v>
      </c>
      <c r="G13" s="74">
        <v>431365943</v>
      </c>
      <c r="H13" s="75">
        <v>157520000</v>
      </c>
      <c r="I13" s="77">
        <f t="shared" si="1"/>
        <v>588885943</v>
      </c>
      <c r="J13" s="74">
        <v>77017549</v>
      </c>
      <c r="K13" s="75">
        <v>20206626</v>
      </c>
      <c r="L13" s="75">
        <f t="shared" si="2"/>
        <v>97224175</v>
      </c>
      <c r="M13" s="41">
        <f t="shared" si="3"/>
        <v>0.16509848155774368</v>
      </c>
      <c r="N13" s="102">
        <v>0</v>
      </c>
      <c r="O13" s="103">
        <v>0</v>
      </c>
      <c r="P13" s="104">
        <f t="shared" si="4"/>
        <v>0</v>
      </c>
      <c r="Q13" s="41">
        <f t="shared" si="5"/>
        <v>0</v>
      </c>
      <c r="R13" s="102">
        <v>0</v>
      </c>
      <c r="S13" s="104">
        <v>0</v>
      </c>
      <c r="T13" s="104">
        <f t="shared" si="6"/>
        <v>0</v>
      </c>
      <c r="U13" s="41">
        <f t="shared" si="7"/>
        <v>0</v>
      </c>
      <c r="V13" s="102">
        <v>0</v>
      </c>
      <c r="W13" s="104">
        <v>0</v>
      </c>
      <c r="X13" s="104">
        <f t="shared" si="8"/>
        <v>0</v>
      </c>
      <c r="Y13" s="41">
        <f t="shared" si="9"/>
        <v>0</v>
      </c>
      <c r="Z13" s="74">
        <v>77017549</v>
      </c>
      <c r="AA13" s="75">
        <v>20206626</v>
      </c>
      <c r="AB13" s="75">
        <f t="shared" si="10"/>
        <v>97224175</v>
      </c>
      <c r="AC13" s="41">
        <f t="shared" si="11"/>
        <v>0.16509848155774368</v>
      </c>
      <c r="AD13" s="74">
        <v>72175772</v>
      </c>
      <c r="AE13" s="75">
        <v>22287455</v>
      </c>
      <c r="AF13" s="75">
        <f t="shared" si="12"/>
        <v>94463227</v>
      </c>
      <c r="AG13" s="41">
        <f t="shared" si="13"/>
        <v>0.18117521137880319</v>
      </c>
      <c r="AH13" s="41">
        <f t="shared" si="14"/>
        <v>0.02922775441495351</v>
      </c>
      <c r="AI13" s="13">
        <v>521391565</v>
      </c>
      <c r="AJ13" s="13">
        <v>583047210</v>
      </c>
      <c r="AK13" s="13">
        <v>94463227</v>
      </c>
      <c r="AL13" s="13"/>
    </row>
    <row r="14" spans="1:38" s="14" customFormat="1" ht="12.75">
      <c r="A14" s="30" t="s">
        <v>115</v>
      </c>
      <c r="B14" s="58" t="s">
        <v>558</v>
      </c>
      <c r="C14" s="40" t="s">
        <v>559</v>
      </c>
      <c r="D14" s="74">
        <v>236481000</v>
      </c>
      <c r="E14" s="75">
        <v>4940000</v>
      </c>
      <c r="F14" s="76">
        <f t="shared" si="0"/>
        <v>241421000</v>
      </c>
      <c r="G14" s="74">
        <v>236481000</v>
      </c>
      <c r="H14" s="75">
        <v>4940000</v>
      </c>
      <c r="I14" s="77">
        <f t="shared" si="1"/>
        <v>241421000</v>
      </c>
      <c r="J14" s="74">
        <v>58863423</v>
      </c>
      <c r="K14" s="75">
        <v>507629</v>
      </c>
      <c r="L14" s="75">
        <f t="shared" si="2"/>
        <v>59371052</v>
      </c>
      <c r="M14" s="41">
        <f t="shared" si="3"/>
        <v>0.2459233123879033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58863423</v>
      </c>
      <c r="AA14" s="75">
        <v>507629</v>
      </c>
      <c r="AB14" s="75">
        <f t="shared" si="10"/>
        <v>59371052</v>
      </c>
      <c r="AC14" s="41">
        <f t="shared" si="11"/>
        <v>0.2459233123879033</v>
      </c>
      <c r="AD14" s="74">
        <v>72001384</v>
      </c>
      <c r="AE14" s="75">
        <v>687567</v>
      </c>
      <c r="AF14" s="75">
        <f t="shared" si="12"/>
        <v>72688951</v>
      </c>
      <c r="AG14" s="41">
        <f t="shared" si="13"/>
        <v>0.21346283763490065</v>
      </c>
      <c r="AH14" s="41">
        <f t="shared" si="14"/>
        <v>-0.18321765298277592</v>
      </c>
      <c r="AI14" s="13">
        <v>340522743</v>
      </c>
      <c r="AJ14" s="13">
        <v>362539070</v>
      </c>
      <c r="AK14" s="13">
        <v>72688951</v>
      </c>
      <c r="AL14" s="13"/>
    </row>
    <row r="15" spans="1:38" s="55" customFormat="1" ht="12.75">
      <c r="A15" s="59"/>
      <c r="B15" s="60" t="s">
        <v>560</v>
      </c>
      <c r="C15" s="33"/>
      <c r="D15" s="78">
        <f>SUM(D9:D14)</f>
        <v>4726338742</v>
      </c>
      <c r="E15" s="79">
        <f>SUM(E9:E14)</f>
        <v>1438112397</v>
      </c>
      <c r="F15" s="87">
        <f t="shared" si="0"/>
        <v>6164451139</v>
      </c>
      <c r="G15" s="78">
        <f>SUM(G9:G14)</f>
        <v>4726338742</v>
      </c>
      <c r="H15" s="79">
        <f>SUM(H9:H14)</f>
        <v>1438112397</v>
      </c>
      <c r="I15" s="80">
        <f t="shared" si="1"/>
        <v>6164451139</v>
      </c>
      <c r="J15" s="78">
        <f>SUM(J9:J14)</f>
        <v>853467024</v>
      </c>
      <c r="K15" s="79">
        <f>SUM(K9:K14)</f>
        <v>126184231</v>
      </c>
      <c r="L15" s="79">
        <f t="shared" si="2"/>
        <v>979651255</v>
      </c>
      <c r="M15" s="45">
        <f t="shared" si="3"/>
        <v>0.1589194614265236</v>
      </c>
      <c r="N15" s="108">
        <f>SUM(N9:N14)</f>
        <v>0</v>
      </c>
      <c r="O15" s="109">
        <f>SUM(O9:O14)</f>
        <v>0</v>
      </c>
      <c r="P15" s="110">
        <f t="shared" si="4"/>
        <v>0</v>
      </c>
      <c r="Q15" s="45">
        <f t="shared" si="5"/>
        <v>0</v>
      </c>
      <c r="R15" s="108">
        <f>SUM(R9:R14)</f>
        <v>0</v>
      </c>
      <c r="S15" s="110">
        <f>SUM(S9:S14)</f>
        <v>0</v>
      </c>
      <c r="T15" s="110">
        <f t="shared" si="6"/>
        <v>0</v>
      </c>
      <c r="U15" s="45">
        <f t="shared" si="7"/>
        <v>0</v>
      </c>
      <c r="V15" s="108">
        <f>SUM(V9:V14)</f>
        <v>0</v>
      </c>
      <c r="W15" s="110">
        <f>SUM(W9:W14)</f>
        <v>0</v>
      </c>
      <c r="X15" s="110">
        <f t="shared" si="8"/>
        <v>0</v>
      </c>
      <c r="Y15" s="45">
        <f t="shared" si="9"/>
        <v>0</v>
      </c>
      <c r="Z15" s="78">
        <f>SUM(Z9:Z14)</f>
        <v>853467024</v>
      </c>
      <c r="AA15" s="79">
        <f>SUM(AA9:AA14)</f>
        <v>126184231</v>
      </c>
      <c r="AB15" s="79">
        <f t="shared" si="10"/>
        <v>979651255</v>
      </c>
      <c r="AC15" s="45">
        <f t="shared" si="11"/>
        <v>0.1589194614265236</v>
      </c>
      <c r="AD15" s="78">
        <f>SUM(AD9:AD14)</f>
        <v>857579935</v>
      </c>
      <c r="AE15" s="79">
        <f>SUM(AE9:AE14)</f>
        <v>79876364</v>
      </c>
      <c r="AF15" s="79">
        <f t="shared" si="12"/>
        <v>937456299</v>
      </c>
      <c r="AG15" s="45">
        <f t="shared" si="13"/>
        <v>0.17866771632302883</v>
      </c>
      <c r="AH15" s="45">
        <f t="shared" si="14"/>
        <v>0.045010051183196564</v>
      </c>
      <c r="AI15" s="61">
        <f>SUM(AI9:AI14)</f>
        <v>5246926072</v>
      </c>
      <c r="AJ15" s="61">
        <f>SUM(AJ9:AJ14)</f>
        <v>5595326012</v>
      </c>
      <c r="AK15" s="61">
        <f>SUM(AK9:AK14)</f>
        <v>937456299</v>
      </c>
      <c r="AL15" s="61"/>
    </row>
    <row r="16" spans="1:38" s="14" customFormat="1" ht="12.75">
      <c r="A16" s="30" t="s">
        <v>96</v>
      </c>
      <c r="B16" s="58" t="s">
        <v>561</v>
      </c>
      <c r="C16" s="40" t="s">
        <v>562</v>
      </c>
      <c r="D16" s="74">
        <v>68886832</v>
      </c>
      <c r="E16" s="75">
        <v>28894168</v>
      </c>
      <c r="F16" s="76">
        <f t="shared" si="0"/>
        <v>97781000</v>
      </c>
      <c r="G16" s="74">
        <v>68886832</v>
      </c>
      <c r="H16" s="75">
        <v>28894168</v>
      </c>
      <c r="I16" s="77">
        <f t="shared" si="1"/>
        <v>97781000</v>
      </c>
      <c r="J16" s="74">
        <v>16901607</v>
      </c>
      <c r="K16" s="75">
        <v>5180772</v>
      </c>
      <c r="L16" s="75">
        <f t="shared" si="2"/>
        <v>22082379</v>
      </c>
      <c r="M16" s="41">
        <f t="shared" si="3"/>
        <v>0.2258350702079136</v>
      </c>
      <c r="N16" s="102">
        <v>0</v>
      </c>
      <c r="O16" s="103">
        <v>0</v>
      </c>
      <c r="P16" s="104">
        <f t="shared" si="4"/>
        <v>0</v>
      </c>
      <c r="Q16" s="41">
        <f t="shared" si="5"/>
        <v>0</v>
      </c>
      <c r="R16" s="102">
        <v>0</v>
      </c>
      <c r="S16" s="104">
        <v>0</v>
      </c>
      <c r="T16" s="104">
        <f t="shared" si="6"/>
        <v>0</v>
      </c>
      <c r="U16" s="41">
        <f t="shared" si="7"/>
        <v>0</v>
      </c>
      <c r="V16" s="102">
        <v>0</v>
      </c>
      <c r="W16" s="104">
        <v>0</v>
      </c>
      <c r="X16" s="104">
        <f t="shared" si="8"/>
        <v>0</v>
      </c>
      <c r="Y16" s="41">
        <f t="shared" si="9"/>
        <v>0</v>
      </c>
      <c r="Z16" s="74">
        <v>16901607</v>
      </c>
      <c r="AA16" s="75">
        <v>5180772</v>
      </c>
      <c r="AB16" s="75">
        <f t="shared" si="10"/>
        <v>22082379</v>
      </c>
      <c r="AC16" s="41">
        <f t="shared" si="11"/>
        <v>0.2258350702079136</v>
      </c>
      <c r="AD16" s="74">
        <v>12612978</v>
      </c>
      <c r="AE16" s="75">
        <v>1985518</v>
      </c>
      <c r="AF16" s="75">
        <f t="shared" si="12"/>
        <v>14598496</v>
      </c>
      <c r="AG16" s="41">
        <f t="shared" si="13"/>
        <v>0.175675950665159</v>
      </c>
      <c r="AH16" s="41">
        <f t="shared" si="14"/>
        <v>0.5126475357461482</v>
      </c>
      <c r="AI16" s="13">
        <v>83099001</v>
      </c>
      <c r="AJ16" s="13">
        <v>123631469</v>
      </c>
      <c r="AK16" s="13">
        <v>14598496</v>
      </c>
      <c r="AL16" s="13"/>
    </row>
    <row r="17" spans="1:38" s="14" customFormat="1" ht="12.75">
      <c r="A17" s="30" t="s">
        <v>96</v>
      </c>
      <c r="B17" s="58" t="s">
        <v>563</v>
      </c>
      <c r="C17" s="40" t="s">
        <v>564</v>
      </c>
      <c r="D17" s="74">
        <v>129958419</v>
      </c>
      <c r="E17" s="75">
        <v>53535999</v>
      </c>
      <c r="F17" s="76">
        <f t="shared" si="0"/>
        <v>183494418</v>
      </c>
      <c r="G17" s="74">
        <v>129958419</v>
      </c>
      <c r="H17" s="75">
        <v>53535999</v>
      </c>
      <c r="I17" s="77">
        <f t="shared" si="1"/>
        <v>183494418</v>
      </c>
      <c r="J17" s="74">
        <v>78741595</v>
      </c>
      <c r="K17" s="75">
        <v>4337894</v>
      </c>
      <c r="L17" s="75">
        <f t="shared" si="2"/>
        <v>83079489</v>
      </c>
      <c r="M17" s="41">
        <f t="shared" si="3"/>
        <v>0.45276303173429505</v>
      </c>
      <c r="N17" s="102">
        <v>0</v>
      </c>
      <c r="O17" s="103">
        <v>0</v>
      </c>
      <c r="P17" s="104">
        <f t="shared" si="4"/>
        <v>0</v>
      </c>
      <c r="Q17" s="41">
        <f t="shared" si="5"/>
        <v>0</v>
      </c>
      <c r="R17" s="102">
        <v>0</v>
      </c>
      <c r="S17" s="104">
        <v>0</v>
      </c>
      <c r="T17" s="104">
        <f t="shared" si="6"/>
        <v>0</v>
      </c>
      <c r="U17" s="41">
        <f t="shared" si="7"/>
        <v>0</v>
      </c>
      <c r="V17" s="102">
        <v>0</v>
      </c>
      <c r="W17" s="104">
        <v>0</v>
      </c>
      <c r="X17" s="104">
        <f t="shared" si="8"/>
        <v>0</v>
      </c>
      <c r="Y17" s="41">
        <f t="shared" si="9"/>
        <v>0</v>
      </c>
      <c r="Z17" s="74">
        <v>78741595</v>
      </c>
      <c r="AA17" s="75">
        <v>4337894</v>
      </c>
      <c r="AB17" s="75">
        <f t="shared" si="10"/>
        <v>83079489</v>
      </c>
      <c r="AC17" s="41">
        <f t="shared" si="11"/>
        <v>0.45276303173429505</v>
      </c>
      <c r="AD17" s="74">
        <v>34614045</v>
      </c>
      <c r="AE17" s="75">
        <v>1463271</v>
      </c>
      <c r="AF17" s="75">
        <f t="shared" si="12"/>
        <v>36077316</v>
      </c>
      <c r="AG17" s="41">
        <f t="shared" si="13"/>
        <v>0.20722637420607096</v>
      </c>
      <c r="AH17" s="41">
        <f t="shared" si="14"/>
        <v>1.302817898094193</v>
      </c>
      <c r="AI17" s="13">
        <v>174096160</v>
      </c>
      <c r="AJ17" s="13">
        <v>174096160</v>
      </c>
      <c r="AK17" s="13">
        <v>36077316</v>
      </c>
      <c r="AL17" s="13"/>
    </row>
    <row r="18" spans="1:38" s="14" customFormat="1" ht="12.75">
      <c r="A18" s="30" t="s">
        <v>96</v>
      </c>
      <c r="B18" s="58" t="s">
        <v>565</v>
      </c>
      <c r="C18" s="40" t="s">
        <v>566</v>
      </c>
      <c r="D18" s="74">
        <v>480961384</v>
      </c>
      <c r="E18" s="75">
        <v>48473000</v>
      </c>
      <c r="F18" s="76">
        <f t="shared" si="0"/>
        <v>529434384</v>
      </c>
      <c r="G18" s="74">
        <v>480961384</v>
      </c>
      <c r="H18" s="75">
        <v>48473000</v>
      </c>
      <c r="I18" s="77">
        <f t="shared" si="1"/>
        <v>529434384</v>
      </c>
      <c r="J18" s="74">
        <v>67882693</v>
      </c>
      <c r="K18" s="75">
        <v>0</v>
      </c>
      <c r="L18" s="75">
        <f t="shared" si="2"/>
        <v>67882693</v>
      </c>
      <c r="M18" s="41">
        <f t="shared" si="3"/>
        <v>0.12821738642498143</v>
      </c>
      <c r="N18" s="102">
        <v>0</v>
      </c>
      <c r="O18" s="103">
        <v>0</v>
      </c>
      <c r="P18" s="104">
        <f t="shared" si="4"/>
        <v>0</v>
      </c>
      <c r="Q18" s="41">
        <f t="shared" si="5"/>
        <v>0</v>
      </c>
      <c r="R18" s="102">
        <v>0</v>
      </c>
      <c r="S18" s="104">
        <v>0</v>
      </c>
      <c r="T18" s="104">
        <f t="shared" si="6"/>
        <v>0</v>
      </c>
      <c r="U18" s="41">
        <f t="shared" si="7"/>
        <v>0</v>
      </c>
      <c r="V18" s="102">
        <v>0</v>
      </c>
      <c r="W18" s="104">
        <v>0</v>
      </c>
      <c r="X18" s="104">
        <f t="shared" si="8"/>
        <v>0</v>
      </c>
      <c r="Y18" s="41">
        <f t="shared" si="9"/>
        <v>0</v>
      </c>
      <c r="Z18" s="74">
        <v>67882693</v>
      </c>
      <c r="AA18" s="75">
        <v>0</v>
      </c>
      <c r="AB18" s="75">
        <f t="shared" si="10"/>
        <v>67882693</v>
      </c>
      <c r="AC18" s="41">
        <f t="shared" si="11"/>
        <v>0.12821738642498143</v>
      </c>
      <c r="AD18" s="74">
        <v>64813051</v>
      </c>
      <c r="AE18" s="75">
        <v>4153730</v>
      </c>
      <c r="AF18" s="75">
        <f t="shared" si="12"/>
        <v>68966781</v>
      </c>
      <c r="AG18" s="41">
        <f t="shared" si="13"/>
        <v>0.15195789569063714</v>
      </c>
      <c r="AH18" s="41">
        <f t="shared" si="14"/>
        <v>-0.015718987957405228</v>
      </c>
      <c r="AI18" s="13">
        <v>453854541</v>
      </c>
      <c r="AJ18" s="13">
        <v>447935307</v>
      </c>
      <c r="AK18" s="13">
        <v>68966781</v>
      </c>
      <c r="AL18" s="13"/>
    </row>
    <row r="19" spans="1:38" s="14" customFormat="1" ht="12.75">
      <c r="A19" s="30" t="s">
        <v>96</v>
      </c>
      <c r="B19" s="58" t="s">
        <v>567</v>
      </c>
      <c r="C19" s="40" t="s">
        <v>568</v>
      </c>
      <c r="D19" s="74">
        <v>334286000</v>
      </c>
      <c r="E19" s="75">
        <v>75693513</v>
      </c>
      <c r="F19" s="76">
        <f t="shared" si="0"/>
        <v>409979513</v>
      </c>
      <c r="G19" s="74">
        <v>334286000</v>
      </c>
      <c r="H19" s="75">
        <v>75693513</v>
      </c>
      <c r="I19" s="77">
        <f t="shared" si="1"/>
        <v>409979513</v>
      </c>
      <c r="J19" s="74">
        <v>56530983</v>
      </c>
      <c r="K19" s="75">
        <v>3737041</v>
      </c>
      <c r="L19" s="75">
        <f t="shared" si="2"/>
        <v>60268024</v>
      </c>
      <c r="M19" s="41">
        <f t="shared" si="3"/>
        <v>0.14700252595304683</v>
      </c>
      <c r="N19" s="102">
        <v>0</v>
      </c>
      <c r="O19" s="103">
        <v>0</v>
      </c>
      <c r="P19" s="104">
        <f t="shared" si="4"/>
        <v>0</v>
      </c>
      <c r="Q19" s="41">
        <f t="shared" si="5"/>
        <v>0</v>
      </c>
      <c r="R19" s="102">
        <v>0</v>
      </c>
      <c r="S19" s="104">
        <v>0</v>
      </c>
      <c r="T19" s="104">
        <f t="shared" si="6"/>
        <v>0</v>
      </c>
      <c r="U19" s="41">
        <f t="shared" si="7"/>
        <v>0</v>
      </c>
      <c r="V19" s="102">
        <v>0</v>
      </c>
      <c r="W19" s="104">
        <v>0</v>
      </c>
      <c r="X19" s="104">
        <f t="shared" si="8"/>
        <v>0</v>
      </c>
      <c r="Y19" s="41">
        <f t="shared" si="9"/>
        <v>0</v>
      </c>
      <c r="Z19" s="74">
        <v>56530983</v>
      </c>
      <c r="AA19" s="75">
        <v>3737041</v>
      </c>
      <c r="AB19" s="75">
        <f t="shared" si="10"/>
        <v>60268024</v>
      </c>
      <c r="AC19" s="41">
        <f t="shared" si="11"/>
        <v>0.14700252595304683</v>
      </c>
      <c r="AD19" s="74">
        <v>52132447</v>
      </c>
      <c r="AE19" s="75">
        <v>3965689</v>
      </c>
      <c r="AF19" s="75">
        <f t="shared" si="12"/>
        <v>56098136</v>
      </c>
      <c r="AG19" s="41">
        <f t="shared" si="13"/>
        <v>0.15779578128384214</v>
      </c>
      <c r="AH19" s="41">
        <f t="shared" si="14"/>
        <v>0.07433202415139073</v>
      </c>
      <c r="AI19" s="13">
        <v>355511000</v>
      </c>
      <c r="AJ19" s="13">
        <v>354311003</v>
      </c>
      <c r="AK19" s="13">
        <v>56098136</v>
      </c>
      <c r="AL19" s="13"/>
    </row>
    <row r="20" spans="1:38" s="14" customFormat="1" ht="12.75">
      <c r="A20" s="30" t="s">
        <v>96</v>
      </c>
      <c r="B20" s="58" t="s">
        <v>569</v>
      </c>
      <c r="C20" s="40" t="s">
        <v>570</v>
      </c>
      <c r="D20" s="74">
        <v>219368409</v>
      </c>
      <c r="E20" s="75">
        <v>139180748</v>
      </c>
      <c r="F20" s="76">
        <f t="shared" si="0"/>
        <v>358549157</v>
      </c>
      <c r="G20" s="74">
        <v>219368409</v>
      </c>
      <c r="H20" s="75">
        <v>139180748</v>
      </c>
      <c r="I20" s="77">
        <f t="shared" si="1"/>
        <v>358549157</v>
      </c>
      <c r="J20" s="74">
        <v>43443496</v>
      </c>
      <c r="K20" s="75">
        <v>10486205</v>
      </c>
      <c r="L20" s="75">
        <f t="shared" si="2"/>
        <v>53929701</v>
      </c>
      <c r="M20" s="41">
        <f t="shared" si="3"/>
        <v>0.15041089888826598</v>
      </c>
      <c r="N20" s="102">
        <v>0</v>
      </c>
      <c r="O20" s="103">
        <v>0</v>
      </c>
      <c r="P20" s="104">
        <f t="shared" si="4"/>
        <v>0</v>
      </c>
      <c r="Q20" s="41">
        <f t="shared" si="5"/>
        <v>0</v>
      </c>
      <c r="R20" s="102">
        <v>0</v>
      </c>
      <c r="S20" s="104">
        <v>0</v>
      </c>
      <c r="T20" s="104">
        <f t="shared" si="6"/>
        <v>0</v>
      </c>
      <c r="U20" s="41">
        <f t="shared" si="7"/>
        <v>0</v>
      </c>
      <c r="V20" s="102">
        <v>0</v>
      </c>
      <c r="W20" s="104">
        <v>0</v>
      </c>
      <c r="X20" s="104">
        <f t="shared" si="8"/>
        <v>0</v>
      </c>
      <c r="Y20" s="41">
        <f t="shared" si="9"/>
        <v>0</v>
      </c>
      <c r="Z20" s="74">
        <v>43443496</v>
      </c>
      <c r="AA20" s="75">
        <v>10486205</v>
      </c>
      <c r="AB20" s="75">
        <f t="shared" si="10"/>
        <v>53929701</v>
      </c>
      <c r="AC20" s="41">
        <f t="shared" si="11"/>
        <v>0.15041089888826598</v>
      </c>
      <c r="AD20" s="74">
        <v>25989604</v>
      </c>
      <c r="AE20" s="75">
        <v>2260929</v>
      </c>
      <c r="AF20" s="75">
        <f t="shared" si="12"/>
        <v>28250533</v>
      </c>
      <c r="AG20" s="41">
        <f t="shared" si="13"/>
        <v>0.13287351623414229</v>
      </c>
      <c r="AH20" s="41">
        <f t="shared" si="14"/>
        <v>0.9089799473871873</v>
      </c>
      <c r="AI20" s="13">
        <v>212612218</v>
      </c>
      <c r="AJ20" s="13">
        <v>230076187</v>
      </c>
      <c r="AK20" s="13">
        <v>28250533</v>
      </c>
      <c r="AL20" s="13"/>
    </row>
    <row r="21" spans="1:38" s="14" customFormat="1" ht="12.75">
      <c r="A21" s="30" t="s">
        <v>115</v>
      </c>
      <c r="B21" s="58" t="s">
        <v>571</v>
      </c>
      <c r="C21" s="40" t="s">
        <v>572</v>
      </c>
      <c r="D21" s="74">
        <v>356705000</v>
      </c>
      <c r="E21" s="75">
        <v>384149000</v>
      </c>
      <c r="F21" s="77">
        <f t="shared" si="0"/>
        <v>740854000</v>
      </c>
      <c r="G21" s="74">
        <v>356705000</v>
      </c>
      <c r="H21" s="75">
        <v>384149000</v>
      </c>
      <c r="I21" s="77">
        <f t="shared" si="1"/>
        <v>740854000</v>
      </c>
      <c r="J21" s="74">
        <v>103052636</v>
      </c>
      <c r="K21" s="75">
        <v>88998104</v>
      </c>
      <c r="L21" s="75">
        <f t="shared" si="2"/>
        <v>192050740</v>
      </c>
      <c r="M21" s="41">
        <f t="shared" si="3"/>
        <v>0.25922886290686153</v>
      </c>
      <c r="N21" s="102">
        <v>0</v>
      </c>
      <c r="O21" s="103">
        <v>0</v>
      </c>
      <c r="P21" s="104">
        <f t="shared" si="4"/>
        <v>0</v>
      </c>
      <c r="Q21" s="41">
        <f t="shared" si="5"/>
        <v>0</v>
      </c>
      <c r="R21" s="102">
        <v>0</v>
      </c>
      <c r="S21" s="104">
        <v>0</v>
      </c>
      <c r="T21" s="104">
        <f t="shared" si="6"/>
        <v>0</v>
      </c>
      <c r="U21" s="41">
        <f t="shared" si="7"/>
        <v>0</v>
      </c>
      <c r="V21" s="102">
        <v>0</v>
      </c>
      <c r="W21" s="104">
        <v>0</v>
      </c>
      <c r="X21" s="104">
        <f t="shared" si="8"/>
        <v>0</v>
      </c>
      <c r="Y21" s="41">
        <f t="shared" si="9"/>
        <v>0</v>
      </c>
      <c r="Z21" s="74">
        <v>103052636</v>
      </c>
      <c r="AA21" s="75">
        <v>88998104</v>
      </c>
      <c r="AB21" s="75">
        <f t="shared" si="10"/>
        <v>192050740</v>
      </c>
      <c r="AC21" s="41">
        <f t="shared" si="11"/>
        <v>0.25922886290686153</v>
      </c>
      <c r="AD21" s="74">
        <v>205712394</v>
      </c>
      <c r="AE21" s="75">
        <v>60601965</v>
      </c>
      <c r="AF21" s="75">
        <f t="shared" si="12"/>
        <v>266314359</v>
      </c>
      <c r="AG21" s="41">
        <f t="shared" si="13"/>
        <v>0.46128116862135726</v>
      </c>
      <c r="AH21" s="41">
        <f t="shared" si="14"/>
        <v>-0.27885698420039007</v>
      </c>
      <c r="AI21" s="13">
        <v>577336291</v>
      </c>
      <c r="AJ21" s="13">
        <v>1030875291</v>
      </c>
      <c r="AK21" s="13">
        <v>266314359</v>
      </c>
      <c r="AL21" s="13"/>
    </row>
    <row r="22" spans="1:38" s="55" customFormat="1" ht="12.75">
      <c r="A22" s="59"/>
      <c r="B22" s="60" t="s">
        <v>573</v>
      </c>
      <c r="C22" s="33"/>
      <c r="D22" s="78">
        <f>SUM(D16:D21)</f>
        <v>1590166044</v>
      </c>
      <c r="E22" s="79">
        <f>SUM(E16:E21)</f>
        <v>729926428</v>
      </c>
      <c r="F22" s="87">
        <f t="shared" si="0"/>
        <v>2320092472</v>
      </c>
      <c r="G22" s="78">
        <f>SUM(G16:G21)</f>
        <v>1590166044</v>
      </c>
      <c r="H22" s="79">
        <f>SUM(H16:H21)</f>
        <v>729926428</v>
      </c>
      <c r="I22" s="80">
        <f t="shared" si="1"/>
        <v>2320092472</v>
      </c>
      <c r="J22" s="78">
        <f>SUM(J16:J21)</f>
        <v>366553010</v>
      </c>
      <c r="K22" s="79">
        <f>SUM(K16:K21)</f>
        <v>112740016</v>
      </c>
      <c r="L22" s="79">
        <f t="shared" si="2"/>
        <v>479293026</v>
      </c>
      <c r="M22" s="45">
        <f t="shared" si="3"/>
        <v>0.20658358741487265</v>
      </c>
      <c r="N22" s="108">
        <f>SUM(N16:N21)</f>
        <v>0</v>
      </c>
      <c r="O22" s="109">
        <f>SUM(O16:O21)</f>
        <v>0</v>
      </c>
      <c r="P22" s="110">
        <f t="shared" si="4"/>
        <v>0</v>
      </c>
      <c r="Q22" s="45">
        <f t="shared" si="5"/>
        <v>0</v>
      </c>
      <c r="R22" s="108">
        <f>SUM(R16:R21)</f>
        <v>0</v>
      </c>
      <c r="S22" s="110">
        <f>SUM(S16:S21)</f>
        <v>0</v>
      </c>
      <c r="T22" s="110">
        <f t="shared" si="6"/>
        <v>0</v>
      </c>
      <c r="U22" s="45">
        <f t="shared" si="7"/>
        <v>0</v>
      </c>
      <c r="V22" s="108">
        <f>SUM(V16:V21)</f>
        <v>0</v>
      </c>
      <c r="W22" s="110">
        <f>SUM(W16:W21)</f>
        <v>0</v>
      </c>
      <c r="X22" s="110">
        <f t="shared" si="8"/>
        <v>0</v>
      </c>
      <c r="Y22" s="45">
        <f t="shared" si="9"/>
        <v>0</v>
      </c>
      <c r="Z22" s="78">
        <f>SUM(Z16:Z21)</f>
        <v>366553010</v>
      </c>
      <c r="AA22" s="79">
        <f>SUM(AA16:AA21)</f>
        <v>112740016</v>
      </c>
      <c r="AB22" s="79">
        <f t="shared" si="10"/>
        <v>479293026</v>
      </c>
      <c r="AC22" s="45">
        <f t="shared" si="11"/>
        <v>0.20658358741487265</v>
      </c>
      <c r="AD22" s="78">
        <f>SUM(AD16:AD21)</f>
        <v>395874519</v>
      </c>
      <c r="AE22" s="79">
        <f>SUM(AE16:AE21)</f>
        <v>74431102</v>
      </c>
      <c r="AF22" s="79">
        <f t="shared" si="12"/>
        <v>470305621</v>
      </c>
      <c r="AG22" s="45">
        <f t="shared" si="13"/>
        <v>0.253327922217349</v>
      </c>
      <c r="AH22" s="45">
        <f t="shared" si="14"/>
        <v>0.019109712065295437</v>
      </c>
      <c r="AI22" s="61">
        <f>SUM(AI16:AI21)</f>
        <v>1856509211</v>
      </c>
      <c r="AJ22" s="61">
        <f>SUM(AJ16:AJ21)</f>
        <v>2360925417</v>
      </c>
      <c r="AK22" s="61">
        <f>SUM(AK16:AK21)</f>
        <v>470305621</v>
      </c>
      <c r="AL22" s="61"/>
    </row>
    <row r="23" spans="1:38" s="14" customFormat="1" ht="12.75">
      <c r="A23" s="30" t="s">
        <v>96</v>
      </c>
      <c r="B23" s="58" t="s">
        <v>574</v>
      </c>
      <c r="C23" s="40" t="s">
        <v>575</v>
      </c>
      <c r="D23" s="74">
        <v>226347528</v>
      </c>
      <c r="E23" s="75">
        <v>31287650</v>
      </c>
      <c r="F23" s="76">
        <f t="shared" si="0"/>
        <v>257635178</v>
      </c>
      <c r="G23" s="74">
        <v>226347528</v>
      </c>
      <c r="H23" s="75">
        <v>31287650</v>
      </c>
      <c r="I23" s="77">
        <f t="shared" si="1"/>
        <v>257635178</v>
      </c>
      <c r="J23" s="74">
        <v>52710676</v>
      </c>
      <c r="K23" s="75">
        <v>1853672</v>
      </c>
      <c r="L23" s="75">
        <f t="shared" si="2"/>
        <v>54564348</v>
      </c>
      <c r="M23" s="41">
        <f t="shared" si="3"/>
        <v>0.2117891990665964</v>
      </c>
      <c r="N23" s="102">
        <v>0</v>
      </c>
      <c r="O23" s="103">
        <v>0</v>
      </c>
      <c r="P23" s="104">
        <f t="shared" si="4"/>
        <v>0</v>
      </c>
      <c r="Q23" s="41">
        <f t="shared" si="5"/>
        <v>0</v>
      </c>
      <c r="R23" s="102">
        <v>0</v>
      </c>
      <c r="S23" s="104">
        <v>0</v>
      </c>
      <c r="T23" s="104">
        <f t="shared" si="6"/>
        <v>0</v>
      </c>
      <c r="U23" s="41">
        <f t="shared" si="7"/>
        <v>0</v>
      </c>
      <c r="V23" s="102">
        <v>0</v>
      </c>
      <c r="W23" s="104">
        <v>0</v>
      </c>
      <c r="X23" s="104">
        <f t="shared" si="8"/>
        <v>0</v>
      </c>
      <c r="Y23" s="41">
        <f t="shared" si="9"/>
        <v>0</v>
      </c>
      <c r="Z23" s="74">
        <v>52710676</v>
      </c>
      <c r="AA23" s="75">
        <v>1853672</v>
      </c>
      <c r="AB23" s="75">
        <f t="shared" si="10"/>
        <v>54564348</v>
      </c>
      <c r="AC23" s="41">
        <f t="shared" si="11"/>
        <v>0.2117891990665964</v>
      </c>
      <c r="AD23" s="74">
        <v>27450444</v>
      </c>
      <c r="AE23" s="75">
        <v>3299683</v>
      </c>
      <c r="AF23" s="75">
        <f t="shared" si="12"/>
        <v>30750127</v>
      </c>
      <c r="AG23" s="41">
        <f t="shared" si="13"/>
        <v>0.11978903442306973</v>
      </c>
      <c r="AH23" s="41">
        <f t="shared" si="14"/>
        <v>0.7744430128695079</v>
      </c>
      <c r="AI23" s="13">
        <v>256702353</v>
      </c>
      <c r="AJ23" s="13">
        <v>232458827</v>
      </c>
      <c r="AK23" s="13">
        <v>30750127</v>
      </c>
      <c r="AL23" s="13"/>
    </row>
    <row r="24" spans="1:38" s="14" customFormat="1" ht="12.75">
      <c r="A24" s="30" t="s">
        <v>96</v>
      </c>
      <c r="B24" s="58" t="s">
        <v>576</v>
      </c>
      <c r="C24" s="40" t="s">
        <v>577</v>
      </c>
      <c r="D24" s="74">
        <v>109620600</v>
      </c>
      <c r="E24" s="75">
        <v>15901100</v>
      </c>
      <c r="F24" s="76">
        <f t="shared" si="0"/>
        <v>125521700</v>
      </c>
      <c r="G24" s="74">
        <v>109620600</v>
      </c>
      <c r="H24" s="75">
        <v>15901100</v>
      </c>
      <c r="I24" s="77">
        <f t="shared" si="1"/>
        <v>125521700</v>
      </c>
      <c r="J24" s="74">
        <v>13606198</v>
      </c>
      <c r="K24" s="75">
        <v>0</v>
      </c>
      <c r="L24" s="75">
        <f t="shared" si="2"/>
        <v>13606198</v>
      </c>
      <c r="M24" s="41">
        <f t="shared" si="3"/>
        <v>0.10839717753981981</v>
      </c>
      <c r="N24" s="102">
        <v>0</v>
      </c>
      <c r="O24" s="103">
        <v>0</v>
      </c>
      <c r="P24" s="104">
        <f t="shared" si="4"/>
        <v>0</v>
      </c>
      <c r="Q24" s="41">
        <f t="shared" si="5"/>
        <v>0</v>
      </c>
      <c r="R24" s="102">
        <v>0</v>
      </c>
      <c r="S24" s="104">
        <v>0</v>
      </c>
      <c r="T24" s="104">
        <f t="shared" si="6"/>
        <v>0</v>
      </c>
      <c r="U24" s="41">
        <f t="shared" si="7"/>
        <v>0</v>
      </c>
      <c r="V24" s="102">
        <v>0</v>
      </c>
      <c r="W24" s="104">
        <v>0</v>
      </c>
      <c r="X24" s="104">
        <f t="shared" si="8"/>
        <v>0</v>
      </c>
      <c r="Y24" s="41">
        <f t="shared" si="9"/>
        <v>0</v>
      </c>
      <c r="Z24" s="74">
        <v>13606198</v>
      </c>
      <c r="AA24" s="75">
        <v>0</v>
      </c>
      <c r="AB24" s="75">
        <f t="shared" si="10"/>
        <v>13606198</v>
      </c>
      <c r="AC24" s="41">
        <f t="shared" si="11"/>
        <v>0.10839717753981981</v>
      </c>
      <c r="AD24" s="74">
        <v>13151195</v>
      </c>
      <c r="AE24" s="75">
        <v>87718</v>
      </c>
      <c r="AF24" s="75">
        <f t="shared" si="12"/>
        <v>13238913</v>
      </c>
      <c r="AG24" s="41">
        <f t="shared" si="13"/>
        <v>0.14483471792944266</v>
      </c>
      <c r="AH24" s="41">
        <f t="shared" si="14"/>
        <v>0.027742836590889386</v>
      </c>
      <c r="AI24" s="13">
        <v>91407041</v>
      </c>
      <c r="AJ24" s="13">
        <v>91407041</v>
      </c>
      <c r="AK24" s="13">
        <v>13238913</v>
      </c>
      <c r="AL24" s="13"/>
    </row>
    <row r="25" spans="1:38" s="14" customFormat="1" ht="12.75">
      <c r="A25" s="30" t="s">
        <v>96</v>
      </c>
      <c r="B25" s="58" t="s">
        <v>578</v>
      </c>
      <c r="C25" s="40" t="s">
        <v>579</v>
      </c>
      <c r="D25" s="74">
        <v>118123146</v>
      </c>
      <c r="E25" s="75">
        <v>61840000</v>
      </c>
      <c r="F25" s="76">
        <f t="shared" si="0"/>
        <v>179963146</v>
      </c>
      <c r="G25" s="74">
        <v>118123146</v>
      </c>
      <c r="H25" s="75">
        <v>61840000</v>
      </c>
      <c r="I25" s="77">
        <f t="shared" si="1"/>
        <v>179963146</v>
      </c>
      <c r="J25" s="74">
        <v>21628412</v>
      </c>
      <c r="K25" s="75">
        <v>1006994</v>
      </c>
      <c r="L25" s="75">
        <f t="shared" si="2"/>
        <v>22635406</v>
      </c>
      <c r="M25" s="41">
        <f t="shared" si="3"/>
        <v>0.12577800790390717</v>
      </c>
      <c r="N25" s="102">
        <v>0</v>
      </c>
      <c r="O25" s="103">
        <v>0</v>
      </c>
      <c r="P25" s="104">
        <f t="shared" si="4"/>
        <v>0</v>
      </c>
      <c r="Q25" s="41">
        <f t="shared" si="5"/>
        <v>0</v>
      </c>
      <c r="R25" s="102">
        <v>0</v>
      </c>
      <c r="S25" s="104">
        <v>0</v>
      </c>
      <c r="T25" s="104">
        <f t="shared" si="6"/>
        <v>0</v>
      </c>
      <c r="U25" s="41">
        <f t="shared" si="7"/>
        <v>0</v>
      </c>
      <c r="V25" s="102">
        <v>0</v>
      </c>
      <c r="W25" s="104">
        <v>0</v>
      </c>
      <c r="X25" s="104">
        <f t="shared" si="8"/>
        <v>0</v>
      </c>
      <c r="Y25" s="41">
        <f t="shared" si="9"/>
        <v>0</v>
      </c>
      <c r="Z25" s="74">
        <v>21628412</v>
      </c>
      <c r="AA25" s="75">
        <v>1006994</v>
      </c>
      <c r="AB25" s="75">
        <f t="shared" si="10"/>
        <v>22635406</v>
      </c>
      <c r="AC25" s="41">
        <f t="shared" si="11"/>
        <v>0.12577800790390717</v>
      </c>
      <c r="AD25" s="74">
        <v>31095130</v>
      </c>
      <c r="AE25" s="75">
        <v>3725100</v>
      </c>
      <c r="AF25" s="75">
        <f t="shared" si="12"/>
        <v>34820230</v>
      </c>
      <c r="AG25" s="41">
        <f t="shared" si="13"/>
        <v>0.3007946169003734</v>
      </c>
      <c r="AH25" s="41">
        <f t="shared" si="14"/>
        <v>-0.3499351957181214</v>
      </c>
      <c r="AI25" s="13">
        <v>115760815</v>
      </c>
      <c r="AJ25" s="13">
        <v>115760001</v>
      </c>
      <c r="AK25" s="13">
        <v>34820230</v>
      </c>
      <c r="AL25" s="13"/>
    </row>
    <row r="26" spans="1:38" s="14" customFormat="1" ht="12.75">
      <c r="A26" s="30" t="s">
        <v>96</v>
      </c>
      <c r="B26" s="58" t="s">
        <v>580</v>
      </c>
      <c r="C26" s="40" t="s">
        <v>581</v>
      </c>
      <c r="D26" s="74">
        <v>198154878</v>
      </c>
      <c r="E26" s="75">
        <v>15537000</v>
      </c>
      <c r="F26" s="76">
        <f t="shared" si="0"/>
        <v>213691878</v>
      </c>
      <c r="G26" s="74">
        <v>198154878</v>
      </c>
      <c r="H26" s="75">
        <v>15537000</v>
      </c>
      <c r="I26" s="77">
        <f t="shared" si="1"/>
        <v>213691878</v>
      </c>
      <c r="J26" s="74">
        <v>33041603</v>
      </c>
      <c r="K26" s="75">
        <v>1930720</v>
      </c>
      <c r="L26" s="75">
        <f t="shared" si="2"/>
        <v>34972323</v>
      </c>
      <c r="M26" s="41">
        <f t="shared" si="3"/>
        <v>0.16365770813245414</v>
      </c>
      <c r="N26" s="102">
        <v>0</v>
      </c>
      <c r="O26" s="103">
        <v>0</v>
      </c>
      <c r="P26" s="104">
        <f t="shared" si="4"/>
        <v>0</v>
      </c>
      <c r="Q26" s="41">
        <f t="shared" si="5"/>
        <v>0</v>
      </c>
      <c r="R26" s="102">
        <v>0</v>
      </c>
      <c r="S26" s="104">
        <v>0</v>
      </c>
      <c r="T26" s="104">
        <f t="shared" si="6"/>
        <v>0</v>
      </c>
      <c r="U26" s="41">
        <f t="shared" si="7"/>
        <v>0</v>
      </c>
      <c r="V26" s="102">
        <v>0</v>
      </c>
      <c r="W26" s="104">
        <v>0</v>
      </c>
      <c r="X26" s="104">
        <f t="shared" si="8"/>
        <v>0</v>
      </c>
      <c r="Y26" s="41">
        <f t="shared" si="9"/>
        <v>0</v>
      </c>
      <c r="Z26" s="74">
        <v>33041603</v>
      </c>
      <c r="AA26" s="75">
        <v>1930720</v>
      </c>
      <c r="AB26" s="75">
        <f t="shared" si="10"/>
        <v>34972323</v>
      </c>
      <c r="AC26" s="41">
        <f t="shared" si="11"/>
        <v>0.16365770813245414</v>
      </c>
      <c r="AD26" s="74">
        <v>25504741</v>
      </c>
      <c r="AE26" s="75">
        <v>16221</v>
      </c>
      <c r="AF26" s="75">
        <f t="shared" si="12"/>
        <v>25520962</v>
      </c>
      <c r="AG26" s="41">
        <f t="shared" si="13"/>
        <v>0.11281304550588246</v>
      </c>
      <c r="AH26" s="41">
        <f t="shared" si="14"/>
        <v>0.3703371761613061</v>
      </c>
      <c r="AI26" s="13">
        <v>226223500</v>
      </c>
      <c r="AJ26" s="13">
        <v>197930565</v>
      </c>
      <c r="AK26" s="13">
        <v>25520962</v>
      </c>
      <c r="AL26" s="13"/>
    </row>
    <row r="27" spans="1:38" s="14" customFormat="1" ht="12.75">
      <c r="A27" s="30" t="s">
        <v>96</v>
      </c>
      <c r="B27" s="58" t="s">
        <v>582</v>
      </c>
      <c r="C27" s="40" t="s">
        <v>583</v>
      </c>
      <c r="D27" s="74">
        <v>66450000</v>
      </c>
      <c r="E27" s="75">
        <v>48281000</v>
      </c>
      <c r="F27" s="76">
        <f t="shared" si="0"/>
        <v>114731000</v>
      </c>
      <c r="G27" s="74">
        <v>66450000</v>
      </c>
      <c r="H27" s="75">
        <v>48281000</v>
      </c>
      <c r="I27" s="77">
        <f t="shared" si="1"/>
        <v>114731000</v>
      </c>
      <c r="J27" s="74">
        <v>14200493</v>
      </c>
      <c r="K27" s="75">
        <v>8739301</v>
      </c>
      <c r="L27" s="75">
        <f t="shared" si="2"/>
        <v>22939794</v>
      </c>
      <c r="M27" s="41">
        <f t="shared" si="3"/>
        <v>0.19994416504693588</v>
      </c>
      <c r="N27" s="102">
        <v>0</v>
      </c>
      <c r="O27" s="103">
        <v>0</v>
      </c>
      <c r="P27" s="104">
        <f t="shared" si="4"/>
        <v>0</v>
      </c>
      <c r="Q27" s="41">
        <f t="shared" si="5"/>
        <v>0</v>
      </c>
      <c r="R27" s="102">
        <v>0</v>
      </c>
      <c r="S27" s="104">
        <v>0</v>
      </c>
      <c r="T27" s="104">
        <f t="shared" si="6"/>
        <v>0</v>
      </c>
      <c r="U27" s="41">
        <f t="shared" si="7"/>
        <v>0</v>
      </c>
      <c r="V27" s="102">
        <v>0</v>
      </c>
      <c r="W27" s="104">
        <v>0</v>
      </c>
      <c r="X27" s="104">
        <f t="shared" si="8"/>
        <v>0</v>
      </c>
      <c r="Y27" s="41">
        <f t="shared" si="9"/>
        <v>0</v>
      </c>
      <c r="Z27" s="74">
        <v>14200493</v>
      </c>
      <c r="AA27" s="75">
        <v>8739301</v>
      </c>
      <c r="AB27" s="75">
        <f t="shared" si="10"/>
        <v>22939794</v>
      </c>
      <c r="AC27" s="41">
        <f t="shared" si="11"/>
        <v>0.19994416504693588</v>
      </c>
      <c r="AD27" s="74">
        <v>9547813</v>
      </c>
      <c r="AE27" s="75">
        <v>6943292</v>
      </c>
      <c r="AF27" s="75">
        <f t="shared" si="12"/>
        <v>16491105</v>
      </c>
      <c r="AG27" s="41">
        <f t="shared" si="13"/>
        <v>0</v>
      </c>
      <c r="AH27" s="41">
        <f t="shared" si="14"/>
        <v>0.39104044271138894</v>
      </c>
      <c r="AI27" s="13">
        <v>0</v>
      </c>
      <c r="AJ27" s="13">
        <v>88947700</v>
      </c>
      <c r="AK27" s="13">
        <v>16491105</v>
      </c>
      <c r="AL27" s="13"/>
    </row>
    <row r="28" spans="1:38" s="14" customFormat="1" ht="12.75">
      <c r="A28" s="30" t="s">
        <v>115</v>
      </c>
      <c r="B28" s="58" t="s">
        <v>584</v>
      </c>
      <c r="C28" s="40" t="s">
        <v>585</v>
      </c>
      <c r="D28" s="74">
        <v>153083221</v>
      </c>
      <c r="E28" s="75">
        <v>370916000</v>
      </c>
      <c r="F28" s="76">
        <f t="shared" si="0"/>
        <v>523999221</v>
      </c>
      <c r="G28" s="74">
        <v>153083221</v>
      </c>
      <c r="H28" s="75">
        <v>370916000</v>
      </c>
      <c r="I28" s="77">
        <f t="shared" si="1"/>
        <v>523999221</v>
      </c>
      <c r="J28" s="74">
        <v>41945894</v>
      </c>
      <c r="K28" s="75">
        <v>71399418</v>
      </c>
      <c r="L28" s="75">
        <f t="shared" si="2"/>
        <v>113345312</v>
      </c>
      <c r="M28" s="41">
        <f t="shared" si="3"/>
        <v>0.2163081689008847</v>
      </c>
      <c r="N28" s="102">
        <v>0</v>
      </c>
      <c r="O28" s="103">
        <v>0</v>
      </c>
      <c r="P28" s="104">
        <f t="shared" si="4"/>
        <v>0</v>
      </c>
      <c r="Q28" s="41">
        <f t="shared" si="5"/>
        <v>0</v>
      </c>
      <c r="R28" s="102">
        <v>0</v>
      </c>
      <c r="S28" s="104">
        <v>0</v>
      </c>
      <c r="T28" s="104">
        <f t="shared" si="6"/>
        <v>0</v>
      </c>
      <c r="U28" s="41">
        <f t="shared" si="7"/>
        <v>0</v>
      </c>
      <c r="V28" s="102">
        <v>0</v>
      </c>
      <c r="W28" s="104">
        <v>0</v>
      </c>
      <c r="X28" s="104">
        <f t="shared" si="8"/>
        <v>0</v>
      </c>
      <c r="Y28" s="41">
        <f t="shared" si="9"/>
        <v>0</v>
      </c>
      <c r="Z28" s="74">
        <v>41945894</v>
      </c>
      <c r="AA28" s="75">
        <v>71399418</v>
      </c>
      <c r="AB28" s="75">
        <f t="shared" si="10"/>
        <v>113345312</v>
      </c>
      <c r="AC28" s="41">
        <f t="shared" si="11"/>
        <v>0.2163081689008847</v>
      </c>
      <c r="AD28" s="74">
        <v>45478590</v>
      </c>
      <c r="AE28" s="75">
        <v>30011996</v>
      </c>
      <c r="AF28" s="75">
        <f t="shared" si="12"/>
        <v>75490586</v>
      </c>
      <c r="AG28" s="41">
        <f t="shared" si="13"/>
        <v>0.3515834971443249</v>
      </c>
      <c r="AH28" s="41">
        <f t="shared" si="14"/>
        <v>0.5014496244604592</v>
      </c>
      <c r="AI28" s="13">
        <v>214715954</v>
      </c>
      <c r="AJ28" s="13">
        <v>214715954</v>
      </c>
      <c r="AK28" s="13">
        <v>75490586</v>
      </c>
      <c r="AL28" s="13"/>
    </row>
    <row r="29" spans="1:38" s="55" customFormat="1" ht="12.75">
      <c r="A29" s="59"/>
      <c r="B29" s="60" t="s">
        <v>586</v>
      </c>
      <c r="C29" s="33"/>
      <c r="D29" s="78">
        <f>SUM(D23:D28)</f>
        <v>871779373</v>
      </c>
      <c r="E29" s="79">
        <f>SUM(E23:E28)</f>
        <v>543762750</v>
      </c>
      <c r="F29" s="87">
        <f t="shared" si="0"/>
        <v>1415542123</v>
      </c>
      <c r="G29" s="78">
        <f>SUM(G23:G28)</f>
        <v>871779373</v>
      </c>
      <c r="H29" s="79">
        <f>SUM(H23:H28)</f>
        <v>543762750</v>
      </c>
      <c r="I29" s="80">
        <f t="shared" si="1"/>
        <v>1415542123</v>
      </c>
      <c r="J29" s="78">
        <f>SUM(J23:J28)</f>
        <v>177133276</v>
      </c>
      <c r="K29" s="79">
        <f>SUM(K23:K28)</f>
        <v>84930105</v>
      </c>
      <c r="L29" s="79">
        <f t="shared" si="2"/>
        <v>262063381</v>
      </c>
      <c r="M29" s="45">
        <f t="shared" si="3"/>
        <v>0.1851328736474485</v>
      </c>
      <c r="N29" s="108">
        <f>SUM(N23:N28)</f>
        <v>0</v>
      </c>
      <c r="O29" s="109">
        <f>SUM(O23:O28)</f>
        <v>0</v>
      </c>
      <c r="P29" s="110">
        <f t="shared" si="4"/>
        <v>0</v>
      </c>
      <c r="Q29" s="45">
        <f t="shared" si="5"/>
        <v>0</v>
      </c>
      <c r="R29" s="108">
        <f>SUM(R23:R28)</f>
        <v>0</v>
      </c>
      <c r="S29" s="110">
        <f>SUM(S23:S28)</f>
        <v>0</v>
      </c>
      <c r="T29" s="110">
        <f t="shared" si="6"/>
        <v>0</v>
      </c>
      <c r="U29" s="45">
        <f t="shared" si="7"/>
        <v>0</v>
      </c>
      <c r="V29" s="108">
        <f>SUM(V23:V28)</f>
        <v>0</v>
      </c>
      <c r="W29" s="110">
        <f>SUM(W23:W28)</f>
        <v>0</v>
      </c>
      <c r="X29" s="110">
        <f t="shared" si="8"/>
        <v>0</v>
      </c>
      <c r="Y29" s="45">
        <f t="shared" si="9"/>
        <v>0</v>
      </c>
      <c r="Z29" s="78">
        <f>SUM(Z23:Z28)</f>
        <v>177133276</v>
      </c>
      <c r="AA29" s="79">
        <f>SUM(AA23:AA28)</f>
        <v>84930105</v>
      </c>
      <c r="AB29" s="79">
        <f t="shared" si="10"/>
        <v>262063381</v>
      </c>
      <c r="AC29" s="45">
        <f t="shared" si="11"/>
        <v>0.1851328736474485</v>
      </c>
      <c r="AD29" s="78">
        <f>SUM(AD23:AD28)</f>
        <v>152227913</v>
      </c>
      <c r="AE29" s="79">
        <f>SUM(AE23:AE28)</f>
        <v>44084010</v>
      </c>
      <c r="AF29" s="79">
        <f t="shared" si="12"/>
        <v>196311923</v>
      </c>
      <c r="AG29" s="45">
        <f t="shared" si="13"/>
        <v>0.2169648833646464</v>
      </c>
      <c r="AH29" s="45">
        <f t="shared" si="14"/>
        <v>0.33493359443073656</v>
      </c>
      <c r="AI29" s="61">
        <f>SUM(AI23:AI28)</f>
        <v>904809663</v>
      </c>
      <c r="AJ29" s="61">
        <f>SUM(AJ23:AJ28)</f>
        <v>941220088</v>
      </c>
      <c r="AK29" s="61">
        <f>SUM(AK23:AK28)</f>
        <v>196311923</v>
      </c>
      <c r="AL29" s="61"/>
    </row>
    <row r="30" spans="1:38" s="14" customFormat="1" ht="12.75">
      <c r="A30" s="30" t="s">
        <v>96</v>
      </c>
      <c r="B30" s="58" t="s">
        <v>587</v>
      </c>
      <c r="C30" s="40" t="s">
        <v>588</v>
      </c>
      <c r="D30" s="74">
        <v>115144637</v>
      </c>
      <c r="E30" s="75">
        <v>51911000</v>
      </c>
      <c r="F30" s="77">
        <f t="shared" si="0"/>
        <v>167055637</v>
      </c>
      <c r="G30" s="74">
        <v>115144637</v>
      </c>
      <c r="H30" s="75">
        <v>51911000</v>
      </c>
      <c r="I30" s="77">
        <f t="shared" si="1"/>
        <v>167055637</v>
      </c>
      <c r="J30" s="74">
        <v>14991096</v>
      </c>
      <c r="K30" s="75">
        <v>5664613</v>
      </c>
      <c r="L30" s="75">
        <f t="shared" si="2"/>
        <v>20655709</v>
      </c>
      <c r="M30" s="41">
        <f t="shared" si="3"/>
        <v>0.1236456869755314</v>
      </c>
      <c r="N30" s="102">
        <v>0</v>
      </c>
      <c r="O30" s="103">
        <v>0</v>
      </c>
      <c r="P30" s="104">
        <f t="shared" si="4"/>
        <v>0</v>
      </c>
      <c r="Q30" s="41">
        <f t="shared" si="5"/>
        <v>0</v>
      </c>
      <c r="R30" s="102">
        <v>0</v>
      </c>
      <c r="S30" s="104">
        <v>0</v>
      </c>
      <c r="T30" s="104">
        <f t="shared" si="6"/>
        <v>0</v>
      </c>
      <c r="U30" s="41">
        <f t="shared" si="7"/>
        <v>0</v>
      </c>
      <c r="V30" s="102">
        <v>0</v>
      </c>
      <c r="W30" s="104">
        <v>0</v>
      </c>
      <c r="X30" s="104">
        <f t="shared" si="8"/>
        <v>0</v>
      </c>
      <c r="Y30" s="41">
        <f t="shared" si="9"/>
        <v>0</v>
      </c>
      <c r="Z30" s="74">
        <v>14991096</v>
      </c>
      <c r="AA30" s="75">
        <v>5664613</v>
      </c>
      <c r="AB30" s="75">
        <f t="shared" si="10"/>
        <v>20655709</v>
      </c>
      <c r="AC30" s="41">
        <f t="shared" si="11"/>
        <v>0.1236456869755314</v>
      </c>
      <c r="AD30" s="74">
        <v>18150526</v>
      </c>
      <c r="AE30" s="75">
        <v>3709420</v>
      </c>
      <c r="AF30" s="75">
        <f t="shared" si="12"/>
        <v>21859946</v>
      </c>
      <c r="AG30" s="41">
        <f t="shared" si="13"/>
        <v>0.15729632310085845</v>
      </c>
      <c r="AH30" s="41">
        <f t="shared" si="14"/>
        <v>-0.055088745415931006</v>
      </c>
      <c r="AI30" s="13">
        <v>138973026</v>
      </c>
      <c r="AJ30" s="13">
        <v>140477792</v>
      </c>
      <c r="AK30" s="13">
        <v>21859946</v>
      </c>
      <c r="AL30" s="13"/>
    </row>
    <row r="31" spans="1:38" s="14" customFormat="1" ht="12.75">
      <c r="A31" s="30" t="s">
        <v>96</v>
      </c>
      <c r="B31" s="58" t="s">
        <v>90</v>
      </c>
      <c r="C31" s="40" t="s">
        <v>91</v>
      </c>
      <c r="D31" s="74">
        <v>879484783</v>
      </c>
      <c r="E31" s="75">
        <v>157672949</v>
      </c>
      <c r="F31" s="76">
        <f t="shared" si="0"/>
        <v>1037157732</v>
      </c>
      <c r="G31" s="74">
        <v>879484783</v>
      </c>
      <c r="H31" s="75">
        <v>157672949</v>
      </c>
      <c r="I31" s="77">
        <f t="shared" si="1"/>
        <v>1037157732</v>
      </c>
      <c r="J31" s="74">
        <v>229556102</v>
      </c>
      <c r="K31" s="75">
        <v>13101518</v>
      </c>
      <c r="L31" s="75">
        <f t="shared" si="2"/>
        <v>242657620</v>
      </c>
      <c r="M31" s="41">
        <f t="shared" si="3"/>
        <v>0.23396404665669504</v>
      </c>
      <c r="N31" s="102">
        <v>0</v>
      </c>
      <c r="O31" s="103">
        <v>0</v>
      </c>
      <c r="P31" s="104">
        <f t="shared" si="4"/>
        <v>0</v>
      </c>
      <c r="Q31" s="41">
        <f t="shared" si="5"/>
        <v>0</v>
      </c>
      <c r="R31" s="102">
        <v>0</v>
      </c>
      <c r="S31" s="104">
        <v>0</v>
      </c>
      <c r="T31" s="104">
        <f t="shared" si="6"/>
        <v>0</v>
      </c>
      <c r="U31" s="41">
        <f t="shared" si="7"/>
        <v>0</v>
      </c>
      <c r="V31" s="102">
        <v>0</v>
      </c>
      <c r="W31" s="104">
        <v>0</v>
      </c>
      <c r="X31" s="104">
        <f t="shared" si="8"/>
        <v>0</v>
      </c>
      <c r="Y31" s="41">
        <f t="shared" si="9"/>
        <v>0</v>
      </c>
      <c r="Z31" s="74">
        <v>229556102</v>
      </c>
      <c r="AA31" s="75">
        <v>13101518</v>
      </c>
      <c r="AB31" s="75">
        <f t="shared" si="10"/>
        <v>242657620</v>
      </c>
      <c r="AC31" s="41">
        <f t="shared" si="11"/>
        <v>0.23396404665669504</v>
      </c>
      <c r="AD31" s="74">
        <v>197410160</v>
      </c>
      <c r="AE31" s="75">
        <v>21931403</v>
      </c>
      <c r="AF31" s="75">
        <f t="shared" si="12"/>
        <v>219341563</v>
      </c>
      <c r="AG31" s="41">
        <f t="shared" si="13"/>
        <v>0.24163167017536288</v>
      </c>
      <c r="AH31" s="41">
        <f t="shared" si="14"/>
        <v>0.10630022272614159</v>
      </c>
      <c r="AI31" s="13">
        <v>907751715</v>
      </c>
      <c r="AJ31" s="13">
        <v>929509617</v>
      </c>
      <c r="AK31" s="13">
        <v>219341563</v>
      </c>
      <c r="AL31" s="13"/>
    </row>
    <row r="32" spans="1:38" s="14" customFormat="1" ht="12.75">
      <c r="A32" s="30" t="s">
        <v>96</v>
      </c>
      <c r="B32" s="58" t="s">
        <v>56</v>
      </c>
      <c r="C32" s="40" t="s">
        <v>57</v>
      </c>
      <c r="D32" s="74">
        <v>1790937427</v>
      </c>
      <c r="E32" s="75">
        <v>152246332</v>
      </c>
      <c r="F32" s="76">
        <f t="shared" si="0"/>
        <v>1943183759</v>
      </c>
      <c r="G32" s="74">
        <v>1790937427</v>
      </c>
      <c r="H32" s="75">
        <v>152246332</v>
      </c>
      <c r="I32" s="77">
        <f t="shared" si="1"/>
        <v>1943183759</v>
      </c>
      <c r="J32" s="74">
        <v>281911256</v>
      </c>
      <c r="K32" s="75">
        <v>11565665</v>
      </c>
      <c r="L32" s="75">
        <f t="shared" si="2"/>
        <v>293476921</v>
      </c>
      <c r="M32" s="41">
        <f t="shared" si="3"/>
        <v>0.15102890791503368</v>
      </c>
      <c r="N32" s="102">
        <v>0</v>
      </c>
      <c r="O32" s="103">
        <v>0</v>
      </c>
      <c r="P32" s="104">
        <f t="shared" si="4"/>
        <v>0</v>
      </c>
      <c r="Q32" s="41">
        <f t="shared" si="5"/>
        <v>0</v>
      </c>
      <c r="R32" s="102">
        <v>0</v>
      </c>
      <c r="S32" s="104">
        <v>0</v>
      </c>
      <c r="T32" s="104">
        <f t="shared" si="6"/>
        <v>0</v>
      </c>
      <c r="U32" s="41">
        <f t="shared" si="7"/>
        <v>0</v>
      </c>
      <c r="V32" s="102">
        <v>0</v>
      </c>
      <c r="W32" s="104">
        <v>0</v>
      </c>
      <c r="X32" s="104">
        <f t="shared" si="8"/>
        <v>0</v>
      </c>
      <c r="Y32" s="41">
        <f t="shared" si="9"/>
        <v>0</v>
      </c>
      <c r="Z32" s="74">
        <v>281911256</v>
      </c>
      <c r="AA32" s="75">
        <v>11565665</v>
      </c>
      <c r="AB32" s="75">
        <f t="shared" si="10"/>
        <v>293476921</v>
      </c>
      <c r="AC32" s="41">
        <f t="shared" si="11"/>
        <v>0.15102890791503368</v>
      </c>
      <c r="AD32" s="74">
        <v>260686703</v>
      </c>
      <c r="AE32" s="75">
        <v>41289383</v>
      </c>
      <c r="AF32" s="75">
        <f t="shared" si="12"/>
        <v>301976086</v>
      </c>
      <c r="AG32" s="41">
        <f t="shared" si="13"/>
        <v>0.14819436282292103</v>
      </c>
      <c r="AH32" s="41">
        <f t="shared" si="14"/>
        <v>-0.028145159150118948</v>
      </c>
      <c r="AI32" s="13">
        <v>2037702921</v>
      </c>
      <c r="AJ32" s="13">
        <v>1841398376</v>
      </c>
      <c r="AK32" s="13">
        <v>301976086</v>
      </c>
      <c r="AL32" s="13"/>
    </row>
    <row r="33" spans="1:38" s="14" customFormat="1" ht="12.75">
      <c r="A33" s="30" t="s">
        <v>96</v>
      </c>
      <c r="B33" s="58" t="s">
        <v>589</v>
      </c>
      <c r="C33" s="40" t="s">
        <v>590</v>
      </c>
      <c r="D33" s="74">
        <v>239388171</v>
      </c>
      <c r="E33" s="75">
        <v>61278300</v>
      </c>
      <c r="F33" s="76">
        <f t="shared" si="0"/>
        <v>300666471</v>
      </c>
      <c r="G33" s="74">
        <v>239388171</v>
      </c>
      <c r="H33" s="75">
        <v>61278300</v>
      </c>
      <c r="I33" s="77">
        <f t="shared" si="1"/>
        <v>300666471</v>
      </c>
      <c r="J33" s="74">
        <v>34958665</v>
      </c>
      <c r="K33" s="75">
        <v>9613308</v>
      </c>
      <c r="L33" s="75">
        <f t="shared" si="2"/>
        <v>44571973</v>
      </c>
      <c r="M33" s="41">
        <f t="shared" si="3"/>
        <v>0.148243909112167</v>
      </c>
      <c r="N33" s="102">
        <v>0</v>
      </c>
      <c r="O33" s="103">
        <v>0</v>
      </c>
      <c r="P33" s="104">
        <f t="shared" si="4"/>
        <v>0</v>
      </c>
      <c r="Q33" s="41">
        <f t="shared" si="5"/>
        <v>0</v>
      </c>
      <c r="R33" s="102">
        <v>0</v>
      </c>
      <c r="S33" s="104">
        <v>0</v>
      </c>
      <c r="T33" s="104">
        <f t="shared" si="6"/>
        <v>0</v>
      </c>
      <c r="U33" s="41">
        <f t="shared" si="7"/>
        <v>0</v>
      </c>
      <c r="V33" s="102">
        <v>0</v>
      </c>
      <c r="W33" s="104">
        <v>0</v>
      </c>
      <c r="X33" s="104">
        <f t="shared" si="8"/>
        <v>0</v>
      </c>
      <c r="Y33" s="41">
        <f t="shared" si="9"/>
        <v>0</v>
      </c>
      <c r="Z33" s="74">
        <v>34958665</v>
      </c>
      <c r="AA33" s="75">
        <v>9613308</v>
      </c>
      <c r="AB33" s="75">
        <f t="shared" si="10"/>
        <v>44571973</v>
      </c>
      <c r="AC33" s="41">
        <f t="shared" si="11"/>
        <v>0.148243909112167</v>
      </c>
      <c r="AD33" s="74">
        <v>18566050</v>
      </c>
      <c r="AE33" s="75">
        <v>5103634</v>
      </c>
      <c r="AF33" s="75">
        <f t="shared" si="12"/>
        <v>23669684</v>
      </c>
      <c r="AG33" s="41">
        <f t="shared" si="13"/>
        <v>0.07942136505117606</v>
      </c>
      <c r="AH33" s="41">
        <f t="shared" si="14"/>
        <v>0.8830827230308609</v>
      </c>
      <c r="AI33" s="13">
        <v>298026658</v>
      </c>
      <c r="AJ33" s="13">
        <v>296454180</v>
      </c>
      <c r="AK33" s="13">
        <v>23669684</v>
      </c>
      <c r="AL33" s="13"/>
    </row>
    <row r="34" spans="1:38" s="14" customFormat="1" ht="12.75">
      <c r="A34" s="30" t="s">
        <v>115</v>
      </c>
      <c r="B34" s="58" t="s">
        <v>591</v>
      </c>
      <c r="C34" s="40" t="s">
        <v>592</v>
      </c>
      <c r="D34" s="74">
        <v>348690174</v>
      </c>
      <c r="E34" s="75">
        <v>13189370</v>
      </c>
      <c r="F34" s="76">
        <f t="shared" si="0"/>
        <v>361879544</v>
      </c>
      <c r="G34" s="74">
        <v>348690174</v>
      </c>
      <c r="H34" s="75">
        <v>13189370</v>
      </c>
      <c r="I34" s="77">
        <f t="shared" si="1"/>
        <v>361879544</v>
      </c>
      <c r="J34" s="74">
        <v>41760395</v>
      </c>
      <c r="K34" s="75">
        <v>399151</v>
      </c>
      <c r="L34" s="75">
        <f t="shared" si="2"/>
        <v>42159546</v>
      </c>
      <c r="M34" s="41">
        <f t="shared" si="3"/>
        <v>0.11650160032256479</v>
      </c>
      <c r="N34" s="102">
        <v>0</v>
      </c>
      <c r="O34" s="103">
        <v>0</v>
      </c>
      <c r="P34" s="104">
        <f t="shared" si="4"/>
        <v>0</v>
      </c>
      <c r="Q34" s="41">
        <f t="shared" si="5"/>
        <v>0</v>
      </c>
      <c r="R34" s="102">
        <v>0</v>
      </c>
      <c r="S34" s="104">
        <v>0</v>
      </c>
      <c r="T34" s="104">
        <f t="shared" si="6"/>
        <v>0</v>
      </c>
      <c r="U34" s="41">
        <f t="shared" si="7"/>
        <v>0</v>
      </c>
      <c r="V34" s="102">
        <v>0</v>
      </c>
      <c r="W34" s="104">
        <v>0</v>
      </c>
      <c r="X34" s="104">
        <f t="shared" si="8"/>
        <v>0</v>
      </c>
      <c r="Y34" s="41">
        <f t="shared" si="9"/>
        <v>0</v>
      </c>
      <c r="Z34" s="74">
        <v>41760395</v>
      </c>
      <c r="AA34" s="75">
        <v>399151</v>
      </c>
      <c r="AB34" s="75">
        <f t="shared" si="10"/>
        <v>42159546</v>
      </c>
      <c r="AC34" s="41">
        <f t="shared" si="11"/>
        <v>0.11650160032256479</v>
      </c>
      <c r="AD34" s="74">
        <v>23897613</v>
      </c>
      <c r="AE34" s="75">
        <v>71334</v>
      </c>
      <c r="AF34" s="75">
        <f t="shared" si="12"/>
        <v>23968947</v>
      </c>
      <c r="AG34" s="41">
        <f t="shared" si="13"/>
        <v>0.0942825731709162</v>
      </c>
      <c r="AH34" s="41">
        <f t="shared" si="14"/>
        <v>0.7589235772435059</v>
      </c>
      <c r="AI34" s="13">
        <v>254224574</v>
      </c>
      <c r="AJ34" s="13">
        <v>272633610</v>
      </c>
      <c r="AK34" s="13">
        <v>23968947</v>
      </c>
      <c r="AL34" s="13"/>
    </row>
    <row r="35" spans="1:38" s="55" customFormat="1" ht="12.75">
      <c r="A35" s="59"/>
      <c r="B35" s="60" t="s">
        <v>593</v>
      </c>
      <c r="C35" s="33"/>
      <c r="D35" s="78">
        <f>SUM(D30:D34)</f>
        <v>3373645192</v>
      </c>
      <c r="E35" s="79">
        <f>SUM(E30:E34)</f>
        <v>436297951</v>
      </c>
      <c r="F35" s="87">
        <f t="shared" si="0"/>
        <v>3809943143</v>
      </c>
      <c r="G35" s="78">
        <f>SUM(G30:G34)</f>
        <v>3373645192</v>
      </c>
      <c r="H35" s="79">
        <f>SUM(H30:H34)</f>
        <v>436297951</v>
      </c>
      <c r="I35" s="80">
        <f t="shared" si="1"/>
        <v>3809943143</v>
      </c>
      <c r="J35" s="78">
        <f>SUM(J30:J34)</f>
        <v>603177514</v>
      </c>
      <c r="K35" s="79">
        <f>SUM(K30:K34)</f>
        <v>40344255</v>
      </c>
      <c r="L35" s="79">
        <f t="shared" si="2"/>
        <v>643521769</v>
      </c>
      <c r="M35" s="45">
        <f t="shared" si="3"/>
        <v>0.16890587204230098</v>
      </c>
      <c r="N35" s="108">
        <f>SUM(N30:N34)</f>
        <v>0</v>
      </c>
      <c r="O35" s="109">
        <f>SUM(O30:O34)</f>
        <v>0</v>
      </c>
      <c r="P35" s="110">
        <f t="shared" si="4"/>
        <v>0</v>
      </c>
      <c r="Q35" s="45">
        <f t="shared" si="5"/>
        <v>0</v>
      </c>
      <c r="R35" s="108">
        <f>SUM(R30:R34)</f>
        <v>0</v>
      </c>
      <c r="S35" s="110">
        <f>SUM(S30:S34)</f>
        <v>0</v>
      </c>
      <c r="T35" s="110">
        <f t="shared" si="6"/>
        <v>0</v>
      </c>
      <c r="U35" s="45">
        <f t="shared" si="7"/>
        <v>0</v>
      </c>
      <c r="V35" s="108">
        <f>SUM(V30:V34)</f>
        <v>0</v>
      </c>
      <c r="W35" s="110">
        <f>SUM(W30:W34)</f>
        <v>0</v>
      </c>
      <c r="X35" s="110">
        <f t="shared" si="8"/>
        <v>0</v>
      </c>
      <c r="Y35" s="45">
        <f t="shared" si="9"/>
        <v>0</v>
      </c>
      <c r="Z35" s="78">
        <f>SUM(Z30:Z34)</f>
        <v>603177514</v>
      </c>
      <c r="AA35" s="79">
        <f>SUM(AA30:AA34)</f>
        <v>40344255</v>
      </c>
      <c r="AB35" s="79">
        <f t="shared" si="10"/>
        <v>643521769</v>
      </c>
      <c r="AC35" s="45">
        <f t="shared" si="11"/>
        <v>0.16890587204230098</v>
      </c>
      <c r="AD35" s="78">
        <f>SUM(AD30:AD34)</f>
        <v>518711052</v>
      </c>
      <c r="AE35" s="79">
        <f>SUM(AE30:AE34)</f>
        <v>72105174</v>
      </c>
      <c r="AF35" s="79">
        <f t="shared" si="12"/>
        <v>590816226</v>
      </c>
      <c r="AG35" s="45">
        <f t="shared" si="13"/>
        <v>0.1624603775094805</v>
      </c>
      <c r="AH35" s="45">
        <f t="shared" si="14"/>
        <v>0.0892080154210253</v>
      </c>
      <c r="AI35" s="61">
        <f>SUM(AI30:AI34)</f>
        <v>3636678894</v>
      </c>
      <c r="AJ35" s="61">
        <f>SUM(AJ30:AJ34)</f>
        <v>3480473575</v>
      </c>
      <c r="AK35" s="61">
        <f>SUM(AK30:AK34)</f>
        <v>590816226</v>
      </c>
      <c r="AL35" s="61"/>
    </row>
    <row r="36" spans="1:38" s="55" customFormat="1" ht="12.75">
      <c r="A36" s="59"/>
      <c r="B36" s="60" t="s">
        <v>594</v>
      </c>
      <c r="C36" s="33"/>
      <c r="D36" s="78">
        <f>SUM(D9:D14,D16:D21,D23:D28,D30:D34)</f>
        <v>10561929351</v>
      </c>
      <c r="E36" s="79">
        <f>SUM(E9:E14,E16:E21,E23:E28,E30:E34)</f>
        <v>3148099526</v>
      </c>
      <c r="F36" s="80">
        <f t="shared" si="0"/>
        <v>13710028877</v>
      </c>
      <c r="G36" s="78">
        <f>SUM(G9:G14,G16:G21,G23:G28,G30:G34)</f>
        <v>10561929351</v>
      </c>
      <c r="H36" s="79">
        <f>SUM(H9:H14,H16:H21,H23:H28,H30:H34)</f>
        <v>3148099526</v>
      </c>
      <c r="I36" s="87">
        <f t="shared" si="1"/>
        <v>13710028877</v>
      </c>
      <c r="J36" s="78">
        <f>SUM(J9:J14,J16:J21,J23:J28,J30:J34)</f>
        <v>2000330824</v>
      </c>
      <c r="K36" s="89">
        <f>SUM(K9:K14,K16:K21,K23:K28,K30:K34)</f>
        <v>364198607</v>
      </c>
      <c r="L36" s="79">
        <f t="shared" si="2"/>
        <v>2364529431</v>
      </c>
      <c r="M36" s="45">
        <f t="shared" si="3"/>
        <v>0.17246713717479795</v>
      </c>
      <c r="N36" s="108">
        <f>SUM(N9:N14,N16:N21,N23:N28,N30:N34)</f>
        <v>0</v>
      </c>
      <c r="O36" s="109">
        <f>SUM(O9:O14,O16:O21,O23:O28,O30:O34)</f>
        <v>0</v>
      </c>
      <c r="P36" s="110">
        <f t="shared" si="4"/>
        <v>0</v>
      </c>
      <c r="Q36" s="45">
        <f t="shared" si="5"/>
        <v>0</v>
      </c>
      <c r="R36" s="108">
        <f>SUM(R9:R14,R16:R21,R23:R28,R30:R34)</f>
        <v>0</v>
      </c>
      <c r="S36" s="110">
        <f>SUM(S9:S14,S16:S21,S23:S28,S30:S34)</f>
        <v>0</v>
      </c>
      <c r="T36" s="110">
        <f t="shared" si="6"/>
        <v>0</v>
      </c>
      <c r="U36" s="45">
        <f t="shared" si="7"/>
        <v>0</v>
      </c>
      <c r="V36" s="108">
        <f>SUM(V9:V14,V16:V21,V23:V28,V30:V34)</f>
        <v>0</v>
      </c>
      <c r="W36" s="110">
        <f>SUM(W9:W14,W16:W21,W23:W28,W30:W34)</f>
        <v>0</v>
      </c>
      <c r="X36" s="110">
        <f t="shared" si="8"/>
        <v>0</v>
      </c>
      <c r="Y36" s="45">
        <f t="shared" si="9"/>
        <v>0</v>
      </c>
      <c r="Z36" s="78">
        <f>SUM(Z9:Z14,Z16:Z21,Z23:Z28,Z30:Z34)</f>
        <v>2000330824</v>
      </c>
      <c r="AA36" s="79">
        <f>SUM(AA9:AA14,AA16:AA21,AA23:AA28,AA30:AA34)</f>
        <v>364198607</v>
      </c>
      <c r="AB36" s="79">
        <f t="shared" si="10"/>
        <v>2364529431</v>
      </c>
      <c r="AC36" s="45">
        <f t="shared" si="11"/>
        <v>0.17246713717479795</v>
      </c>
      <c r="AD36" s="78">
        <f>SUM(AD9:AD14,AD16:AD21,AD23:AD28,AD30:AD34)</f>
        <v>1924393419</v>
      </c>
      <c r="AE36" s="79">
        <f>SUM(AE9:AE14,AE16:AE21,AE23:AE28,AE30:AE34)</f>
        <v>270496650</v>
      </c>
      <c r="AF36" s="79">
        <f t="shared" si="12"/>
        <v>2194890069</v>
      </c>
      <c r="AG36" s="45">
        <f t="shared" si="13"/>
        <v>0.1884847079429246</v>
      </c>
      <c r="AH36" s="45">
        <f t="shared" si="14"/>
        <v>0.07728831816952386</v>
      </c>
      <c r="AI36" s="61">
        <f>SUM(AI9:AI14,AI16:AI21,AI23:AI28,AI30:AI34)</f>
        <v>11644923840</v>
      </c>
      <c r="AJ36" s="61">
        <f>SUM(AJ9:AJ14,AJ16:AJ21,AJ23:AJ28,AJ30:AJ34)</f>
        <v>12377945092</v>
      </c>
      <c r="AK36" s="61">
        <f>SUM(AK9:AK14,AK16:AK21,AK23:AK28,AK30:AK34)</f>
        <v>2194890069</v>
      </c>
      <c r="AL36" s="61"/>
    </row>
    <row r="37" spans="1:38" s="14" customFormat="1" ht="12.75">
      <c r="A37" s="62"/>
      <c r="B37" s="63"/>
      <c r="C37" s="64"/>
      <c r="D37" s="90"/>
      <c r="E37" s="90"/>
      <c r="F37" s="91"/>
      <c r="G37" s="92"/>
      <c r="H37" s="90"/>
      <c r="I37" s="93"/>
      <c r="J37" s="92"/>
      <c r="K37" s="94"/>
      <c r="L37" s="90"/>
      <c r="M37" s="68"/>
      <c r="N37" s="92"/>
      <c r="O37" s="94"/>
      <c r="P37" s="90"/>
      <c r="Q37" s="68"/>
      <c r="R37" s="92"/>
      <c r="S37" s="94"/>
      <c r="T37" s="90"/>
      <c r="U37" s="68"/>
      <c r="V37" s="92"/>
      <c r="W37" s="94"/>
      <c r="X37" s="90"/>
      <c r="Y37" s="68"/>
      <c r="Z37" s="92"/>
      <c r="AA37" s="94"/>
      <c r="AB37" s="90"/>
      <c r="AC37" s="68"/>
      <c r="AD37" s="92"/>
      <c r="AE37" s="90"/>
      <c r="AF37" s="90"/>
      <c r="AG37" s="68"/>
      <c r="AH37" s="68"/>
      <c r="AI37" s="13"/>
      <c r="AJ37" s="13"/>
      <c r="AK37" s="13"/>
      <c r="AL37" s="13"/>
    </row>
    <row r="38" spans="1:38" s="14" customFormat="1" ht="13.5">
      <c r="A38" s="13"/>
      <c r="B38" s="135" t="s">
        <v>656</v>
      </c>
      <c r="C38" s="13"/>
      <c r="D38" s="85"/>
      <c r="E38" s="85"/>
      <c r="F38" s="85"/>
      <c r="G38" s="85"/>
      <c r="H38" s="85"/>
      <c r="I38" s="85"/>
      <c r="J38" s="85"/>
      <c r="K38" s="85"/>
      <c r="L38" s="85"/>
      <c r="M38" s="13"/>
      <c r="N38" s="85"/>
      <c r="O38" s="85"/>
      <c r="P38" s="85"/>
      <c r="Q38" s="13"/>
      <c r="R38" s="85"/>
      <c r="S38" s="85"/>
      <c r="T38" s="85"/>
      <c r="U38" s="13"/>
      <c r="V38" s="85"/>
      <c r="W38" s="85"/>
      <c r="X38" s="85"/>
      <c r="Y38" s="13"/>
      <c r="Z38" s="85"/>
      <c r="AA38" s="85"/>
      <c r="AB38" s="85"/>
      <c r="AC38" s="13"/>
      <c r="AD38" s="85"/>
      <c r="AE38" s="85"/>
      <c r="AF38" s="85"/>
      <c r="AG38" s="13"/>
      <c r="AH38" s="13"/>
      <c r="AI38" s="13"/>
      <c r="AJ38" s="13"/>
      <c r="AK38" s="13"/>
      <c r="AL38" s="13"/>
    </row>
    <row r="39" spans="1:38" ht="12.75">
      <c r="A39" s="2"/>
      <c r="B39" s="2"/>
      <c r="C39" s="2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ht="16.5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36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58" t="s">
        <v>41</v>
      </c>
      <c r="C9" s="40" t="s">
        <v>42</v>
      </c>
      <c r="D9" s="74">
        <v>24362424954</v>
      </c>
      <c r="E9" s="75">
        <v>5926610002</v>
      </c>
      <c r="F9" s="76">
        <f>$D9+$E9</f>
        <v>30289034956</v>
      </c>
      <c r="G9" s="74">
        <v>24238682917</v>
      </c>
      <c r="H9" s="75">
        <v>6302930812</v>
      </c>
      <c r="I9" s="77">
        <f>$G9+$H9</f>
        <v>30541613729</v>
      </c>
      <c r="J9" s="74">
        <v>5274100207</v>
      </c>
      <c r="K9" s="75">
        <v>620978282</v>
      </c>
      <c r="L9" s="75">
        <f>$J9+$K9</f>
        <v>5895078489</v>
      </c>
      <c r="M9" s="41">
        <f>IF($F9=0,0,$L9/$F9)</f>
        <v>0.19462747814724402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5274100207</v>
      </c>
      <c r="AA9" s="75">
        <v>620978282</v>
      </c>
      <c r="AB9" s="75">
        <f>$Z9+$AA9</f>
        <v>5895078489</v>
      </c>
      <c r="AC9" s="41">
        <f>IF($F9=0,0,$AB9/$F9)</f>
        <v>0.19462747814724402</v>
      </c>
      <c r="AD9" s="74">
        <v>4766624742</v>
      </c>
      <c r="AE9" s="75">
        <v>354885555</v>
      </c>
      <c r="AF9" s="75">
        <f>$AD9+$AE9</f>
        <v>5121510297</v>
      </c>
      <c r="AG9" s="41">
        <f>IF($AI9=0,0,$AK9/$AI9)</f>
        <v>0.18807134458374972</v>
      </c>
      <c r="AH9" s="41">
        <f>IF($AF9=0,0,(($L9/$AF9)-1))</f>
        <v>0.15104298285861661</v>
      </c>
      <c r="AI9" s="13">
        <v>27231741807</v>
      </c>
      <c r="AJ9" s="13">
        <v>26229714468</v>
      </c>
      <c r="AK9" s="13">
        <v>5121510297</v>
      </c>
      <c r="AL9" s="13"/>
    </row>
    <row r="10" spans="1:38" s="55" customFormat="1" ht="12.75">
      <c r="A10" s="59"/>
      <c r="B10" s="60" t="s">
        <v>95</v>
      </c>
      <c r="C10" s="33"/>
      <c r="D10" s="78">
        <f>D9</f>
        <v>24362424954</v>
      </c>
      <c r="E10" s="79">
        <f>E9</f>
        <v>5926610002</v>
      </c>
      <c r="F10" s="80">
        <f aca="true" t="shared" si="0" ref="F10:F45">$D10+$E10</f>
        <v>30289034956</v>
      </c>
      <c r="G10" s="78">
        <f>G9</f>
        <v>24238682917</v>
      </c>
      <c r="H10" s="79">
        <f>H9</f>
        <v>6302930812</v>
      </c>
      <c r="I10" s="80">
        <f aca="true" t="shared" si="1" ref="I10:I45">$G10+$H10</f>
        <v>30541613729</v>
      </c>
      <c r="J10" s="78">
        <f>J9</f>
        <v>5274100207</v>
      </c>
      <c r="K10" s="79">
        <f>K9</f>
        <v>620978282</v>
      </c>
      <c r="L10" s="79">
        <f aca="true" t="shared" si="2" ref="L10:L45">$J10+$K10</f>
        <v>5895078489</v>
      </c>
      <c r="M10" s="45">
        <f aca="true" t="shared" si="3" ref="M10:M45">IF($F10=0,0,$L10/$F10)</f>
        <v>0.19462747814724402</v>
      </c>
      <c r="N10" s="108">
        <f>N9</f>
        <v>0</v>
      </c>
      <c r="O10" s="109">
        <f>O9</f>
        <v>0</v>
      </c>
      <c r="P10" s="110">
        <f aca="true" t="shared" si="4" ref="P10:P45">$N10+$O10</f>
        <v>0</v>
      </c>
      <c r="Q10" s="45">
        <f aca="true" t="shared" si="5" ref="Q10:Q45">IF($F10=0,0,$P10/$F10)</f>
        <v>0</v>
      </c>
      <c r="R10" s="108">
        <f>R9</f>
        <v>0</v>
      </c>
      <c r="S10" s="110">
        <f>S9</f>
        <v>0</v>
      </c>
      <c r="T10" s="110">
        <f aca="true" t="shared" si="6" ref="T10:T45">$R10+$S10</f>
        <v>0</v>
      </c>
      <c r="U10" s="45">
        <f aca="true" t="shared" si="7" ref="U10:U45">IF($I10=0,0,$T10/$I10)</f>
        <v>0</v>
      </c>
      <c r="V10" s="108">
        <f>V9</f>
        <v>0</v>
      </c>
      <c r="W10" s="110">
        <f>W9</f>
        <v>0</v>
      </c>
      <c r="X10" s="110">
        <f aca="true" t="shared" si="8" ref="X10:X45">$V10+$W10</f>
        <v>0</v>
      </c>
      <c r="Y10" s="45">
        <f aca="true" t="shared" si="9" ref="Y10:Y45">IF($I10=0,0,$X10/$I10)</f>
        <v>0</v>
      </c>
      <c r="Z10" s="78">
        <f>Z9</f>
        <v>5274100207</v>
      </c>
      <c r="AA10" s="79">
        <f>AA9</f>
        <v>620978282</v>
      </c>
      <c r="AB10" s="79">
        <f aca="true" t="shared" si="10" ref="AB10:AB45">$Z10+$AA10</f>
        <v>5895078489</v>
      </c>
      <c r="AC10" s="45">
        <f aca="true" t="shared" si="11" ref="AC10:AC45">IF($F10=0,0,$AB10/$F10)</f>
        <v>0.19462747814724402</v>
      </c>
      <c r="AD10" s="78">
        <f>AD9</f>
        <v>4766624742</v>
      </c>
      <c r="AE10" s="79">
        <f>AE9</f>
        <v>354885555</v>
      </c>
      <c r="AF10" s="79">
        <f aca="true" t="shared" si="12" ref="AF10:AF45">$AD10+$AE10</f>
        <v>5121510297</v>
      </c>
      <c r="AG10" s="45">
        <f aca="true" t="shared" si="13" ref="AG10:AG45">IF($AI10=0,0,$AK10/$AI10)</f>
        <v>0.18807134458374972</v>
      </c>
      <c r="AH10" s="45">
        <f aca="true" t="shared" si="14" ref="AH10:AH45">IF($AF10=0,0,(($L10/$AF10)-1))</f>
        <v>0.15104298285861661</v>
      </c>
      <c r="AI10" s="61">
        <f>AI9</f>
        <v>27231741807</v>
      </c>
      <c r="AJ10" s="61">
        <f>AJ9</f>
        <v>26229714468</v>
      </c>
      <c r="AK10" s="61">
        <f>AK9</f>
        <v>5121510297</v>
      </c>
      <c r="AL10" s="61"/>
    </row>
    <row r="11" spans="1:38" s="14" customFormat="1" ht="12.75">
      <c r="A11" s="30" t="s">
        <v>96</v>
      </c>
      <c r="B11" s="58" t="s">
        <v>595</v>
      </c>
      <c r="C11" s="40" t="s">
        <v>596</v>
      </c>
      <c r="D11" s="74">
        <v>191038160</v>
      </c>
      <c r="E11" s="75">
        <v>87175441</v>
      </c>
      <c r="F11" s="76">
        <f t="shared" si="0"/>
        <v>278213601</v>
      </c>
      <c r="G11" s="74">
        <v>191038160</v>
      </c>
      <c r="H11" s="75">
        <v>87175441</v>
      </c>
      <c r="I11" s="77">
        <f t="shared" si="1"/>
        <v>278213601</v>
      </c>
      <c r="J11" s="74">
        <v>42246217</v>
      </c>
      <c r="K11" s="75">
        <v>7632742</v>
      </c>
      <c r="L11" s="75">
        <f t="shared" si="2"/>
        <v>49878959</v>
      </c>
      <c r="M11" s="41">
        <f t="shared" si="3"/>
        <v>0.1792829639554538</v>
      </c>
      <c r="N11" s="102">
        <v>0</v>
      </c>
      <c r="O11" s="103">
        <v>0</v>
      </c>
      <c r="P11" s="104">
        <f t="shared" si="4"/>
        <v>0</v>
      </c>
      <c r="Q11" s="41">
        <f t="shared" si="5"/>
        <v>0</v>
      </c>
      <c r="R11" s="102">
        <v>0</v>
      </c>
      <c r="S11" s="104">
        <v>0</v>
      </c>
      <c r="T11" s="104">
        <f t="shared" si="6"/>
        <v>0</v>
      </c>
      <c r="U11" s="41">
        <f t="shared" si="7"/>
        <v>0</v>
      </c>
      <c r="V11" s="102">
        <v>0</v>
      </c>
      <c r="W11" s="104">
        <v>0</v>
      </c>
      <c r="X11" s="104">
        <f t="shared" si="8"/>
        <v>0</v>
      </c>
      <c r="Y11" s="41">
        <f t="shared" si="9"/>
        <v>0</v>
      </c>
      <c r="Z11" s="74">
        <v>42246217</v>
      </c>
      <c r="AA11" s="75">
        <v>7632742</v>
      </c>
      <c r="AB11" s="75">
        <f t="shared" si="10"/>
        <v>49878959</v>
      </c>
      <c r="AC11" s="41">
        <f t="shared" si="11"/>
        <v>0.1792829639554538</v>
      </c>
      <c r="AD11" s="74">
        <v>34588918</v>
      </c>
      <c r="AE11" s="75">
        <v>9132408</v>
      </c>
      <c r="AF11" s="75">
        <f t="shared" si="12"/>
        <v>43721326</v>
      </c>
      <c r="AG11" s="41">
        <f t="shared" si="13"/>
        <v>0.1998386794965485</v>
      </c>
      <c r="AH11" s="41">
        <f t="shared" si="14"/>
        <v>0.14083820330609376</v>
      </c>
      <c r="AI11" s="13">
        <v>218783101</v>
      </c>
      <c r="AJ11" s="13">
        <v>224657444</v>
      </c>
      <c r="AK11" s="13">
        <v>43721326</v>
      </c>
      <c r="AL11" s="13"/>
    </row>
    <row r="12" spans="1:38" s="14" customFormat="1" ht="12.75">
      <c r="A12" s="30" t="s">
        <v>96</v>
      </c>
      <c r="B12" s="58" t="s">
        <v>597</v>
      </c>
      <c r="C12" s="40" t="s">
        <v>598</v>
      </c>
      <c r="D12" s="74">
        <v>169852000</v>
      </c>
      <c r="E12" s="75">
        <v>56616000</v>
      </c>
      <c r="F12" s="76">
        <f t="shared" si="0"/>
        <v>226468000</v>
      </c>
      <c r="G12" s="74">
        <v>169852000</v>
      </c>
      <c r="H12" s="75">
        <v>56616000</v>
      </c>
      <c r="I12" s="77">
        <f t="shared" si="1"/>
        <v>226468000</v>
      </c>
      <c r="J12" s="74">
        <v>37889684</v>
      </c>
      <c r="K12" s="75">
        <v>1831441</v>
      </c>
      <c r="L12" s="75">
        <f t="shared" si="2"/>
        <v>39721125</v>
      </c>
      <c r="M12" s="41">
        <f t="shared" si="3"/>
        <v>0.1753939850221665</v>
      </c>
      <c r="N12" s="102">
        <v>0</v>
      </c>
      <c r="O12" s="103">
        <v>0</v>
      </c>
      <c r="P12" s="104">
        <f t="shared" si="4"/>
        <v>0</v>
      </c>
      <c r="Q12" s="41">
        <f t="shared" si="5"/>
        <v>0</v>
      </c>
      <c r="R12" s="102">
        <v>0</v>
      </c>
      <c r="S12" s="104">
        <v>0</v>
      </c>
      <c r="T12" s="104">
        <f t="shared" si="6"/>
        <v>0</v>
      </c>
      <c r="U12" s="41">
        <f t="shared" si="7"/>
        <v>0</v>
      </c>
      <c r="V12" s="102">
        <v>0</v>
      </c>
      <c r="W12" s="104">
        <v>0</v>
      </c>
      <c r="X12" s="104">
        <f t="shared" si="8"/>
        <v>0</v>
      </c>
      <c r="Y12" s="41">
        <f t="shared" si="9"/>
        <v>0</v>
      </c>
      <c r="Z12" s="74">
        <v>37889684</v>
      </c>
      <c r="AA12" s="75">
        <v>1831441</v>
      </c>
      <c r="AB12" s="75">
        <f t="shared" si="10"/>
        <v>39721125</v>
      </c>
      <c r="AC12" s="41">
        <f t="shared" si="11"/>
        <v>0.1753939850221665</v>
      </c>
      <c r="AD12" s="74">
        <v>27133195</v>
      </c>
      <c r="AE12" s="75">
        <v>5345070</v>
      </c>
      <c r="AF12" s="75">
        <f t="shared" si="12"/>
        <v>32478265</v>
      </c>
      <c r="AG12" s="41">
        <f t="shared" si="13"/>
        <v>0.14347086633980066</v>
      </c>
      <c r="AH12" s="41">
        <f t="shared" si="14"/>
        <v>0.22300637056813222</v>
      </c>
      <c r="AI12" s="13">
        <v>226375332</v>
      </c>
      <c r="AJ12" s="13">
        <v>224152761</v>
      </c>
      <c r="AK12" s="13">
        <v>32478265</v>
      </c>
      <c r="AL12" s="13"/>
    </row>
    <row r="13" spans="1:38" s="14" customFormat="1" ht="12.75">
      <c r="A13" s="30" t="s">
        <v>96</v>
      </c>
      <c r="B13" s="58" t="s">
        <v>599</v>
      </c>
      <c r="C13" s="40" t="s">
        <v>600</v>
      </c>
      <c r="D13" s="74">
        <v>191567025</v>
      </c>
      <c r="E13" s="75">
        <v>25023288</v>
      </c>
      <c r="F13" s="76">
        <f t="shared" si="0"/>
        <v>216590313</v>
      </c>
      <c r="G13" s="74">
        <v>191567025</v>
      </c>
      <c r="H13" s="75">
        <v>25023288</v>
      </c>
      <c r="I13" s="77">
        <f t="shared" si="1"/>
        <v>216590313</v>
      </c>
      <c r="J13" s="74">
        <v>42504766</v>
      </c>
      <c r="K13" s="75">
        <v>2565705</v>
      </c>
      <c r="L13" s="75">
        <f t="shared" si="2"/>
        <v>45070471</v>
      </c>
      <c r="M13" s="41">
        <f t="shared" si="3"/>
        <v>0.20809089001131828</v>
      </c>
      <c r="N13" s="102">
        <v>0</v>
      </c>
      <c r="O13" s="103">
        <v>0</v>
      </c>
      <c r="P13" s="104">
        <f t="shared" si="4"/>
        <v>0</v>
      </c>
      <c r="Q13" s="41">
        <f t="shared" si="5"/>
        <v>0</v>
      </c>
      <c r="R13" s="102">
        <v>0</v>
      </c>
      <c r="S13" s="104">
        <v>0</v>
      </c>
      <c r="T13" s="104">
        <f t="shared" si="6"/>
        <v>0</v>
      </c>
      <c r="U13" s="41">
        <f t="shared" si="7"/>
        <v>0</v>
      </c>
      <c r="V13" s="102">
        <v>0</v>
      </c>
      <c r="W13" s="104">
        <v>0</v>
      </c>
      <c r="X13" s="104">
        <f t="shared" si="8"/>
        <v>0</v>
      </c>
      <c r="Y13" s="41">
        <f t="shared" si="9"/>
        <v>0</v>
      </c>
      <c r="Z13" s="74">
        <v>42504766</v>
      </c>
      <c r="AA13" s="75">
        <v>2565705</v>
      </c>
      <c r="AB13" s="75">
        <f t="shared" si="10"/>
        <v>45070471</v>
      </c>
      <c r="AC13" s="41">
        <f t="shared" si="11"/>
        <v>0.20809089001131828</v>
      </c>
      <c r="AD13" s="74">
        <v>35333794</v>
      </c>
      <c r="AE13" s="75">
        <v>1747177</v>
      </c>
      <c r="AF13" s="75">
        <f t="shared" si="12"/>
        <v>37080971</v>
      </c>
      <c r="AG13" s="41">
        <f t="shared" si="13"/>
        <v>0.17815871257852134</v>
      </c>
      <c r="AH13" s="41">
        <f t="shared" si="14"/>
        <v>0.215460916597896</v>
      </c>
      <c r="AI13" s="13">
        <v>208134480</v>
      </c>
      <c r="AJ13" s="13">
        <v>213039225</v>
      </c>
      <c r="AK13" s="13">
        <v>37080971</v>
      </c>
      <c r="AL13" s="13"/>
    </row>
    <row r="14" spans="1:38" s="14" customFormat="1" ht="12.75">
      <c r="A14" s="30" t="s">
        <v>96</v>
      </c>
      <c r="B14" s="58" t="s">
        <v>601</v>
      </c>
      <c r="C14" s="40" t="s">
        <v>602</v>
      </c>
      <c r="D14" s="74">
        <v>711341187</v>
      </c>
      <c r="E14" s="75">
        <v>197936803</v>
      </c>
      <c r="F14" s="76">
        <f t="shared" si="0"/>
        <v>909277990</v>
      </c>
      <c r="G14" s="74">
        <v>711341198</v>
      </c>
      <c r="H14" s="75">
        <v>241684853</v>
      </c>
      <c r="I14" s="77">
        <f t="shared" si="1"/>
        <v>953026051</v>
      </c>
      <c r="J14" s="74">
        <v>145281572</v>
      </c>
      <c r="K14" s="75">
        <v>19012559</v>
      </c>
      <c r="L14" s="75">
        <f t="shared" si="2"/>
        <v>164294131</v>
      </c>
      <c r="M14" s="41">
        <f t="shared" si="3"/>
        <v>0.18068636083449022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145281572</v>
      </c>
      <c r="AA14" s="75">
        <v>19012559</v>
      </c>
      <c r="AB14" s="75">
        <f t="shared" si="10"/>
        <v>164294131</v>
      </c>
      <c r="AC14" s="41">
        <f t="shared" si="11"/>
        <v>0.18068636083449022</v>
      </c>
      <c r="AD14" s="74">
        <v>105593099</v>
      </c>
      <c r="AE14" s="75">
        <v>24140208</v>
      </c>
      <c r="AF14" s="75">
        <f t="shared" si="12"/>
        <v>129733307</v>
      </c>
      <c r="AG14" s="41">
        <f t="shared" si="13"/>
        <v>0.16698265501942505</v>
      </c>
      <c r="AH14" s="41">
        <f t="shared" si="14"/>
        <v>0.2663990057695824</v>
      </c>
      <c r="AI14" s="13">
        <v>776926843</v>
      </c>
      <c r="AJ14" s="13">
        <v>777108773</v>
      </c>
      <c r="AK14" s="13">
        <v>129733307</v>
      </c>
      <c r="AL14" s="13"/>
    </row>
    <row r="15" spans="1:38" s="14" customFormat="1" ht="12.75">
      <c r="A15" s="30" t="s">
        <v>96</v>
      </c>
      <c r="B15" s="58" t="s">
        <v>603</v>
      </c>
      <c r="C15" s="40" t="s">
        <v>604</v>
      </c>
      <c r="D15" s="74">
        <v>430479736</v>
      </c>
      <c r="E15" s="75">
        <v>86848463</v>
      </c>
      <c r="F15" s="76">
        <f t="shared" si="0"/>
        <v>517328199</v>
      </c>
      <c r="G15" s="74">
        <v>430479736</v>
      </c>
      <c r="H15" s="75">
        <v>86848463</v>
      </c>
      <c r="I15" s="77">
        <f t="shared" si="1"/>
        <v>517328199</v>
      </c>
      <c r="J15" s="74">
        <v>75463646</v>
      </c>
      <c r="K15" s="75">
        <v>13589421</v>
      </c>
      <c r="L15" s="75">
        <f t="shared" si="2"/>
        <v>89053067</v>
      </c>
      <c r="M15" s="41">
        <f t="shared" si="3"/>
        <v>0.1721403688647562</v>
      </c>
      <c r="N15" s="102">
        <v>0</v>
      </c>
      <c r="O15" s="103">
        <v>0</v>
      </c>
      <c r="P15" s="104">
        <f t="shared" si="4"/>
        <v>0</v>
      </c>
      <c r="Q15" s="41">
        <f t="shared" si="5"/>
        <v>0</v>
      </c>
      <c r="R15" s="102">
        <v>0</v>
      </c>
      <c r="S15" s="104">
        <v>0</v>
      </c>
      <c r="T15" s="104">
        <f t="shared" si="6"/>
        <v>0</v>
      </c>
      <c r="U15" s="41">
        <f t="shared" si="7"/>
        <v>0</v>
      </c>
      <c r="V15" s="102">
        <v>0</v>
      </c>
      <c r="W15" s="104">
        <v>0</v>
      </c>
      <c r="X15" s="104">
        <f t="shared" si="8"/>
        <v>0</v>
      </c>
      <c r="Y15" s="41">
        <f t="shared" si="9"/>
        <v>0</v>
      </c>
      <c r="Z15" s="74">
        <v>75463646</v>
      </c>
      <c r="AA15" s="75">
        <v>13589421</v>
      </c>
      <c r="AB15" s="75">
        <f t="shared" si="10"/>
        <v>89053067</v>
      </c>
      <c r="AC15" s="41">
        <f t="shared" si="11"/>
        <v>0.1721403688647562</v>
      </c>
      <c r="AD15" s="74">
        <v>82364594</v>
      </c>
      <c r="AE15" s="75">
        <v>24613996</v>
      </c>
      <c r="AF15" s="75">
        <f t="shared" si="12"/>
        <v>106978590</v>
      </c>
      <c r="AG15" s="41">
        <f t="shared" si="13"/>
        <v>0.20839871893604775</v>
      </c>
      <c r="AH15" s="41">
        <f t="shared" si="14"/>
        <v>-0.16756178035249858</v>
      </c>
      <c r="AI15" s="13">
        <v>513336121</v>
      </c>
      <c r="AJ15" s="13">
        <v>522181151</v>
      </c>
      <c r="AK15" s="13">
        <v>106978590</v>
      </c>
      <c r="AL15" s="13"/>
    </row>
    <row r="16" spans="1:38" s="14" customFormat="1" ht="12.75">
      <c r="A16" s="30" t="s">
        <v>115</v>
      </c>
      <c r="B16" s="58" t="s">
        <v>605</v>
      </c>
      <c r="C16" s="40" t="s">
        <v>606</v>
      </c>
      <c r="D16" s="74">
        <v>248470930</v>
      </c>
      <c r="E16" s="75">
        <v>45765500</v>
      </c>
      <c r="F16" s="76">
        <f t="shared" si="0"/>
        <v>294236430</v>
      </c>
      <c r="G16" s="74">
        <v>248470930</v>
      </c>
      <c r="H16" s="75">
        <v>45765500</v>
      </c>
      <c r="I16" s="77">
        <f t="shared" si="1"/>
        <v>294236430</v>
      </c>
      <c r="J16" s="74">
        <v>46493838</v>
      </c>
      <c r="K16" s="75">
        <v>4527659</v>
      </c>
      <c r="L16" s="75">
        <f t="shared" si="2"/>
        <v>51021497</v>
      </c>
      <c r="M16" s="41">
        <f t="shared" si="3"/>
        <v>0.173403058893829</v>
      </c>
      <c r="N16" s="102">
        <v>0</v>
      </c>
      <c r="O16" s="103">
        <v>0</v>
      </c>
      <c r="P16" s="104">
        <f t="shared" si="4"/>
        <v>0</v>
      </c>
      <c r="Q16" s="41">
        <f t="shared" si="5"/>
        <v>0</v>
      </c>
      <c r="R16" s="102">
        <v>0</v>
      </c>
      <c r="S16" s="104">
        <v>0</v>
      </c>
      <c r="T16" s="104">
        <f t="shared" si="6"/>
        <v>0</v>
      </c>
      <c r="U16" s="41">
        <f t="shared" si="7"/>
        <v>0</v>
      </c>
      <c r="V16" s="102">
        <v>0</v>
      </c>
      <c r="W16" s="104">
        <v>0</v>
      </c>
      <c r="X16" s="104">
        <f t="shared" si="8"/>
        <v>0</v>
      </c>
      <c r="Y16" s="41">
        <f t="shared" si="9"/>
        <v>0</v>
      </c>
      <c r="Z16" s="74">
        <v>46493838</v>
      </c>
      <c r="AA16" s="75">
        <v>4527659</v>
      </c>
      <c r="AB16" s="75">
        <f t="shared" si="10"/>
        <v>51021497</v>
      </c>
      <c r="AC16" s="41">
        <f t="shared" si="11"/>
        <v>0.173403058893829</v>
      </c>
      <c r="AD16" s="74">
        <v>49534820</v>
      </c>
      <c r="AE16" s="75">
        <v>1590812</v>
      </c>
      <c r="AF16" s="75">
        <f t="shared" si="12"/>
        <v>51125632</v>
      </c>
      <c r="AG16" s="41">
        <f t="shared" si="13"/>
        <v>0.16797465255221722</v>
      </c>
      <c r="AH16" s="41">
        <f t="shared" si="14"/>
        <v>-0.0020368452364559753</v>
      </c>
      <c r="AI16" s="13">
        <v>304365160</v>
      </c>
      <c r="AJ16" s="13">
        <v>322931160</v>
      </c>
      <c r="AK16" s="13">
        <v>51125632</v>
      </c>
      <c r="AL16" s="13"/>
    </row>
    <row r="17" spans="1:38" s="55" customFormat="1" ht="12.75">
      <c r="A17" s="59"/>
      <c r="B17" s="60" t="s">
        <v>607</v>
      </c>
      <c r="C17" s="33"/>
      <c r="D17" s="78">
        <f>SUM(D11:D16)</f>
        <v>1942749038</v>
      </c>
      <c r="E17" s="79">
        <f>SUM(E11:E16)</f>
        <v>499365495</v>
      </c>
      <c r="F17" s="87">
        <f t="shared" si="0"/>
        <v>2442114533</v>
      </c>
      <c r="G17" s="78">
        <f>SUM(G11:G16)</f>
        <v>1942749049</v>
      </c>
      <c r="H17" s="79">
        <f>SUM(H11:H16)</f>
        <v>543113545</v>
      </c>
      <c r="I17" s="80">
        <f t="shared" si="1"/>
        <v>2485862594</v>
      </c>
      <c r="J17" s="78">
        <f>SUM(J11:J16)</f>
        <v>389879723</v>
      </c>
      <c r="K17" s="79">
        <f>SUM(K11:K16)</f>
        <v>49159527</v>
      </c>
      <c r="L17" s="79">
        <f t="shared" si="2"/>
        <v>439039250</v>
      </c>
      <c r="M17" s="45">
        <f t="shared" si="3"/>
        <v>0.17977832082292433</v>
      </c>
      <c r="N17" s="108">
        <f>SUM(N11:N16)</f>
        <v>0</v>
      </c>
      <c r="O17" s="109">
        <f>SUM(O11:O16)</f>
        <v>0</v>
      </c>
      <c r="P17" s="110">
        <f t="shared" si="4"/>
        <v>0</v>
      </c>
      <c r="Q17" s="45">
        <f t="shared" si="5"/>
        <v>0</v>
      </c>
      <c r="R17" s="108">
        <f>SUM(R11:R16)</f>
        <v>0</v>
      </c>
      <c r="S17" s="110">
        <f>SUM(S11:S16)</f>
        <v>0</v>
      </c>
      <c r="T17" s="110">
        <f t="shared" si="6"/>
        <v>0</v>
      </c>
      <c r="U17" s="45">
        <f t="shared" si="7"/>
        <v>0</v>
      </c>
      <c r="V17" s="108">
        <f>SUM(V11:V16)</f>
        <v>0</v>
      </c>
      <c r="W17" s="110">
        <f>SUM(W11:W16)</f>
        <v>0</v>
      </c>
      <c r="X17" s="110">
        <f t="shared" si="8"/>
        <v>0</v>
      </c>
      <c r="Y17" s="45">
        <f t="shared" si="9"/>
        <v>0</v>
      </c>
      <c r="Z17" s="78">
        <f>SUM(Z11:Z16)</f>
        <v>389879723</v>
      </c>
      <c r="AA17" s="79">
        <f>SUM(AA11:AA16)</f>
        <v>49159527</v>
      </c>
      <c r="AB17" s="79">
        <f t="shared" si="10"/>
        <v>439039250</v>
      </c>
      <c r="AC17" s="45">
        <f t="shared" si="11"/>
        <v>0.17977832082292433</v>
      </c>
      <c r="AD17" s="78">
        <f>SUM(AD11:AD16)</f>
        <v>334548420</v>
      </c>
      <c r="AE17" s="79">
        <f>SUM(AE11:AE16)</f>
        <v>66569671</v>
      </c>
      <c r="AF17" s="79">
        <f t="shared" si="12"/>
        <v>401118091</v>
      </c>
      <c r="AG17" s="45">
        <f t="shared" si="13"/>
        <v>0.17843958235086352</v>
      </c>
      <c r="AH17" s="45">
        <f t="shared" si="14"/>
        <v>0.09453864049228344</v>
      </c>
      <c r="AI17" s="61">
        <f>SUM(AI11:AI16)</f>
        <v>2247921037</v>
      </c>
      <c r="AJ17" s="61">
        <f>SUM(AJ11:AJ16)</f>
        <v>2284070514</v>
      </c>
      <c r="AK17" s="61">
        <f>SUM(AK11:AK16)</f>
        <v>401118091</v>
      </c>
      <c r="AL17" s="61"/>
    </row>
    <row r="18" spans="1:38" s="14" customFormat="1" ht="12.75">
      <c r="A18" s="30" t="s">
        <v>96</v>
      </c>
      <c r="B18" s="58" t="s">
        <v>608</v>
      </c>
      <c r="C18" s="40" t="s">
        <v>609</v>
      </c>
      <c r="D18" s="74">
        <v>332648323</v>
      </c>
      <c r="E18" s="75">
        <v>74942595</v>
      </c>
      <c r="F18" s="76">
        <f t="shared" si="0"/>
        <v>407590918</v>
      </c>
      <c r="G18" s="74">
        <v>332648323</v>
      </c>
      <c r="H18" s="75">
        <v>74942595</v>
      </c>
      <c r="I18" s="77">
        <f t="shared" si="1"/>
        <v>407590918</v>
      </c>
      <c r="J18" s="74">
        <v>60433151</v>
      </c>
      <c r="K18" s="75">
        <v>7282752</v>
      </c>
      <c r="L18" s="75">
        <f t="shared" si="2"/>
        <v>67715903</v>
      </c>
      <c r="M18" s="41">
        <f t="shared" si="3"/>
        <v>0.1661369280068208</v>
      </c>
      <c r="N18" s="102">
        <v>0</v>
      </c>
      <c r="O18" s="103">
        <v>0</v>
      </c>
      <c r="P18" s="104">
        <f t="shared" si="4"/>
        <v>0</v>
      </c>
      <c r="Q18" s="41">
        <f t="shared" si="5"/>
        <v>0</v>
      </c>
      <c r="R18" s="102">
        <v>0</v>
      </c>
      <c r="S18" s="104">
        <v>0</v>
      </c>
      <c r="T18" s="104">
        <f t="shared" si="6"/>
        <v>0</v>
      </c>
      <c r="U18" s="41">
        <f t="shared" si="7"/>
        <v>0</v>
      </c>
      <c r="V18" s="102">
        <v>0</v>
      </c>
      <c r="W18" s="104">
        <v>0</v>
      </c>
      <c r="X18" s="104">
        <f t="shared" si="8"/>
        <v>0</v>
      </c>
      <c r="Y18" s="41">
        <f t="shared" si="9"/>
        <v>0</v>
      </c>
      <c r="Z18" s="74">
        <v>60433151</v>
      </c>
      <c r="AA18" s="75">
        <v>7282752</v>
      </c>
      <c r="AB18" s="75">
        <f t="shared" si="10"/>
        <v>67715903</v>
      </c>
      <c r="AC18" s="41">
        <f t="shared" si="11"/>
        <v>0.1661369280068208</v>
      </c>
      <c r="AD18" s="74">
        <v>70927292</v>
      </c>
      <c r="AE18" s="75">
        <v>2548189</v>
      </c>
      <c r="AF18" s="75">
        <f t="shared" si="12"/>
        <v>73475481</v>
      </c>
      <c r="AG18" s="41">
        <f t="shared" si="13"/>
        <v>0.20700900897027624</v>
      </c>
      <c r="AH18" s="41">
        <f t="shared" si="14"/>
        <v>-0.07838775495733064</v>
      </c>
      <c r="AI18" s="13">
        <v>354938567</v>
      </c>
      <c r="AJ18" s="13">
        <v>363002349</v>
      </c>
      <c r="AK18" s="13">
        <v>73475481</v>
      </c>
      <c r="AL18" s="13"/>
    </row>
    <row r="19" spans="1:38" s="14" customFormat="1" ht="12.75">
      <c r="A19" s="30" t="s">
        <v>96</v>
      </c>
      <c r="B19" s="58" t="s">
        <v>58</v>
      </c>
      <c r="C19" s="40" t="s">
        <v>59</v>
      </c>
      <c r="D19" s="74">
        <v>1324055007</v>
      </c>
      <c r="E19" s="75">
        <v>277652314</v>
      </c>
      <c r="F19" s="76">
        <f t="shared" si="0"/>
        <v>1601707321</v>
      </c>
      <c r="G19" s="74">
        <v>1324055007</v>
      </c>
      <c r="H19" s="75">
        <v>277652314</v>
      </c>
      <c r="I19" s="77">
        <f t="shared" si="1"/>
        <v>1601707321</v>
      </c>
      <c r="J19" s="74">
        <v>285755760</v>
      </c>
      <c r="K19" s="75">
        <v>12639810</v>
      </c>
      <c r="L19" s="75">
        <f t="shared" si="2"/>
        <v>298395570</v>
      </c>
      <c r="M19" s="41">
        <f t="shared" si="3"/>
        <v>0.18629843672919066</v>
      </c>
      <c r="N19" s="102">
        <v>0</v>
      </c>
      <c r="O19" s="103">
        <v>0</v>
      </c>
      <c r="P19" s="104">
        <f t="shared" si="4"/>
        <v>0</v>
      </c>
      <c r="Q19" s="41">
        <f t="shared" si="5"/>
        <v>0</v>
      </c>
      <c r="R19" s="102">
        <v>0</v>
      </c>
      <c r="S19" s="104">
        <v>0</v>
      </c>
      <c r="T19" s="104">
        <f t="shared" si="6"/>
        <v>0</v>
      </c>
      <c r="U19" s="41">
        <f t="shared" si="7"/>
        <v>0</v>
      </c>
      <c r="V19" s="102">
        <v>0</v>
      </c>
      <c r="W19" s="104">
        <v>0</v>
      </c>
      <c r="X19" s="104">
        <f t="shared" si="8"/>
        <v>0</v>
      </c>
      <c r="Y19" s="41">
        <f t="shared" si="9"/>
        <v>0</v>
      </c>
      <c r="Z19" s="74">
        <v>285755760</v>
      </c>
      <c r="AA19" s="75">
        <v>12639810</v>
      </c>
      <c r="AB19" s="75">
        <f t="shared" si="10"/>
        <v>298395570</v>
      </c>
      <c r="AC19" s="41">
        <f t="shared" si="11"/>
        <v>0.18629843672919066</v>
      </c>
      <c r="AD19" s="74">
        <v>318617574</v>
      </c>
      <c r="AE19" s="75">
        <v>27661160</v>
      </c>
      <c r="AF19" s="75">
        <f t="shared" si="12"/>
        <v>346278734</v>
      </c>
      <c r="AG19" s="41">
        <f t="shared" si="13"/>
        <v>0.21644997698447876</v>
      </c>
      <c r="AH19" s="41">
        <f t="shared" si="14"/>
        <v>-0.13827925107292327</v>
      </c>
      <c r="AI19" s="13">
        <v>1599809521</v>
      </c>
      <c r="AJ19" s="13">
        <v>1520146781</v>
      </c>
      <c r="AK19" s="13">
        <v>346278734</v>
      </c>
      <c r="AL19" s="13"/>
    </row>
    <row r="20" spans="1:38" s="14" customFormat="1" ht="12.75">
      <c r="A20" s="30" t="s">
        <v>96</v>
      </c>
      <c r="B20" s="58" t="s">
        <v>86</v>
      </c>
      <c r="C20" s="40" t="s">
        <v>87</v>
      </c>
      <c r="D20" s="74">
        <v>891306452</v>
      </c>
      <c r="E20" s="75">
        <v>189043691</v>
      </c>
      <c r="F20" s="76">
        <f t="shared" si="0"/>
        <v>1080350143</v>
      </c>
      <c r="G20" s="74">
        <v>891306452</v>
      </c>
      <c r="H20" s="75">
        <v>202387402</v>
      </c>
      <c r="I20" s="77">
        <f t="shared" si="1"/>
        <v>1093693854</v>
      </c>
      <c r="J20" s="74">
        <v>161693171</v>
      </c>
      <c r="K20" s="75">
        <v>14835828</v>
      </c>
      <c r="L20" s="75">
        <f t="shared" si="2"/>
        <v>176528999</v>
      </c>
      <c r="M20" s="41">
        <f t="shared" si="3"/>
        <v>0.16339980157710776</v>
      </c>
      <c r="N20" s="102">
        <v>0</v>
      </c>
      <c r="O20" s="103">
        <v>0</v>
      </c>
      <c r="P20" s="104">
        <f t="shared" si="4"/>
        <v>0</v>
      </c>
      <c r="Q20" s="41">
        <f t="shared" si="5"/>
        <v>0</v>
      </c>
      <c r="R20" s="102">
        <v>0</v>
      </c>
      <c r="S20" s="104">
        <v>0</v>
      </c>
      <c r="T20" s="104">
        <f t="shared" si="6"/>
        <v>0</v>
      </c>
      <c r="U20" s="41">
        <f t="shared" si="7"/>
        <v>0</v>
      </c>
      <c r="V20" s="102">
        <v>0</v>
      </c>
      <c r="W20" s="104">
        <v>0</v>
      </c>
      <c r="X20" s="104">
        <f t="shared" si="8"/>
        <v>0</v>
      </c>
      <c r="Y20" s="41">
        <f t="shared" si="9"/>
        <v>0</v>
      </c>
      <c r="Z20" s="74">
        <v>161693171</v>
      </c>
      <c r="AA20" s="75">
        <v>14835828</v>
      </c>
      <c r="AB20" s="75">
        <f t="shared" si="10"/>
        <v>176528999</v>
      </c>
      <c r="AC20" s="41">
        <f t="shared" si="11"/>
        <v>0.16339980157710776</v>
      </c>
      <c r="AD20" s="74">
        <v>152516062</v>
      </c>
      <c r="AE20" s="75">
        <v>9038019</v>
      </c>
      <c r="AF20" s="75">
        <f t="shared" si="12"/>
        <v>161554081</v>
      </c>
      <c r="AG20" s="41">
        <f t="shared" si="13"/>
        <v>0.15506205737277698</v>
      </c>
      <c r="AH20" s="41">
        <f t="shared" si="14"/>
        <v>0.09269291067924179</v>
      </c>
      <c r="AI20" s="13">
        <v>1041867261</v>
      </c>
      <c r="AJ20" s="13">
        <v>1049583332</v>
      </c>
      <c r="AK20" s="13">
        <v>161554081</v>
      </c>
      <c r="AL20" s="13"/>
    </row>
    <row r="21" spans="1:38" s="14" customFormat="1" ht="12.75">
      <c r="A21" s="30" t="s">
        <v>96</v>
      </c>
      <c r="B21" s="58" t="s">
        <v>610</v>
      </c>
      <c r="C21" s="40" t="s">
        <v>611</v>
      </c>
      <c r="D21" s="74">
        <v>686469345</v>
      </c>
      <c r="E21" s="75">
        <v>90346655</v>
      </c>
      <c r="F21" s="77">
        <f t="shared" si="0"/>
        <v>776816000</v>
      </c>
      <c r="G21" s="74">
        <v>689969429</v>
      </c>
      <c r="H21" s="75">
        <v>159861029</v>
      </c>
      <c r="I21" s="77">
        <f t="shared" si="1"/>
        <v>849830458</v>
      </c>
      <c r="J21" s="74">
        <v>153287477</v>
      </c>
      <c r="K21" s="75">
        <v>13927762</v>
      </c>
      <c r="L21" s="75">
        <f t="shared" si="2"/>
        <v>167215239</v>
      </c>
      <c r="M21" s="41">
        <f t="shared" si="3"/>
        <v>0.21525720247780683</v>
      </c>
      <c r="N21" s="102">
        <v>0</v>
      </c>
      <c r="O21" s="103">
        <v>0</v>
      </c>
      <c r="P21" s="104">
        <f t="shared" si="4"/>
        <v>0</v>
      </c>
      <c r="Q21" s="41">
        <f t="shared" si="5"/>
        <v>0</v>
      </c>
      <c r="R21" s="102">
        <v>0</v>
      </c>
      <c r="S21" s="104">
        <v>0</v>
      </c>
      <c r="T21" s="104">
        <f t="shared" si="6"/>
        <v>0</v>
      </c>
      <c r="U21" s="41">
        <f t="shared" si="7"/>
        <v>0</v>
      </c>
      <c r="V21" s="102">
        <v>0</v>
      </c>
      <c r="W21" s="104">
        <v>0</v>
      </c>
      <c r="X21" s="104">
        <f t="shared" si="8"/>
        <v>0</v>
      </c>
      <c r="Y21" s="41">
        <f t="shared" si="9"/>
        <v>0</v>
      </c>
      <c r="Z21" s="74">
        <v>153287477</v>
      </c>
      <c r="AA21" s="75">
        <v>13927762</v>
      </c>
      <c r="AB21" s="75">
        <f t="shared" si="10"/>
        <v>167215239</v>
      </c>
      <c r="AC21" s="41">
        <f t="shared" si="11"/>
        <v>0.21525720247780683</v>
      </c>
      <c r="AD21" s="74">
        <v>141210254</v>
      </c>
      <c r="AE21" s="75">
        <v>7988473</v>
      </c>
      <c r="AF21" s="75">
        <f t="shared" si="12"/>
        <v>149198727</v>
      </c>
      <c r="AG21" s="41">
        <f t="shared" si="13"/>
        <v>0.1992591351263475</v>
      </c>
      <c r="AH21" s="41">
        <f t="shared" si="14"/>
        <v>0.12075513218018274</v>
      </c>
      <c r="AI21" s="13">
        <v>748767312</v>
      </c>
      <c r="AJ21" s="13">
        <v>772590669</v>
      </c>
      <c r="AK21" s="13">
        <v>149198727</v>
      </c>
      <c r="AL21" s="13"/>
    </row>
    <row r="22" spans="1:38" s="14" customFormat="1" ht="12.75">
      <c r="A22" s="30" t="s">
        <v>96</v>
      </c>
      <c r="B22" s="58" t="s">
        <v>612</v>
      </c>
      <c r="C22" s="40" t="s">
        <v>613</v>
      </c>
      <c r="D22" s="74">
        <v>426963710</v>
      </c>
      <c r="E22" s="75">
        <v>49712040</v>
      </c>
      <c r="F22" s="76">
        <f t="shared" si="0"/>
        <v>476675750</v>
      </c>
      <c r="G22" s="74">
        <v>427471215</v>
      </c>
      <c r="H22" s="75">
        <v>55813619</v>
      </c>
      <c r="I22" s="77">
        <f t="shared" si="1"/>
        <v>483284834</v>
      </c>
      <c r="J22" s="74">
        <v>88795604</v>
      </c>
      <c r="K22" s="75">
        <v>3718616</v>
      </c>
      <c r="L22" s="75">
        <f t="shared" si="2"/>
        <v>92514220</v>
      </c>
      <c r="M22" s="41">
        <f t="shared" si="3"/>
        <v>0.19408207780655928</v>
      </c>
      <c r="N22" s="102">
        <v>0</v>
      </c>
      <c r="O22" s="103">
        <v>0</v>
      </c>
      <c r="P22" s="104">
        <f t="shared" si="4"/>
        <v>0</v>
      </c>
      <c r="Q22" s="41">
        <f t="shared" si="5"/>
        <v>0</v>
      </c>
      <c r="R22" s="102">
        <v>0</v>
      </c>
      <c r="S22" s="104">
        <v>0</v>
      </c>
      <c r="T22" s="104">
        <f t="shared" si="6"/>
        <v>0</v>
      </c>
      <c r="U22" s="41">
        <f t="shared" si="7"/>
        <v>0</v>
      </c>
      <c r="V22" s="102">
        <v>0</v>
      </c>
      <c r="W22" s="104">
        <v>0</v>
      </c>
      <c r="X22" s="104">
        <f t="shared" si="8"/>
        <v>0</v>
      </c>
      <c r="Y22" s="41">
        <f t="shared" si="9"/>
        <v>0</v>
      </c>
      <c r="Z22" s="74">
        <v>88795604</v>
      </c>
      <c r="AA22" s="75">
        <v>3718616</v>
      </c>
      <c r="AB22" s="75">
        <f t="shared" si="10"/>
        <v>92514220</v>
      </c>
      <c r="AC22" s="41">
        <f t="shared" si="11"/>
        <v>0.19408207780655928</v>
      </c>
      <c r="AD22" s="74">
        <v>91769873</v>
      </c>
      <c r="AE22" s="75">
        <v>7548567</v>
      </c>
      <c r="AF22" s="75">
        <f t="shared" si="12"/>
        <v>99318440</v>
      </c>
      <c r="AG22" s="41">
        <f t="shared" si="13"/>
        <v>0.23199426547511431</v>
      </c>
      <c r="AH22" s="41">
        <f t="shared" si="14"/>
        <v>-0.06850913083209931</v>
      </c>
      <c r="AI22" s="13">
        <v>428107306</v>
      </c>
      <c r="AJ22" s="13">
        <v>457308625</v>
      </c>
      <c r="AK22" s="13">
        <v>99318440</v>
      </c>
      <c r="AL22" s="13"/>
    </row>
    <row r="23" spans="1:38" s="14" customFormat="1" ht="12.75">
      <c r="A23" s="30" t="s">
        <v>115</v>
      </c>
      <c r="B23" s="58" t="s">
        <v>614</v>
      </c>
      <c r="C23" s="40" t="s">
        <v>615</v>
      </c>
      <c r="D23" s="74">
        <v>407407986</v>
      </c>
      <c r="E23" s="75">
        <v>11102021</v>
      </c>
      <c r="F23" s="76">
        <f t="shared" si="0"/>
        <v>418510007</v>
      </c>
      <c r="G23" s="74">
        <v>407397206</v>
      </c>
      <c r="H23" s="75">
        <v>12241921</v>
      </c>
      <c r="I23" s="77">
        <f t="shared" si="1"/>
        <v>419639127</v>
      </c>
      <c r="J23" s="74">
        <v>62428871</v>
      </c>
      <c r="K23" s="75">
        <v>459022</v>
      </c>
      <c r="L23" s="75">
        <f t="shared" si="2"/>
        <v>62887893</v>
      </c>
      <c r="M23" s="41">
        <f t="shared" si="3"/>
        <v>0.15026616316966585</v>
      </c>
      <c r="N23" s="102">
        <v>0</v>
      </c>
      <c r="O23" s="103">
        <v>0</v>
      </c>
      <c r="P23" s="104">
        <f t="shared" si="4"/>
        <v>0</v>
      </c>
      <c r="Q23" s="41">
        <f t="shared" si="5"/>
        <v>0</v>
      </c>
      <c r="R23" s="102">
        <v>0</v>
      </c>
      <c r="S23" s="104">
        <v>0</v>
      </c>
      <c r="T23" s="104">
        <f t="shared" si="6"/>
        <v>0</v>
      </c>
      <c r="U23" s="41">
        <f t="shared" si="7"/>
        <v>0</v>
      </c>
      <c r="V23" s="102">
        <v>0</v>
      </c>
      <c r="W23" s="104">
        <v>0</v>
      </c>
      <c r="X23" s="104">
        <f t="shared" si="8"/>
        <v>0</v>
      </c>
      <c r="Y23" s="41">
        <f t="shared" si="9"/>
        <v>0</v>
      </c>
      <c r="Z23" s="74">
        <v>62428871</v>
      </c>
      <c r="AA23" s="75">
        <v>459022</v>
      </c>
      <c r="AB23" s="75">
        <f t="shared" si="10"/>
        <v>62887893</v>
      </c>
      <c r="AC23" s="41">
        <f t="shared" si="11"/>
        <v>0.15026616316966585</v>
      </c>
      <c r="AD23" s="74">
        <v>75424469</v>
      </c>
      <c r="AE23" s="75">
        <v>368560</v>
      </c>
      <c r="AF23" s="75">
        <f t="shared" si="12"/>
        <v>75793029</v>
      </c>
      <c r="AG23" s="41">
        <f t="shared" si="13"/>
        <v>0.15158961398916496</v>
      </c>
      <c r="AH23" s="41">
        <f t="shared" si="14"/>
        <v>-0.17026811265189046</v>
      </c>
      <c r="AI23" s="13">
        <v>499988271</v>
      </c>
      <c r="AJ23" s="13">
        <v>438363074</v>
      </c>
      <c r="AK23" s="13">
        <v>75793029</v>
      </c>
      <c r="AL23" s="13"/>
    </row>
    <row r="24" spans="1:38" s="55" customFormat="1" ht="12.75">
      <c r="A24" s="59"/>
      <c r="B24" s="60" t="s">
        <v>616</v>
      </c>
      <c r="C24" s="33"/>
      <c r="D24" s="78">
        <f>SUM(D18:D23)</f>
        <v>4068850823</v>
      </c>
      <c r="E24" s="79">
        <f>SUM(E18:E23)</f>
        <v>692799316</v>
      </c>
      <c r="F24" s="87">
        <f t="shared" si="0"/>
        <v>4761650139</v>
      </c>
      <c r="G24" s="78">
        <f>SUM(G18:G23)</f>
        <v>4072847632</v>
      </c>
      <c r="H24" s="79">
        <f>SUM(H18:H23)</f>
        <v>782898880</v>
      </c>
      <c r="I24" s="80">
        <f t="shared" si="1"/>
        <v>4855746512</v>
      </c>
      <c r="J24" s="78">
        <f>SUM(J18:J23)</f>
        <v>812394034</v>
      </c>
      <c r="K24" s="79">
        <f>SUM(K18:K23)</f>
        <v>52863790</v>
      </c>
      <c r="L24" s="79">
        <f t="shared" si="2"/>
        <v>865257824</v>
      </c>
      <c r="M24" s="45">
        <f t="shared" si="3"/>
        <v>0.1817138594272518</v>
      </c>
      <c r="N24" s="108">
        <f>SUM(N18:N23)</f>
        <v>0</v>
      </c>
      <c r="O24" s="109">
        <f>SUM(O18:O23)</f>
        <v>0</v>
      </c>
      <c r="P24" s="110">
        <f t="shared" si="4"/>
        <v>0</v>
      </c>
      <c r="Q24" s="45">
        <f t="shared" si="5"/>
        <v>0</v>
      </c>
      <c r="R24" s="108">
        <f>SUM(R18:R23)</f>
        <v>0</v>
      </c>
      <c r="S24" s="110">
        <f>SUM(S18:S23)</f>
        <v>0</v>
      </c>
      <c r="T24" s="110">
        <f t="shared" si="6"/>
        <v>0</v>
      </c>
      <c r="U24" s="45">
        <f t="shared" si="7"/>
        <v>0</v>
      </c>
      <c r="V24" s="108">
        <f>SUM(V18:V23)</f>
        <v>0</v>
      </c>
      <c r="W24" s="110">
        <f>SUM(W18:W23)</f>
        <v>0</v>
      </c>
      <c r="X24" s="110">
        <f t="shared" si="8"/>
        <v>0</v>
      </c>
      <c r="Y24" s="45">
        <f t="shared" si="9"/>
        <v>0</v>
      </c>
      <c r="Z24" s="78">
        <f>SUM(Z18:Z23)</f>
        <v>812394034</v>
      </c>
      <c r="AA24" s="79">
        <f>SUM(AA18:AA23)</f>
        <v>52863790</v>
      </c>
      <c r="AB24" s="79">
        <f t="shared" si="10"/>
        <v>865257824</v>
      </c>
      <c r="AC24" s="45">
        <f t="shared" si="11"/>
        <v>0.1817138594272518</v>
      </c>
      <c r="AD24" s="78">
        <f>SUM(AD18:AD23)</f>
        <v>850465524</v>
      </c>
      <c r="AE24" s="79">
        <f>SUM(AE18:AE23)</f>
        <v>55152968</v>
      </c>
      <c r="AF24" s="79">
        <f t="shared" si="12"/>
        <v>905618492</v>
      </c>
      <c r="AG24" s="45">
        <f t="shared" si="13"/>
        <v>0.19377826233070394</v>
      </c>
      <c r="AH24" s="45">
        <f t="shared" si="14"/>
        <v>-0.044566965401585446</v>
      </c>
      <c r="AI24" s="61">
        <f>SUM(AI18:AI23)</f>
        <v>4673478238</v>
      </c>
      <c r="AJ24" s="61">
        <f>SUM(AJ18:AJ23)</f>
        <v>4600994830</v>
      </c>
      <c r="AK24" s="61">
        <f>SUM(AK18:AK23)</f>
        <v>905618492</v>
      </c>
      <c r="AL24" s="61"/>
    </row>
    <row r="25" spans="1:38" s="14" customFormat="1" ht="12.75">
      <c r="A25" s="30" t="s">
        <v>96</v>
      </c>
      <c r="B25" s="58" t="s">
        <v>617</v>
      </c>
      <c r="C25" s="40" t="s">
        <v>618</v>
      </c>
      <c r="D25" s="74">
        <v>283212527</v>
      </c>
      <c r="E25" s="75">
        <v>76078332</v>
      </c>
      <c r="F25" s="76">
        <f t="shared" si="0"/>
        <v>359290859</v>
      </c>
      <c r="G25" s="74">
        <v>283212527</v>
      </c>
      <c r="H25" s="75">
        <v>80673010</v>
      </c>
      <c r="I25" s="77">
        <f t="shared" si="1"/>
        <v>363885537</v>
      </c>
      <c r="J25" s="74">
        <v>58896066</v>
      </c>
      <c r="K25" s="75">
        <v>6134447</v>
      </c>
      <c r="L25" s="75">
        <f t="shared" si="2"/>
        <v>65030513</v>
      </c>
      <c r="M25" s="41">
        <f t="shared" si="3"/>
        <v>0.1809968480161083</v>
      </c>
      <c r="N25" s="102">
        <v>0</v>
      </c>
      <c r="O25" s="103">
        <v>0</v>
      </c>
      <c r="P25" s="104">
        <f t="shared" si="4"/>
        <v>0</v>
      </c>
      <c r="Q25" s="41">
        <f t="shared" si="5"/>
        <v>0</v>
      </c>
      <c r="R25" s="102">
        <v>0</v>
      </c>
      <c r="S25" s="104">
        <v>0</v>
      </c>
      <c r="T25" s="104">
        <f t="shared" si="6"/>
        <v>0</v>
      </c>
      <c r="U25" s="41">
        <f t="shared" si="7"/>
        <v>0</v>
      </c>
      <c r="V25" s="102">
        <v>0</v>
      </c>
      <c r="W25" s="104">
        <v>0</v>
      </c>
      <c r="X25" s="104">
        <f t="shared" si="8"/>
        <v>0</v>
      </c>
      <c r="Y25" s="41">
        <f t="shared" si="9"/>
        <v>0</v>
      </c>
      <c r="Z25" s="74">
        <v>58896066</v>
      </c>
      <c r="AA25" s="75">
        <v>6134447</v>
      </c>
      <c r="AB25" s="75">
        <f t="shared" si="10"/>
        <v>65030513</v>
      </c>
      <c r="AC25" s="41">
        <f t="shared" si="11"/>
        <v>0.1809968480161083</v>
      </c>
      <c r="AD25" s="74">
        <v>49675341</v>
      </c>
      <c r="AE25" s="75">
        <v>9449829</v>
      </c>
      <c r="AF25" s="75">
        <f t="shared" si="12"/>
        <v>59125170</v>
      </c>
      <c r="AG25" s="41">
        <f t="shared" si="13"/>
        <v>0.18035771434596307</v>
      </c>
      <c r="AH25" s="41">
        <f t="shared" si="14"/>
        <v>0.0998786641966527</v>
      </c>
      <c r="AI25" s="13">
        <v>327821686</v>
      </c>
      <c r="AJ25" s="13">
        <v>336396629</v>
      </c>
      <c r="AK25" s="13">
        <v>59125170</v>
      </c>
      <c r="AL25" s="13"/>
    </row>
    <row r="26" spans="1:38" s="14" customFormat="1" ht="12.75">
      <c r="A26" s="30" t="s">
        <v>96</v>
      </c>
      <c r="B26" s="58" t="s">
        <v>619</v>
      </c>
      <c r="C26" s="40" t="s">
        <v>620</v>
      </c>
      <c r="D26" s="74">
        <v>791054519</v>
      </c>
      <c r="E26" s="75">
        <v>169043235</v>
      </c>
      <c r="F26" s="76">
        <f t="shared" si="0"/>
        <v>960097754</v>
      </c>
      <c r="G26" s="74">
        <v>791054519</v>
      </c>
      <c r="H26" s="75">
        <v>193225905</v>
      </c>
      <c r="I26" s="77">
        <f t="shared" si="1"/>
        <v>984280424</v>
      </c>
      <c r="J26" s="74">
        <v>165904647</v>
      </c>
      <c r="K26" s="75">
        <v>12684344</v>
      </c>
      <c r="L26" s="75">
        <f t="shared" si="2"/>
        <v>178588991</v>
      </c>
      <c r="M26" s="41">
        <f t="shared" si="3"/>
        <v>0.18601125797446663</v>
      </c>
      <c r="N26" s="102">
        <v>0</v>
      </c>
      <c r="O26" s="103">
        <v>0</v>
      </c>
      <c r="P26" s="104">
        <f t="shared" si="4"/>
        <v>0</v>
      </c>
      <c r="Q26" s="41">
        <f t="shared" si="5"/>
        <v>0</v>
      </c>
      <c r="R26" s="102">
        <v>0</v>
      </c>
      <c r="S26" s="104">
        <v>0</v>
      </c>
      <c r="T26" s="104">
        <f t="shared" si="6"/>
        <v>0</v>
      </c>
      <c r="U26" s="41">
        <f t="shared" si="7"/>
        <v>0</v>
      </c>
      <c r="V26" s="102">
        <v>0</v>
      </c>
      <c r="W26" s="104">
        <v>0</v>
      </c>
      <c r="X26" s="104">
        <f t="shared" si="8"/>
        <v>0</v>
      </c>
      <c r="Y26" s="41">
        <f t="shared" si="9"/>
        <v>0</v>
      </c>
      <c r="Z26" s="74">
        <v>165904647</v>
      </c>
      <c r="AA26" s="75">
        <v>12684344</v>
      </c>
      <c r="AB26" s="75">
        <f t="shared" si="10"/>
        <v>178588991</v>
      </c>
      <c r="AC26" s="41">
        <f t="shared" si="11"/>
        <v>0.18601125797446663</v>
      </c>
      <c r="AD26" s="74">
        <v>158198257</v>
      </c>
      <c r="AE26" s="75">
        <v>21946712</v>
      </c>
      <c r="AF26" s="75">
        <f t="shared" si="12"/>
        <v>180144969</v>
      </c>
      <c r="AG26" s="41">
        <f t="shared" si="13"/>
        <v>0.1911549908691099</v>
      </c>
      <c r="AH26" s="41">
        <f t="shared" si="14"/>
        <v>-0.008637365831737465</v>
      </c>
      <c r="AI26" s="13">
        <v>942402645</v>
      </c>
      <c r="AJ26" s="13">
        <v>913593477</v>
      </c>
      <c r="AK26" s="13">
        <v>180144969</v>
      </c>
      <c r="AL26" s="13"/>
    </row>
    <row r="27" spans="1:38" s="14" customFormat="1" ht="12.75">
      <c r="A27" s="30" t="s">
        <v>96</v>
      </c>
      <c r="B27" s="58" t="s">
        <v>621</v>
      </c>
      <c r="C27" s="40" t="s">
        <v>622</v>
      </c>
      <c r="D27" s="74">
        <v>202464564</v>
      </c>
      <c r="E27" s="75">
        <v>30405878</v>
      </c>
      <c r="F27" s="76">
        <f t="shared" si="0"/>
        <v>232870442</v>
      </c>
      <c r="G27" s="74">
        <v>202464564</v>
      </c>
      <c r="H27" s="75">
        <v>30405878</v>
      </c>
      <c r="I27" s="77">
        <f t="shared" si="1"/>
        <v>232870442</v>
      </c>
      <c r="J27" s="74">
        <v>43719051</v>
      </c>
      <c r="K27" s="75">
        <v>1131092</v>
      </c>
      <c r="L27" s="75">
        <f t="shared" si="2"/>
        <v>44850143</v>
      </c>
      <c r="M27" s="41">
        <f t="shared" si="3"/>
        <v>0.1925969763049619</v>
      </c>
      <c r="N27" s="102">
        <v>0</v>
      </c>
      <c r="O27" s="103">
        <v>0</v>
      </c>
      <c r="P27" s="104">
        <f t="shared" si="4"/>
        <v>0</v>
      </c>
      <c r="Q27" s="41">
        <f t="shared" si="5"/>
        <v>0</v>
      </c>
      <c r="R27" s="102">
        <v>0</v>
      </c>
      <c r="S27" s="104">
        <v>0</v>
      </c>
      <c r="T27" s="104">
        <f t="shared" si="6"/>
        <v>0</v>
      </c>
      <c r="U27" s="41">
        <f t="shared" si="7"/>
        <v>0</v>
      </c>
      <c r="V27" s="102">
        <v>0</v>
      </c>
      <c r="W27" s="104">
        <v>0</v>
      </c>
      <c r="X27" s="104">
        <f t="shared" si="8"/>
        <v>0</v>
      </c>
      <c r="Y27" s="41">
        <f t="shared" si="9"/>
        <v>0</v>
      </c>
      <c r="Z27" s="74">
        <v>43719051</v>
      </c>
      <c r="AA27" s="75">
        <v>1131092</v>
      </c>
      <c r="AB27" s="75">
        <f t="shared" si="10"/>
        <v>44850143</v>
      </c>
      <c r="AC27" s="41">
        <f t="shared" si="11"/>
        <v>0.1925969763049619</v>
      </c>
      <c r="AD27" s="74">
        <v>34986355</v>
      </c>
      <c r="AE27" s="75">
        <v>1198688</v>
      </c>
      <c r="AF27" s="75">
        <f t="shared" si="12"/>
        <v>36185043</v>
      </c>
      <c r="AG27" s="41">
        <f t="shared" si="13"/>
        <v>0.17702814832274896</v>
      </c>
      <c r="AH27" s="41">
        <f t="shared" si="14"/>
        <v>0.23946634525209776</v>
      </c>
      <c r="AI27" s="13">
        <v>204402765</v>
      </c>
      <c r="AJ27" s="13">
        <v>204402765</v>
      </c>
      <c r="AK27" s="13">
        <v>36185043</v>
      </c>
      <c r="AL27" s="13"/>
    </row>
    <row r="28" spans="1:38" s="14" customFormat="1" ht="12.75">
      <c r="A28" s="30" t="s">
        <v>96</v>
      </c>
      <c r="B28" s="58" t="s">
        <v>623</v>
      </c>
      <c r="C28" s="40" t="s">
        <v>624</v>
      </c>
      <c r="D28" s="74">
        <v>159313215</v>
      </c>
      <c r="E28" s="75">
        <v>58685000</v>
      </c>
      <c r="F28" s="76">
        <f t="shared" si="0"/>
        <v>217998215</v>
      </c>
      <c r="G28" s="74">
        <v>159313215</v>
      </c>
      <c r="H28" s="75">
        <v>58685000</v>
      </c>
      <c r="I28" s="77">
        <f t="shared" si="1"/>
        <v>217998215</v>
      </c>
      <c r="J28" s="74">
        <v>25532350</v>
      </c>
      <c r="K28" s="75">
        <v>3723087</v>
      </c>
      <c r="L28" s="75">
        <f t="shared" si="2"/>
        <v>29255437</v>
      </c>
      <c r="M28" s="41">
        <f t="shared" si="3"/>
        <v>0.13420035113590265</v>
      </c>
      <c r="N28" s="102">
        <v>0</v>
      </c>
      <c r="O28" s="103">
        <v>0</v>
      </c>
      <c r="P28" s="104">
        <f t="shared" si="4"/>
        <v>0</v>
      </c>
      <c r="Q28" s="41">
        <f t="shared" si="5"/>
        <v>0</v>
      </c>
      <c r="R28" s="102">
        <v>0</v>
      </c>
      <c r="S28" s="104">
        <v>0</v>
      </c>
      <c r="T28" s="104">
        <f t="shared" si="6"/>
        <v>0</v>
      </c>
      <c r="U28" s="41">
        <f t="shared" si="7"/>
        <v>0</v>
      </c>
      <c r="V28" s="102">
        <v>0</v>
      </c>
      <c r="W28" s="104">
        <v>0</v>
      </c>
      <c r="X28" s="104">
        <f t="shared" si="8"/>
        <v>0</v>
      </c>
      <c r="Y28" s="41">
        <f t="shared" si="9"/>
        <v>0</v>
      </c>
      <c r="Z28" s="74">
        <v>25532350</v>
      </c>
      <c r="AA28" s="75">
        <v>3723087</v>
      </c>
      <c r="AB28" s="75">
        <f t="shared" si="10"/>
        <v>29255437</v>
      </c>
      <c r="AC28" s="41">
        <f t="shared" si="11"/>
        <v>0.13420035113590265</v>
      </c>
      <c r="AD28" s="74">
        <v>22775846</v>
      </c>
      <c r="AE28" s="75">
        <v>1674609</v>
      </c>
      <c r="AF28" s="75">
        <f t="shared" si="12"/>
        <v>24450455</v>
      </c>
      <c r="AG28" s="41">
        <f t="shared" si="13"/>
        <v>0.12800431129344636</v>
      </c>
      <c r="AH28" s="41">
        <f t="shared" si="14"/>
        <v>0.19651912408173988</v>
      </c>
      <c r="AI28" s="13">
        <v>191012746</v>
      </c>
      <c r="AJ28" s="13">
        <v>191012746</v>
      </c>
      <c r="AK28" s="13">
        <v>24450455</v>
      </c>
      <c r="AL28" s="13"/>
    </row>
    <row r="29" spans="1:38" s="14" customFormat="1" ht="12.75">
      <c r="A29" s="30" t="s">
        <v>115</v>
      </c>
      <c r="B29" s="58" t="s">
        <v>625</v>
      </c>
      <c r="C29" s="40" t="s">
        <v>626</v>
      </c>
      <c r="D29" s="74">
        <v>107215765</v>
      </c>
      <c r="E29" s="75">
        <v>14938000</v>
      </c>
      <c r="F29" s="76">
        <f t="shared" si="0"/>
        <v>122153765</v>
      </c>
      <c r="G29" s="74">
        <v>107215765</v>
      </c>
      <c r="H29" s="75">
        <v>14938000</v>
      </c>
      <c r="I29" s="77">
        <f t="shared" si="1"/>
        <v>122153765</v>
      </c>
      <c r="J29" s="74">
        <v>21662363</v>
      </c>
      <c r="K29" s="75">
        <v>25730</v>
      </c>
      <c r="L29" s="75">
        <f t="shared" si="2"/>
        <v>21688093</v>
      </c>
      <c r="M29" s="41">
        <f t="shared" si="3"/>
        <v>0.1775474787862658</v>
      </c>
      <c r="N29" s="102">
        <v>0</v>
      </c>
      <c r="O29" s="103">
        <v>0</v>
      </c>
      <c r="P29" s="104">
        <f t="shared" si="4"/>
        <v>0</v>
      </c>
      <c r="Q29" s="41">
        <f t="shared" si="5"/>
        <v>0</v>
      </c>
      <c r="R29" s="102">
        <v>0</v>
      </c>
      <c r="S29" s="104">
        <v>0</v>
      </c>
      <c r="T29" s="104">
        <f t="shared" si="6"/>
        <v>0</v>
      </c>
      <c r="U29" s="41">
        <f t="shared" si="7"/>
        <v>0</v>
      </c>
      <c r="V29" s="102">
        <v>0</v>
      </c>
      <c r="W29" s="104">
        <v>0</v>
      </c>
      <c r="X29" s="104">
        <f t="shared" si="8"/>
        <v>0</v>
      </c>
      <c r="Y29" s="41">
        <f t="shared" si="9"/>
        <v>0</v>
      </c>
      <c r="Z29" s="74">
        <v>21662363</v>
      </c>
      <c r="AA29" s="75">
        <v>25730</v>
      </c>
      <c r="AB29" s="75">
        <f t="shared" si="10"/>
        <v>21688093</v>
      </c>
      <c r="AC29" s="41">
        <f t="shared" si="11"/>
        <v>0.1775474787862658</v>
      </c>
      <c r="AD29" s="74">
        <v>21492760</v>
      </c>
      <c r="AE29" s="75">
        <v>38576</v>
      </c>
      <c r="AF29" s="75">
        <f t="shared" si="12"/>
        <v>21531336</v>
      </c>
      <c r="AG29" s="41">
        <f t="shared" si="13"/>
        <v>0.1947196237175924</v>
      </c>
      <c r="AH29" s="41">
        <f t="shared" si="14"/>
        <v>0.00728041213977626</v>
      </c>
      <c r="AI29" s="13">
        <v>110576097</v>
      </c>
      <c r="AJ29" s="13">
        <v>122877094</v>
      </c>
      <c r="AK29" s="13">
        <v>21531336</v>
      </c>
      <c r="AL29" s="13"/>
    </row>
    <row r="30" spans="1:38" s="55" customFormat="1" ht="12.75">
      <c r="A30" s="59"/>
      <c r="B30" s="60" t="s">
        <v>627</v>
      </c>
      <c r="C30" s="33"/>
      <c r="D30" s="78">
        <f>SUM(D25:D29)</f>
        <v>1543260590</v>
      </c>
      <c r="E30" s="79">
        <f>SUM(E25:E29)</f>
        <v>349150445</v>
      </c>
      <c r="F30" s="87">
        <f t="shared" si="0"/>
        <v>1892411035</v>
      </c>
      <c r="G30" s="78">
        <f>SUM(G25:G29)</f>
        <v>1543260590</v>
      </c>
      <c r="H30" s="79">
        <f>SUM(H25:H29)</f>
        <v>377927793</v>
      </c>
      <c r="I30" s="80">
        <f t="shared" si="1"/>
        <v>1921188383</v>
      </c>
      <c r="J30" s="78">
        <f>SUM(J25:J29)</f>
        <v>315714477</v>
      </c>
      <c r="K30" s="79">
        <f>SUM(K25:K29)</f>
        <v>23698700</v>
      </c>
      <c r="L30" s="79">
        <f t="shared" si="2"/>
        <v>339413177</v>
      </c>
      <c r="M30" s="45">
        <f t="shared" si="3"/>
        <v>0.1793548921046109</v>
      </c>
      <c r="N30" s="108">
        <f>SUM(N25:N29)</f>
        <v>0</v>
      </c>
      <c r="O30" s="109">
        <f>SUM(O25:O29)</f>
        <v>0</v>
      </c>
      <c r="P30" s="110">
        <f t="shared" si="4"/>
        <v>0</v>
      </c>
      <c r="Q30" s="45">
        <f t="shared" si="5"/>
        <v>0</v>
      </c>
      <c r="R30" s="108">
        <f>SUM(R25:R29)</f>
        <v>0</v>
      </c>
      <c r="S30" s="110">
        <f>SUM(S25:S29)</f>
        <v>0</v>
      </c>
      <c r="T30" s="110">
        <f t="shared" si="6"/>
        <v>0</v>
      </c>
      <c r="U30" s="45">
        <f t="shared" si="7"/>
        <v>0</v>
      </c>
      <c r="V30" s="108">
        <f>SUM(V25:V29)</f>
        <v>0</v>
      </c>
      <c r="W30" s="110">
        <f>SUM(W25:W29)</f>
        <v>0</v>
      </c>
      <c r="X30" s="110">
        <f t="shared" si="8"/>
        <v>0</v>
      </c>
      <c r="Y30" s="45">
        <f t="shared" si="9"/>
        <v>0</v>
      </c>
      <c r="Z30" s="78">
        <f>SUM(Z25:Z29)</f>
        <v>315714477</v>
      </c>
      <c r="AA30" s="79">
        <f>SUM(AA25:AA29)</f>
        <v>23698700</v>
      </c>
      <c r="AB30" s="79">
        <f t="shared" si="10"/>
        <v>339413177</v>
      </c>
      <c r="AC30" s="45">
        <f t="shared" si="11"/>
        <v>0.1793548921046109</v>
      </c>
      <c r="AD30" s="78">
        <f>SUM(AD25:AD29)</f>
        <v>287128559</v>
      </c>
      <c r="AE30" s="79">
        <f>SUM(AE25:AE29)</f>
        <v>34308414</v>
      </c>
      <c r="AF30" s="79">
        <f t="shared" si="12"/>
        <v>321436973</v>
      </c>
      <c r="AG30" s="45">
        <f t="shared" si="13"/>
        <v>0.18096728328030165</v>
      </c>
      <c r="AH30" s="45">
        <f t="shared" si="14"/>
        <v>0.05592450623282841</v>
      </c>
      <c r="AI30" s="61">
        <f>SUM(AI25:AI29)</f>
        <v>1776215939</v>
      </c>
      <c r="AJ30" s="61">
        <f>SUM(AJ25:AJ29)</f>
        <v>1768282711</v>
      </c>
      <c r="AK30" s="61">
        <f>SUM(AK25:AK29)</f>
        <v>321436973</v>
      </c>
      <c r="AL30" s="61"/>
    </row>
    <row r="31" spans="1:38" s="14" customFormat="1" ht="12.75">
      <c r="A31" s="30" t="s">
        <v>96</v>
      </c>
      <c r="B31" s="58" t="s">
        <v>628</v>
      </c>
      <c r="C31" s="40" t="s">
        <v>629</v>
      </c>
      <c r="D31" s="74">
        <v>105633010</v>
      </c>
      <c r="E31" s="75">
        <v>21665150</v>
      </c>
      <c r="F31" s="77">
        <f t="shared" si="0"/>
        <v>127298160</v>
      </c>
      <c r="G31" s="74">
        <v>105633010</v>
      </c>
      <c r="H31" s="75">
        <v>21665150</v>
      </c>
      <c r="I31" s="77">
        <f t="shared" si="1"/>
        <v>127298160</v>
      </c>
      <c r="J31" s="74">
        <v>28989725</v>
      </c>
      <c r="K31" s="75">
        <v>2786880</v>
      </c>
      <c r="L31" s="75">
        <f t="shared" si="2"/>
        <v>31776605</v>
      </c>
      <c r="M31" s="41">
        <f t="shared" si="3"/>
        <v>0.24962344310396944</v>
      </c>
      <c r="N31" s="102">
        <v>0</v>
      </c>
      <c r="O31" s="103">
        <v>0</v>
      </c>
      <c r="P31" s="104">
        <f t="shared" si="4"/>
        <v>0</v>
      </c>
      <c r="Q31" s="41">
        <f t="shared" si="5"/>
        <v>0</v>
      </c>
      <c r="R31" s="102">
        <v>0</v>
      </c>
      <c r="S31" s="104">
        <v>0</v>
      </c>
      <c r="T31" s="104">
        <f t="shared" si="6"/>
        <v>0</v>
      </c>
      <c r="U31" s="41">
        <f t="shared" si="7"/>
        <v>0</v>
      </c>
      <c r="V31" s="102">
        <v>0</v>
      </c>
      <c r="W31" s="104">
        <v>0</v>
      </c>
      <c r="X31" s="104">
        <f t="shared" si="8"/>
        <v>0</v>
      </c>
      <c r="Y31" s="41">
        <f t="shared" si="9"/>
        <v>0</v>
      </c>
      <c r="Z31" s="74">
        <v>28989725</v>
      </c>
      <c r="AA31" s="75">
        <v>2786880</v>
      </c>
      <c r="AB31" s="75">
        <f t="shared" si="10"/>
        <v>31776605</v>
      </c>
      <c r="AC31" s="41">
        <f t="shared" si="11"/>
        <v>0.24962344310396944</v>
      </c>
      <c r="AD31" s="74">
        <v>15228043</v>
      </c>
      <c r="AE31" s="75">
        <v>191834</v>
      </c>
      <c r="AF31" s="75">
        <f t="shared" si="12"/>
        <v>15419877</v>
      </c>
      <c r="AG31" s="41">
        <f t="shared" si="13"/>
        <v>0.1540158007688446</v>
      </c>
      <c r="AH31" s="41">
        <f t="shared" si="14"/>
        <v>1.060756061802568</v>
      </c>
      <c r="AI31" s="13">
        <v>100118799</v>
      </c>
      <c r="AJ31" s="13">
        <v>109125767</v>
      </c>
      <c r="AK31" s="13">
        <v>15419877</v>
      </c>
      <c r="AL31" s="13"/>
    </row>
    <row r="32" spans="1:38" s="14" customFormat="1" ht="12.75">
      <c r="A32" s="30" t="s">
        <v>96</v>
      </c>
      <c r="B32" s="58" t="s">
        <v>630</v>
      </c>
      <c r="C32" s="40" t="s">
        <v>631</v>
      </c>
      <c r="D32" s="74">
        <v>266103834</v>
      </c>
      <c r="E32" s="75">
        <v>48914900</v>
      </c>
      <c r="F32" s="76">
        <f t="shared" si="0"/>
        <v>315018734</v>
      </c>
      <c r="G32" s="74">
        <v>266103834</v>
      </c>
      <c r="H32" s="75">
        <v>48914900</v>
      </c>
      <c r="I32" s="77">
        <f t="shared" si="1"/>
        <v>315018734</v>
      </c>
      <c r="J32" s="74">
        <v>56953642</v>
      </c>
      <c r="K32" s="75">
        <v>4168903</v>
      </c>
      <c r="L32" s="75">
        <f t="shared" si="2"/>
        <v>61122545</v>
      </c>
      <c r="M32" s="41">
        <f t="shared" si="3"/>
        <v>0.1940282859494953</v>
      </c>
      <c r="N32" s="102">
        <v>0</v>
      </c>
      <c r="O32" s="103">
        <v>0</v>
      </c>
      <c r="P32" s="104">
        <f t="shared" si="4"/>
        <v>0</v>
      </c>
      <c r="Q32" s="41">
        <f t="shared" si="5"/>
        <v>0</v>
      </c>
      <c r="R32" s="102">
        <v>0</v>
      </c>
      <c r="S32" s="104">
        <v>0</v>
      </c>
      <c r="T32" s="104">
        <f t="shared" si="6"/>
        <v>0</v>
      </c>
      <c r="U32" s="41">
        <f t="shared" si="7"/>
        <v>0</v>
      </c>
      <c r="V32" s="102">
        <v>0</v>
      </c>
      <c r="W32" s="104">
        <v>0</v>
      </c>
      <c r="X32" s="104">
        <f t="shared" si="8"/>
        <v>0</v>
      </c>
      <c r="Y32" s="41">
        <f t="shared" si="9"/>
        <v>0</v>
      </c>
      <c r="Z32" s="74">
        <v>56953642</v>
      </c>
      <c r="AA32" s="75">
        <v>4168903</v>
      </c>
      <c r="AB32" s="75">
        <f t="shared" si="10"/>
        <v>61122545</v>
      </c>
      <c r="AC32" s="41">
        <f t="shared" si="11"/>
        <v>0.1940282859494953</v>
      </c>
      <c r="AD32" s="74">
        <v>49732982</v>
      </c>
      <c r="AE32" s="75">
        <v>2902174</v>
      </c>
      <c r="AF32" s="75">
        <f t="shared" si="12"/>
        <v>52635156</v>
      </c>
      <c r="AG32" s="41">
        <f t="shared" si="13"/>
        <v>0.16021068475082545</v>
      </c>
      <c r="AH32" s="41">
        <f t="shared" si="14"/>
        <v>0.16124943184361418</v>
      </c>
      <c r="AI32" s="13">
        <v>328537114</v>
      </c>
      <c r="AJ32" s="13">
        <v>334890940</v>
      </c>
      <c r="AK32" s="13">
        <v>52635156</v>
      </c>
      <c r="AL32" s="13"/>
    </row>
    <row r="33" spans="1:38" s="14" customFormat="1" ht="12.75">
      <c r="A33" s="30" t="s">
        <v>96</v>
      </c>
      <c r="B33" s="58" t="s">
        <v>632</v>
      </c>
      <c r="C33" s="40" t="s">
        <v>633</v>
      </c>
      <c r="D33" s="74">
        <v>655136436</v>
      </c>
      <c r="E33" s="75">
        <v>123860770</v>
      </c>
      <c r="F33" s="76">
        <f t="shared" si="0"/>
        <v>778997206</v>
      </c>
      <c r="G33" s="74">
        <v>663029934</v>
      </c>
      <c r="H33" s="75">
        <v>123860770</v>
      </c>
      <c r="I33" s="77">
        <f t="shared" si="1"/>
        <v>786890704</v>
      </c>
      <c r="J33" s="74">
        <v>119256374</v>
      </c>
      <c r="K33" s="75">
        <v>10995699</v>
      </c>
      <c r="L33" s="75">
        <f t="shared" si="2"/>
        <v>130252073</v>
      </c>
      <c r="M33" s="41">
        <f t="shared" si="3"/>
        <v>0.16720480124546172</v>
      </c>
      <c r="N33" s="102">
        <v>0</v>
      </c>
      <c r="O33" s="103">
        <v>0</v>
      </c>
      <c r="P33" s="104">
        <f t="shared" si="4"/>
        <v>0</v>
      </c>
      <c r="Q33" s="41">
        <f t="shared" si="5"/>
        <v>0</v>
      </c>
      <c r="R33" s="102">
        <v>0</v>
      </c>
      <c r="S33" s="104">
        <v>0</v>
      </c>
      <c r="T33" s="104">
        <f t="shared" si="6"/>
        <v>0</v>
      </c>
      <c r="U33" s="41">
        <f t="shared" si="7"/>
        <v>0</v>
      </c>
      <c r="V33" s="102">
        <v>0</v>
      </c>
      <c r="W33" s="104">
        <v>0</v>
      </c>
      <c r="X33" s="104">
        <f t="shared" si="8"/>
        <v>0</v>
      </c>
      <c r="Y33" s="41">
        <f t="shared" si="9"/>
        <v>0</v>
      </c>
      <c r="Z33" s="74">
        <v>119256374</v>
      </c>
      <c r="AA33" s="75">
        <v>10995699</v>
      </c>
      <c r="AB33" s="75">
        <f t="shared" si="10"/>
        <v>130252073</v>
      </c>
      <c r="AC33" s="41">
        <f t="shared" si="11"/>
        <v>0.16720480124546172</v>
      </c>
      <c r="AD33" s="74">
        <v>110860111</v>
      </c>
      <c r="AE33" s="75">
        <v>11013771</v>
      </c>
      <c r="AF33" s="75">
        <f t="shared" si="12"/>
        <v>121873882</v>
      </c>
      <c r="AG33" s="41">
        <f t="shared" si="13"/>
        <v>0.16805000703348302</v>
      </c>
      <c r="AH33" s="41">
        <f t="shared" si="14"/>
        <v>0.06874476190066714</v>
      </c>
      <c r="AI33" s="13">
        <v>725223903</v>
      </c>
      <c r="AJ33" s="13">
        <v>778886791</v>
      </c>
      <c r="AK33" s="13">
        <v>121873882</v>
      </c>
      <c r="AL33" s="13"/>
    </row>
    <row r="34" spans="1:38" s="14" customFormat="1" ht="12.75">
      <c r="A34" s="30" t="s">
        <v>96</v>
      </c>
      <c r="B34" s="58" t="s">
        <v>64</v>
      </c>
      <c r="C34" s="40" t="s">
        <v>65</v>
      </c>
      <c r="D34" s="74">
        <v>983290146</v>
      </c>
      <c r="E34" s="75">
        <v>150922033</v>
      </c>
      <c r="F34" s="76">
        <f t="shared" si="0"/>
        <v>1134212179</v>
      </c>
      <c r="G34" s="74">
        <v>983290146</v>
      </c>
      <c r="H34" s="75">
        <v>150922033</v>
      </c>
      <c r="I34" s="77">
        <f t="shared" si="1"/>
        <v>1134212179</v>
      </c>
      <c r="J34" s="74">
        <v>183559455</v>
      </c>
      <c r="K34" s="75">
        <v>13702601</v>
      </c>
      <c r="L34" s="75">
        <f t="shared" si="2"/>
        <v>197262056</v>
      </c>
      <c r="M34" s="41">
        <f t="shared" si="3"/>
        <v>0.17391988875830966</v>
      </c>
      <c r="N34" s="102">
        <v>0</v>
      </c>
      <c r="O34" s="103">
        <v>0</v>
      </c>
      <c r="P34" s="104">
        <f t="shared" si="4"/>
        <v>0</v>
      </c>
      <c r="Q34" s="41">
        <f t="shared" si="5"/>
        <v>0</v>
      </c>
      <c r="R34" s="102">
        <v>0</v>
      </c>
      <c r="S34" s="104">
        <v>0</v>
      </c>
      <c r="T34" s="104">
        <f t="shared" si="6"/>
        <v>0</v>
      </c>
      <c r="U34" s="41">
        <f t="shared" si="7"/>
        <v>0</v>
      </c>
      <c r="V34" s="102">
        <v>0</v>
      </c>
      <c r="W34" s="104">
        <v>0</v>
      </c>
      <c r="X34" s="104">
        <f t="shared" si="8"/>
        <v>0</v>
      </c>
      <c r="Y34" s="41">
        <f t="shared" si="9"/>
        <v>0</v>
      </c>
      <c r="Z34" s="74">
        <v>183559455</v>
      </c>
      <c r="AA34" s="75">
        <v>13702601</v>
      </c>
      <c r="AB34" s="75">
        <f t="shared" si="10"/>
        <v>197262056</v>
      </c>
      <c r="AC34" s="41">
        <f t="shared" si="11"/>
        <v>0.17391988875830966</v>
      </c>
      <c r="AD34" s="74">
        <v>191829137</v>
      </c>
      <c r="AE34" s="75">
        <v>5863251</v>
      </c>
      <c r="AF34" s="75">
        <f t="shared" si="12"/>
        <v>197692388</v>
      </c>
      <c r="AG34" s="41">
        <f t="shared" si="13"/>
        <v>0.175242451971102</v>
      </c>
      <c r="AH34" s="41">
        <f t="shared" si="14"/>
        <v>-0.0021767757694343137</v>
      </c>
      <c r="AI34" s="13">
        <v>1128107863</v>
      </c>
      <c r="AJ34" s="13">
        <v>1127416561</v>
      </c>
      <c r="AK34" s="13">
        <v>197692388</v>
      </c>
      <c r="AL34" s="13"/>
    </row>
    <row r="35" spans="1:38" s="14" customFormat="1" ht="12.75">
      <c r="A35" s="30" t="s">
        <v>96</v>
      </c>
      <c r="B35" s="58" t="s">
        <v>634</v>
      </c>
      <c r="C35" s="40" t="s">
        <v>635</v>
      </c>
      <c r="D35" s="74">
        <v>406939248</v>
      </c>
      <c r="E35" s="75">
        <v>65269072</v>
      </c>
      <c r="F35" s="76">
        <f t="shared" si="0"/>
        <v>472208320</v>
      </c>
      <c r="G35" s="74">
        <v>406939248</v>
      </c>
      <c r="H35" s="75">
        <v>65269072</v>
      </c>
      <c r="I35" s="77">
        <f t="shared" si="1"/>
        <v>472208320</v>
      </c>
      <c r="J35" s="74">
        <v>94074317</v>
      </c>
      <c r="K35" s="75">
        <v>3635955</v>
      </c>
      <c r="L35" s="75">
        <f t="shared" si="2"/>
        <v>97710272</v>
      </c>
      <c r="M35" s="41">
        <f t="shared" si="3"/>
        <v>0.2069219619002054</v>
      </c>
      <c r="N35" s="102">
        <v>0</v>
      </c>
      <c r="O35" s="103">
        <v>0</v>
      </c>
      <c r="P35" s="104">
        <f t="shared" si="4"/>
        <v>0</v>
      </c>
      <c r="Q35" s="41">
        <f t="shared" si="5"/>
        <v>0</v>
      </c>
      <c r="R35" s="102">
        <v>0</v>
      </c>
      <c r="S35" s="104">
        <v>0</v>
      </c>
      <c r="T35" s="104">
        <f t="shared" si="6"/>
        <v>0</v>
      </c>
      <c r="U35" s="41">
        <f t="shared" si="7"/>
        <v>0</v>
      </c>
      <c r="V35" s="102">
        <v>0</v>
      </c>
      <c r="W35" s="104">
        <v>0</v>
      </c>
      <c r="X35" s="104">
        <f t="shared" si="8"/>
        <v>0</v>
      </c>
      <c r="Y35" s="41">
        <f t="shared" si="9"/>
        <v>0</v>
      </c>
      <c r="Z35" s="74">
        <v>94074317</v>
      </c>
      <c r="AA35" s="75">
        <v>3635955</v>
      </c>
      <c r="AB35" s="75">
        <f t="shared" si="10"/>
        <v>97710272</v>
      </c>
      <c r="AC35" s="41">
        <f t="shared" si="11"/>
        <v>0.2069219619002054</v>
      </c>
      <c r="AD35" s="74">
        <v>87741684</v>
      </c>
      <c r="AE35" s="75">
        <v>9792367</v>
      </c>
      <c r="AF35" s="75">
        <f t="shared" si="12"/>
        <v>97534051</v>
      </c>
      <c r="AG35" s="41">
        <f t="shared" si="13"/>
        <v>0.19983329272670114</v>
      </c>
      <c r="AH35" s="41">
        <f t="shared" si="14"/>
        <v>0.0018067638757257587</v>
      </c>
      <c r="AI35" s="13">
        <v>488077085</v>
      </c>
      <c r="AJ35" s="13">
        <v>437913729</v>
      </c>
      <c r="AK35" s="13">
        <v>97534051</v>
      </c>
      <c r="AL35" s="13"/>
    </row>
    <row r="36" spans="1:38" s="14" customFormat="1" ht="12.75">
      <c r="A36" s="30" t="s">
        <v>96</v>
      </c>
      <c r="B36" s="58" t="s">
        <v>636</v>
      </c>
      <c r="C36" s="40" t="s">
        <v>637</v>
      </c>
      <c r="D36" s="74">
        <v>332412670</v>
      </c>
      <c r="E36" s="75">
        <v>46476000</v>
      </c>
      <c r="F36" s="76">
        <f t="shared" si="0"/>
        <v>378888670</v>
      </c>
      <c r="G36" s="74">
        <v>332412670</v>
      </c>
      <c r="H36" s="75">
        <v>46476000</v>
      </c>
      <c r="I36" s="77">
        <f t="shared" si="1"/>
        <v>378888670</v>
      </c>
      <c r="J36" s="74">
        <v>63634623</v>
      </c>
      <c r="K36" s="75">
        <v>3550973</v>
      </c>
      <c r="L36" s="75">
        <f t="shared" si="2"/>
        <v>67185596</v>
      </c>
      <c r="M36" s="41">
        <f t="shared" si="3"/>
        <v>0.17732278983164104</v>
      </c>
      <c r="N36" s="102">
        <v>0</v>
      </c>
      <c r="O36" s="103">
        <v>0</v>
      </c>
      <c r="P36" s="104">
        <f t="shared" si="4"/>
        <v>0</v>
      </c>
      <c r="Q36" s="41">
        <f t="shared" si="5"/>
        <v>0</v>
      </c>
      <c r="R36" s="102">
        <v>0</v>
      </c>
      <c r="S36" s="104">
        <v>0</v>
      </c>
      <c r="T36" s="104">
        <f t="shared" si="6"/>
        <v>0</v>
      </c>
      <c r="U36" s="41">
        <f t="shared" si="7"/>
        <v>0</v>
      </c>
      <c r="V36" s="102">
        <v>0</v>
      </c>
      <c r="W36" s="104">
        <v>0</v>
      </c>
      <c r="X36" s="104">
        <f t="shared" si="8"/>
        <v>0</v>
      </c>
      <c r="Y36" s="41">
        <f t="shared" si="9"/>
        <v>0</v>
      </c>
      <c r="Z36" s="74">
        <v>63634623</v>
      </c>
      <c r="AA36" s="75">
        <v>3550973</v>
      </c>
      <c r="AB36" s="75">
        <f t="shared" si="10"/>
        <v>67185596</v>
      </c>
      <c r="AC36" s="41">
        <f t="shared" si="11"/>
        <v>0.17732278983164104</v>
      </c>
      <c r="AD36" s="74">
        <v>56282331</v>
      </c>
      <c r="AE36" s="75">
        <v>5810021</v>
      </c>
      <c r="AF36" s="75">
        <f t="shared" si="12"/>
        <v>62092352</v>
      </c>
      <c r="AG36" s="41">
        <f t="shared" si="13"/>
        <v>0.16555756542724998</v>
      </c>
      <c r="AH36" s="41">
        <f t="shared" si="14"/>
        <v>0.08202691371716764</v>
      </c>
      <c r="AI36" s="13">
        <v>375049922</v>
      </c>
      <c r="AJ36" s="13">
        <v>372170505</v>
      </c>
      <c r="AK36" s="13">
        <v>62092352</v>
      </c>
      <c r="AL36" s="13"/>
    </row>
    <row r="37" spans="1:38" s="14" customFormat="1" ht="12.75">
      <c r="A37" s="30" t="s">
        <v>96</v>
      </c>
      <c r="B37" s="58" t="s">
        <v>638</v>
      </c>
      <c r="C37" s="40" t="s">
        <v>639</v>
      </c>
      <c r="D37" s="74">
        <v>489599050</v>
      </c>
      <c r="E37" s="75">
        <v>71083000</v>
      </c>
      <c r="F37" s="76">
        <f t="shared" si="0"/>
        <v>560682050</v>
      </c>
      <c r="G37" s="74">
        <v>489599050</v>
      </c>
      <c r="H37" s="75">
        <v>71083000</v>
      </c>
      <c r="I37" s="77">
        <f t="shared" si="1"/>
        <v>560682050</v>
      </c>
      <c r="J37" s="74">
        <v>114305715</v>
      </c>
      <c r="K37" s="75">
        <v>4884277</v>
      </c>
      <c r="L37" s="75">
        <f t="shared" si="2"/>
        <v>119189992</v>
      </c>
      <c r="M37" s="41">
        <f t="shared" si="3"/>
        <v>0.21258035993840002</v>
      </c>
      <c r="N37" s="102">
        <v>0</v>
      </c>
      <c r="O37" s="103">
        <v>0</v>
      </c>
      <c r="P37" s="104">
        <f t="shared" si="4"/>
        <v>0</v>
      </c>
      <c r="Q37" s="41">
        <f t="shared" si="5"/>
        <v>0</v>
      </c>
      <c r="R37" s="102">
        <v>0</v>
      </c>
      <c r="S37" s="104">
        <v>0</v>
      </c>
      <c r="T37" s="104">
        <f t="shared" si="6"/>
        <v>0</v>
      </c>
      <c r="U37" s="41">
        <f t="shared" si="7"/>
        <v>0</v>
      </c>
      <c r="V37" s="102">
        <v>0</v>
      </c>
      <c r="W37" s="104">
        <v>0</v>
      </c>
      <c r="X37" s="104">
        <f t="shared" si="8"/>
        <v>0</v>
      </c>
      <c r="Y37" s="41">
        <f t="shared" si="9"/>
        <v>0</v>
      </c>
      <c r="Z37" s="74">
        <v>114305715</v>
      </c>
      <c r="AA37" s="75">
        <v>4884277</v>
      </c>
      <c r="AB37" s="75">
        <f t="shared" si="10"/>
        <v>119189992</v>
      </c>
      <c r="AC37" s="41">
        <f t="shared" si="11"/>
        <v>0.21258035993840002</v>
      </c>
      <c r="AD37" s="74">
        <v>107774330</v>
      </c>
      <c r="AE37" s="75">
        <v>7950663</v>
      </c>
      <c r="AF37" s="75">
        <f t="shared" si="12"/>
        <v>115724993</v>
      </c>
      <c r="AG37" s="41">
        <f t="shared" si="13"/>
        <v>0.21645842202408697</v>
      </c>
      <c r="AH37" s="41">
        <f t="shared" si="14"/>
        <v>0.029941665237344095</v>
      </c>
      <c r="AI37" s="13">
        <v>534629200</v>
      </c>
      <c r="AJ37" s="13">
        <v>552654000</v>
      </c>
      <c r="AK37" s="13">
        <v>115724993</v>
      </c>
      <c r="AL37" s="13"/>
    </row>
    <row r="38" spans="1:38" s="14" customFormat="1" ht="12.75">
      <c r="A38" s="30" t="s">
        <v>115</v>
      </c>
      <c r="B38" s="58" t="s">
        <v>640</v>
      </c>
      <c r="C38" s="40" t="s">
        <v>641</v>
      </c>
      <c r="D38" s="74">
        <v>170847014</v>
      </c>
      <c r="E38" s="75">
        <v>1635000</v>
      </c>
      <c r="F38" s="76">
        <f t="shared" si="0"/>
        <v>172482014</v>
      </c>
      <c r="G38" s="74">
        <v>170847014</v>
      </c>
      <c r="H38" s="75">
        <v>1635000</v>
      </c>
      <c r="I38" s="77">
        <f t="shared" si="1"/>
        <v>172482014</v>
      </c>
      <c r="J38" s="74">
        <v>28585454</v>
      </c>
      <c r="K38" s="75">
        <v>943</v>
      </c>
      <c r="L38" s="75">
        <f t="shared" si="2"/>
        <v>28586397</v>
      </c>
      <c r="M38" s="41">
        <f t="shared" si="3"/>
        <v>0.1657355241689142</v>
      </c>
      <c r="N38" s="102">
        <v>0</v>
      </c>
      <c r="O38" s="103">
        <v>0</v>
      </c>
      <c r="P38" s="104">
        <f t="shared" si="4"/>
        <v>0</v>
      </c>
      <c r="Q38" s="41">
        <f t="shared" si="5"/>
        <v>0</v>
      </c>
      <c r="R38" s="102">
        <v>0</v>
      </c>
      <c r="S38" s="104">
        <v>0</v>
      </c>
      <c r="T38" s="104">
        <f t="shared" si="6"/>
        <v>0</v>
      </c>
      <c r="U38" s="41">
        <f t="shared" si="7"/>
        <v>0</v>
      </c>
      <c r="V38" s="102">
        <v>0</v>
      </c>
      <c r="W38" s="104">
        <v>0</v>
      </c>
      <c r="X38" s="104">
        <f t="shared" si="8"/>
        <v>0</v>
      </c>
      <c r="Y38" s="41">
        <f t="shared" si="9"/>
        <v>0</v>
      </c>
      <c r="Z38" s="74">
        <v>28585454</v>
      </c>
      <c r="AA38" s="75">
        <v>943</v>
      </c>
      <c r="AB38" s="75">
        <f t="shared" si="10"/>
        <v>28586397</v>
      </c>
      <c r="AC38" s="41">
        <f t="shared" si="11"/>
        <v>0.1657355241689142</v>
      </c>
      <c r="AD38" s="74">
        <v>31984902</v>
      </c>
      <c r="AE38" s="75">
        <v>217961</v>
      </c>
      <c r="AF38" s="75">
        <f t="shared" si="12"/>
        <v>32202863</v>
      </c>
      <c r="AG38" s="41">
        <f t="shared" si="13"/>
        <v>0.1566293494912202</v>
      </c>
      <c r="AH38" s="41">
        <f t="shared" si="14"/>
        <v>-0.11230262352760378</v>
      </c>
      <c r="AI38" s="13">
        <v>205599162</v>
      </c>
      <c r="AJ38" s="13">
        <v>191275153</v>
      </c>
      <c r="AK38" s="13">
        <v>32202863</v>
      </c>
      <c r="AL38" s="13"/>
    </row>
    <row r="39" spans="1:38" s="55" customFormat="1" ht="12.75">
      <c r="A39" s="59"/>
      <c r="B39" s="60" t="s">
        <v>642</v>
      </c>
      <c r="C39" s="33"/>
      <c r="D39" s="78">
        <f>SUM(D31:D38)</f>
        <v>3409961408</v>
      </c>
      <c r="E39" s="79">
        <f>SUM(E31:E38)</f>
        <v>529825925</v>
      </c>
      <c r="F39" s="87">
        <f t="shared" si="0"/>
        <v>3939787333</v>
      </c>
      <c r="G39" s="78">
        <f>SUM(G31:G38)</f>
        <v>3417854906</v>
      </c>
      <c r="H39" s="79">
        <f>SUM(H31:H38)</f>
        <v>529825925</v>
      </c>
      <c r="I39" s="80">
        <f t="shared" si="1"/>
        <v>3947680831</v>
      </c>
      <c r="J39" s="78">
        <f>SUM(J31:J38)</f>
        <v>689359305</v>
      </c>
      <c r="K39" s="79">
        <f>SUM(K31:K38)</f>
        <v>43726231</v>
      </c>
      <c r="L39" s="79">
        <f t="shared" si="2"/>
        <v>733085536</v>
      </c>
      <c r="M39" s="45">
        <f t="shared" si="3"/>
        <v>0.18607236229722657</v>
      </c>
      <c r="N39" s="108">
        <f>SUM(N31:N38)</f>
        <v>0</v>
      </c>
      <c r="O39" s="109">
        <f>SUM(O31:O38)</f>
        <v>0</v>
      </c>
      <c r="P39" s="110">
        <f t="shared" si="4"/>
        <v>0</v>
      </c>
      <c r="Q39" s="45">
        <f t="shared" si="5"/>
        <v>0</v>
      </c>
      <c r="R39" s="108">
        <f>SUM(R31:R38)</f>
        <v>0</v>
      </c>
      <c r="S39" s="110">
        <f>SUM(S31:S38)</f>
        <v>0</v>
      </c>
      <c r="T39" s="110">
        <f t="shared" si="6"/>
        <v>0</v>
      </c>
      <c r="U39" s="45">
        <f t="shared" si="7"/>
        <v>0</v>
      </c>
      <c r="V39" s="108">
        <f>SUM(V31:V38)</f>
        <v>0</v>
      </c>
      <c r="W39" s="110">
        <f>SUM(W31:W38)</f>
        <v>0</v>
      </c>
      <c r="X39" s="110">
        <f t="shared" si="8"/>
        <v>0</v>
      </c>
      <c r="Y39" s="45">
        <f t="shared" si="9"/>
        <v>0</v>
      </c>
      <c r="Z39" s="78">
        <f>SUM(Z31:Z38)</f>
        <v>689359305</v>
      </c>
      <c r="AA39" s="79">
        <f>SUM(AA31:AA38)</f>
        <v>43726231</v>
      </c>
      <c r="AB39" s="79">
        <f t="shared" si="10"/>
        <v>733085536</v>
      </c>
      <c r="AC39" s="45">
        <f t="shared" si="11"/>
        <v>0.18607236229722657</v>
      </c>
      <c r="AD39" s="78">
        <f>SUM(AD31:AD38)</f>
        <v>651433520</v>
      </c>
      <c r="AE39" s="79">
        <f>SUM(AE31:AE38)</f>
        <v>43742042</v>
      </c>
      <c r="AF39" s="79">
        <f t="shared" si="12"/>
        <v>695175562</v>
      </c>
      <c r="AG39" s="45">
        <f t="shared" si="13"/>
        <v>0.17892256961913444</v>
      </c>
      <c r="AH39" s="45">
        <f t="shared" si="14"/>
        <v>0.054532949764422245</v>
      </c>
      <c r="AI39" s="61">
        <f>SUM(AI31:AI38)</f>
        <v>3885343048</v>
      </c>
      <c r="AJ39" s="61">
        <f>SUM(AJ31:AJ38)</f>
        <v>3904333446</v>
      </c>
      <c r="AK39" s="61">
        <f>SUM(AK31:AK38)</f>
        <v>695175562</v>
      </c>
      <c r="AL39" s="61"/>
    </row>
    <row r="40" spans="1:38" s="14" customFormat="1" ht="12.75">
      <c r="A40" s="30" t="s">
        <v>96</v>
      </c>
      <c r="B40" s="58" t="s">
        <v>643</v>
      </c>
      <c r="C40" s="40" t="s">
        <v>644</v>
      </c>
      <c r="D40" s="74">
        <v>48205601</v>
      </c>
      <c r="E40" s="75">
        <v>16637561</v>
      </c>
      <c r="F40" s="76">
        <f t="shared" si="0"/>
        <v>64843162</v>
      </c>
      <c r="G40" s="74">
        <v>48205601</v>
      </c>
      <c r="H40" s="75">
        <v>16637561</v>
      </c>
      <c r="I40" s="77">
        <f t="shared" si="1"/>
        <v>64843162</v>
      </c>
      <c r="J40" s="74">
        <v>5746768</v>
      </c>
      <c r="K40" s="75">
        <v>202534</v>
      </c>
      <c r="L40" s="75">
        <f t="shared" si="2"/>
        <v>5949302</v>
      </c>
      <c r="M40" s="41">
        <f t="shared" si="3"/>
        <v>0.09174910378368038</v>
      </c>
      <c r="N40" s="102">
        <v>0</v>
      </c>
      <c r="O40" s="103">
        <v>0</v>
      </c>
      <c r="P40" s="104">
        <f t="shared" si="4"/>
        <v>0</v>
      </c>
      <c r="Q40" s="41">
        <f t="shared" si="5"/>
        <v>0</v>
      </c>
      <c r="R40" s="102">
        <v>0</v>
      </c>
      <c r="S40" s="104">
        <v>0</v>
      </c>
      <c r="T40" s="104">
        <f t="shared" si="6"/>
        <v>0</v>
      </c>
      <c r="U40" s="41">
        <f t="shared" si="7"/>
        <v>0</v>
      </c>
      <c r="V40" s="102">
        <v>0</v>
      </c>
      <c r="W40" s="104">
        <v>0</v>
      </c>
      <c r="X40" s="104">
        <f t="shared" si="8"/>
        <v>0</v>
      </c>
      <c r="Y40" s="41">
        <f t="shared" si="9"/>
        <v>0</v>
      </c>
      <c r="Z40" s="74">
        <v>5746768</v>
      </c>
      <c r="AA40" s="75">
        <v>202534</v>
      </c>
      <c r="AB40" s="75">
        <f t="shared" si="10"/>
        <v>5949302</v>
      </c>
      <c r="AC40" s="41">
        <f t="shared" si="11"/>
        <v>0.09174910378368038</v>
      </c>
      <c r="AD40" s="74">
        <v>2289603</v>
      </c>
      <c r="AE40" s="75">
        <v>3100172</v>
      </c>
      <c r="AF40" s="75">
        <f t="shared" si="12"/>
        <v>5389775</v>
      </c>
      <c r="AG40" s="41">
        <f t="shared" si="13"/>
        <v>0.11150633493105755</v>
      </c>
      <c r="AH40" s="41">
        <f t="shared" si="14"/>
        <v>0.10381268234759333</v>
      </c>
      <c r="AI40" s="13">
        <v>48336043</v>
      </c>
      <c r="AJ40" s="13">
        <v>63814649</v>
      </c>
      <c r="AK40" s="13">
        <v>5389775</v>
      </c>
      <c r="AL40" s="13"/>
    </row>
    <row r="41" spans="1:38" s="14" customFormat="1" ht="12.75">
      <c r="A41" s="30" t="s">
        <v>96</v>
      </c>
      <c r="B41" s="58" t="s">
        <v>645</v>
      </c>
      <c r="C41" s="40" t="s">
        <v>646</v>
      </c>
      <c r="D41" s="74">
        <v>36989442</v>
      </c>
      <c r="E41" s="75">
        <v>8702250</v>
      </c>
      <c r="F41" s="76">
        <f t="shared" si="0"/>
        <v>45691692</v>
      </c>
      <c r="G41" s="74">
        <v>36989442</v>
      </c>
      <c r="H41" s="75">
        <v>8702250</v>
      </c>
      <c r="I41" s="77">
        <f t="shared" si="1"/>
        <v>45691692</v>
      </c>
      <c r="J41" s="74">
        <v>8821079</v>
      </c>
      <c r="K41" s="75">
        <v>710200</v>
      </c>
      <c r="L41" s="75">
        <f t="shared" si="2"/>
        <v>9531279</v>
      </c>
      <c r="M41" s="41">
        <f t="shared" si="3"/>
        <v>0.20859982598149354</v>
      </c>
      <c r="N41" s="102">
        <v>0</v>
      </c>
      <c r="O41" s="103">
        <v>0</v>
      </c>
      <c r="P41" s="104">
        <f t="shared" si="4"/>
        <v>0</v>
      </c>
      <c r="Q41" s="41">
        <f t="shared" si="5"/>
        <v>0</v>
      </c>
      <c r="R41" s="102">
        <v>0</v>
      </c>
      <c r="S41" s="104">
        <v>0</v>
      </c>
      <c r="T41" s="104">
        <f t="shared" si="6"/>
        <v>0</v>
      </c>
      <c r="U41" s="41">
        <f t="shared" si="7"/>
        <v>0</v>
      </c>
      <c r="V41" s="102">
        <v>0</v>
      </c>
      <c r="W41" s="104">
        <v>0</v>
      </c>
      <c r="X41" s="104">
        <f t="shared" si="8"/>
        <v>0</v>
      </c>
      <c r="Y41" s="41">
        <f t="shared" si="9"/>
        <v>0</v>
      </c>
      <c r="Z41" s="74">
        <v>8821079</v>
      </c>
      <c r="AA41" s="75">
        <v>710200</v>
      </c>
      <c r="AB41" s="75">
        <f t="shared" si="10"/>
        <v>9531279</v>
      </c>
      <c r="AC41" s="41">
        <f t="shared" si="11"/>
        <v>0.20859982598149354</v>
      </c>
      <c r="AD41" s="74">
        <v>7520368</v>
      </c>
      <c r="AE41" s="75">
        <v>980978</v>
      </c>
      <c r="AF41" s="75">
        <f t="shared" si="12"/>
        <v>8501346</v>
      </c>
      <c r="AG41" s="41">
        <f t="shared" si="13"/>
        <v>0.17820843727791014</v>
      </c>
      <c r="AH41" s="41">
        <f t="shared" si="14"/>
        <v>0.12114940387086937</v>
      </c>
      <c r="AI41" s="13">
        <v>47704509</v>
      </c>
      <c r="AJ41" s="13">
        <v>48280916</v>
      </c>
      <c r="AK41" s="13">
        <v>8501346</v>
      </c>
      <c r="AL41" s="13"/>
    </row>
    <row r="42" spans="1:38" s="14" customFormat="1" ht="12.75">
      <c r="A42" s="30" t="s">
        <v>96</v>
      </c>
      <c r="B42" s="58" t="s">
        <v>647</v>
      </c>
      <c r="C42" s="40" t="s">
        <v>648</v>
      </c>
      <c r="D42" s="74">
        <v>177232704</v>
      </c>
      <c r="E42" s="75">
        <v>40787000</v>
      </c>
      <c r="F42" s="76">
        <f t="shared" si="0"/>
        <v>218019704</v>
      </c>
      <c r="G42" s="74">
        <v>181349044</v>
      </c>
      <c r="H42" s="75">
        <v>46399256</v>
      </c>
      <c r="I42" s="77">
        <f t="shared" si="1"/>
        <v>227748300</v>
      </c>
      <c r="J42" s="74">
        <v>42215283</v>
      </c>
      <c r="K42" s="75">
        <v>20307420</v>
      </c>
      <c r="L42" s="75">
        <f t="shared" si="2"/>
        <v>62522703</v>
      </c>
      <c r="M42" s="41">
        <f t="shared" si="3"/>
        <v>0.28677546961535183</v>
      </c>
      <c r="N42" s="102">
        <v>0</v>
      </c>
      <c r="O42" s="103">
        <v>0</v>
      </c>
      <c r="P42" s="104">
        <f t="shared" si="4"/>
        <v>0</v>
      </c>
      <c r="Q42" s="41">
        <f t="shared" si="5"/>
        <v>0</v>
      </c>
      <c r="R42" s="102">
        <v>0</v>
      </c>
      <c r="S42" s="104">
        <v>0</v>
      </c>
      <c r="T42" s="104">
        <f t="shared" si="6"/>
        <v>0</v>
      </c>
      <c r="U42" s="41">
        <f t="shared" si="7"/>
        <v>0</v>
      </c>
      <c r="V42" s="102">
        <v>0</v>
      </c>
      <c r="W42" s="104">
        <v>0</v>
      </c>
      <c r="X42" s="104">
        <f t="shared" si="8"/>
        <v>0</v>
      </c>
      <c r="Y42" s="41">
        <f t="shared" si="9"/>
        <v>0</v>
      </c>
      <c r="Z42" s="74">
        <v>42215283</v>
      </c>
      <c r="AA42" s="75">
        <v>20307420</v>
      </c>
      <c r="AB42" s="75">
        <f t="shared" si="10"/>
        <v>62522703</v>
      </c>
      <c r="AC42" s="41">
        <f t="shared" si="11"/>
        <v>0.28677546961535183</v>
      </c>
      <c r="AD42" s="74">
        <v>31828714</v>
      </c>
      <c r="AE42" s="75">
        <v>2746078</v>
      </c>
      <c r="AF42" s="75">
        <f t="shared" si="12"/>
        <v>34574792</v>
      </c>
      <c r="AG42" s="41">
        <f t="shared" si="13"/>
        <v>0.15254622850267122</v>
      </c>
      <c r="AH42" s="41">
        <f t="shared" si="14"/>
        <v>0.8083320067406334</v>
      </c>
      <c r="AI42" s="13">
        <v>226651241</v>
      </c>
      <c r="AJ42" s="13">
        <v>226651241</v>
      </c>
      <c r="AK42" s="13">
        <v>34574792</v>
      </c>
      <c r="AL42" s="13"/>
    </row>
    <row r="43" spans="1:38" s="14" customFormat="1" ht="12.75">
      <c r="A43" s="30" t="s">
        <v>115</v>
      </c>
      <c r="B43" s="58" t="s">
        <v>649</v>
      </c>
      <c r="C43" s="40" t="s">
        <v>650</v>
      </c>
      <c r="D43" s="74">
        <v>53082992</v>
      </c>
      <c r="E43" s="75">
        <v>0</v>
      </c>
      <c r="F43" s="77">
        <f t="shared" si="0"/>
        <v>53082992</v>
      </c>
      <c r="G43" s="74">
        <v>53082992</v>
      </c>
      <c r="H43" s="75">
        <v>0</v>
      </c>
      <c r="I43" s="76">
        <f t="shared" si="1"/>
        <v>53082992</v>
      </c>
      <c r="J43" s="74">
        <v>12274534</v>
      </c>
      <c r="K43" s="88">
        <v>17502</v>
      </c>
      <c r="L43" s="75">
        <f t="shared" si="2"/>
        <v>12292036</v>
      </c>
      <c r="M43" s="41">
        <f t="shared" si="3"/>
        <v>0.2315626067196815</v>
      </c>
      <c r="N43" s="102">
        <v>0</v>
      </c>
      <c r="O43" s="103">
        <v>0</v>
      </c>
      <c r="P43" s="104">
        <f t="shared" si="4"/>
        <v>0</v>
      </c>
      <c r="Q43" s="41">
        <f t="shared" si="5"/>
        <v>0</v>
      </c>
      <c r="R43" s="102">
        <v>0</v>
      </c>
      <c r="S43" s="104">
        <v>0</v>
      </c>
      <c r="T43" s="104">
        <f t="shared" si="6"/>
        <v>0</v>
      </c>
      <c r="U43" s="41">
        <f t="shared" si="7"/>
        <v>0</v>
      </c>
      <c r="V43" s="102">
        <v>0</v>
      </c>
      <c r="W43" s="104">
        <v>0</v>
      </c>
      <c r="X43" s="104">
        <f t="shared" si="8"/>
        <v>0</v>
      </c>
      <c r="Y43" s="41">
        <f t="shared" si="9"/>
        <v>0</v>
      </c>
      <c r="Z43" s="74">
        <v>12274534</v>
      </c>
      <c r="AA43" s="75">
        <v>17502</v>
      </c>
      <c r="AB43" s="75">
        <f t="shared" si="10"/>
        <v>12292036</v>
      </c>
      <c r="AC43" s="41">
        <f t="shared" si="11"/>
        <v>0.2315626067196815</v>
      </c>
      <c r="AD43" s="74">
        <v>12001151</v>
      </c>
      <c r="AE43" s="75">
        <v>45538</v>
      </c>
      <c r="AF43" s="75">
        <f t="shared" si="12"/>
        <v>12046689</v>
      </c>
      <c r="AG43" s="41">
        <f t="shared" si="13"/>
        <v>0.23235673989465117</v>
      </c>
      <c r="AH43" s="41">
        <f t="shared" si="14"/>
        <v>0.020366342984367014</v>
      </c>
      <c r="AI43" s="13">
        <v>51845662</v>
      </c>
      <c r="AJ43" s="13">
        <v>55994268</v>
      </c>
      <c r="AK43" s="13">
        <v>12046689</v>
      </c>
      <c r="AL43" s="13"/>
    </row>
    <row r="44" spans="1:38" s="55" customFormat="1" ht="12.75">
      <c r="A44" s="59"/>
      <c r="B44" s="60" t="s">
        <v>651</v>
      </c>
      <c r="C44" s="33"/>
      <c r="D44" s="78">
        <f>SUM(D40:D43)</f>
        <v>315510739</v>
      </c>
      <c r="E44" s="79">
        <f>SUM(E40:E43)</f>
        <v>66126811</v>
      </c>
      <c r="F44" s="80">
        <f t="shared" si="0"/>
        <v>381637550</v>
      </c>
      <c r="G44" s="78">
        <f>SUM(G40:G43)</f>
        <v>319627079</v>
      </c>
      <c r="H44" s="79">
        <f>SUM(H40:H43)</f>
        <v>71739067</v>
      </c>
      <c r="I44" s="87">
        <f t="shared" si="1"/>
        <v>391366146</v>
      </c>
      <c r="J44" s="78">
        <f>SUM(J40:J43)</f>
        <v>69057664</v>
      </c>
      <c r="K44" s="89">
        <f>SUM(K40:K43)</f>
        <v>21237656</v>
      </c>
      <c r="L44" s="79">
        <f t="shared" si="2"/>
        <v>90295320</v>
      </c>
      <c r="M44" s="45">
        <f t="shared" si="3"/>
        <v>0.23659967421968828</v>
      </c>
      <c r="N44" s="108">
        <f>SUM(N40:N43)</f>
        <v>0</v>
      </c>
      <c r="O44" s="109">
        <f>SUM(O40:O43)</f>
        <v>0</v>
      </c>
      <c r="P44" s="110">
        <f t="shared" si="4"/>
        <v>0</v>
      </c>
      <c r="Q44" s="45">
        <f t="shared" si="5"/>
        <v>0</v>
      </c>
      <c r="R44" s="108">
        <f>SUM(R40:R43)</f>
        <v>0</v>
      </c>
      <c r="S44" s="110">
        <f>SUM(S40:S43)</f>
        <v>0</v>
      </c>
      <c r="T44" s="110">
        <f t="shared" si="6"/>
        <v>0</v>
      </c>
      <c r="U44" s="45">
        <f t="shared" si="7"/>
        <v>0</v>
      </c>
      <c r="V44" s="108">
        <f>SUM(V40:V43)</f>
        <v>0</v>
      </c>
      <c r="W44" s="110">
        <f>SUM(W40:W43)</f>
        <v>0</v>
      </c>
      <c r="X44" s="110">
        <f t="shared" si="8"/>
        <v>0</v>
      </c>
      <c r="Y44" s="45">
        <f t="shared" si="9"/>
        <v>0</v>
      </c>
      <c r="Z44" s="78">
        <f>SUM(Z40:Z43)</f>
        <v>69057664</v>
      </c>
      <c r="AA44" s="79">
        <f>SUM(AA40:AA43)</f>
        <v>21237656</v>
      </c>
      <c r="AB44" s="79">
        <f t="shared" si="10"/>
        <v>90295320</v>
      </c>
      <c r="AC44" s="45">
        <f t="shared" si="11"/>
        <v>0.23659967421968828</v>
      </c>
      <c r="AD44" s="78">
        <f>SUM(AD40:AD43)</f>
        <v>53639836</v>
      </c>
      <c r="AE44" s="79">
        <f>SUM(AE40:AE43)</f>
        <v>6872766</v>
      </c>
      <c r="AF44" s="79">
        <f t="shared" si="12"/>
        <v>60512602</v>
      </c>
      <c r="AG44" s="45">
        <f t="shared" si="13"/>
        <v>0.16156622306305787</v>
      </c>
      <c r="AH44" s="45">
        <f t="shared" si="14"/>
        <v>0.4921738119937398</v>
      </c>
      <c r="AI44" s="61">
        <f>SUM(AI40:AI43)</f>
        <v>374537455</v>
      </c>
      <c r="AJ44" s="61">
        <f>SUM(AJ40:AJ43)</f>
        <v>394741074</v>
      </c>
      <c r="AK44" s="61">
        <f>SUM(AK40:AK43)</f>
        <v>60512602</v>
      </c>
      <c r="AL44" s="61"/>
    </row>
    <row r="45" spans="1:38" s="55" customFormat="1" ht="12.75">
      <c r="A45" s="59"/>
      <c r="B45" s="60" t="s">
        <v>652</v>
      </c>
      <c r="C45" s="33"/>
      <c r="D45" s="78">
        <f>SUM(D9,D11:D16,D18:D23,D25:D29,D31:D38,D40:D43)</f>
        <v>35642757552</v>
      </c>
      <c r="E45" s="79">
        <f>SUM(E9,E11:E16,E18:E23,E25:E29,E31:E38,E40:E43)</f>
        <v>8063877994</v>
      </c>
      <c r="F45" s="80">
        <f t="shared" si="0"/>
        <v>43706635546</v>
      </c>
      <c r="G45" s="78">
        <f>SUM(G9,G11:G16,G18:G23,G25:G29,G31:G38,G40:G43)</f>
        <v>35535022173</v>
      </c>
      <c r="H45" s="79">
        <f>SUM(H9,H11:H16,H18:H23,H25:H29,H31:H38,H40:H43)</f>
        <v>8608436022</v>
      </c>
      <c r="I45" s="87">
        <f t="shared" si="1"/>
        <v>44143458195</v>
      </c>
      <c r="J45" s="78">
        <f>SUM(J9,J11:J16,J18:J23,J25:J29,J31:J38,J40:J43)</f>
        <v>7550505410</v>
      </c>
      <c r="K45" s="89">
        <f>SUM(K9,K11:K16,K18:K23,K25:K29,K31:K38,K40:K43)</f>
        <v>811664186</v>
      </c>
      <c r="L45" s="79">
        <f t="shared" si="2"/>
        <v>8362169596</v>
      </c>
      <c r="M45" s="45">
        <f t="shared" si="3"/>
        <v>0.19132494394813465</v>
      </c>
      <c r="N45" s="108">
        <f>SUM(N9,N11:N16,N18:N23,N25:N29,N31:N38,N40:N43)</f>
        <v>0</v>
      </c>
      <c r="O45" s="109">
        <f>SUM(O9,O11:O16,O18:O23,O25:O29,O31:O38,O40:O43)</f>
        <v>0</v>
      </c>
      <c r="P45" s="110">
        <f t="shared" si="4"/>
        <v>0</v>
      </c>
      <c r="Q45" s="45">
        <f t="shared" si="5"/>
        <v>0</v>
      </c>
      <c r="R45" s="108">
        <f>SUM(R9,R11:R16,R18:R23,R25:R29,R31:R38,R40:R43)</f>
        <v>0</v>
      </c>
      <c r="S45" s="110">
        <f>SUM(S9,S11:S16,S18:S23,S25:S29,S31:S38,S40:S43)</f>
        <v>0</v>
      </c>
      <c r="T45" s="110">
        <f t="shared" si="6"/>
        <v>0</v>
      </c>
      <c r="U45" s="45">
        <f t="shared" si="7"/>
        <v>0</v>
      </c>
      <c r="V45" s="108">
        <f>SUM(V9,V11:V16,V18:V23,V25:V29,V31:V38,V40:V43)</f>
        <v>0</v>
      </c>
      <c r="W45" s="110">
        <f>SUM(W9,W11:W16,W18:W23,W25:W29,W31:W38,W40:W43)</f>
        <v>0</v>
      </c>
      <c r="X45" s="110">
        <f t="shared" si="8"/>
        <v>0</v>
      </c>
      <c r="Y45" s="45">
        <f t="shared" si="9"/>
        <v>0</v>
      </c>
      <c r="Z45" s="78">
        <f>SUM(Z9,Z11:Z16,Z18:Z23,Z25:Z29,Z31:Z38,Z40:Z43)</f>
        <v>7550505410</v>
      </c>
      <c r="AA45" s="79">
        <f>SUM(AA9,AA11:AA16,AA18:AA23,AA25:AA29,AA31:AA38,AA40:AA43)</f>
        <v>811664186</v>
      </c>
      <c r="AB45" s="79">
        <f t="shared" si="10"/>
        <v>8362169596</v>
      </c>
      <c r="AC45" s="45">
        <f t="shared" si="11"/>
        <v>0.19132494394813465</v>
      </c>
      <c r="AD45" s="78">
        <f>SUM(AD9,AD11:AD16,AD18:AD23,AD25:AD29,AD31:AD38,AD40:AD43)</f>
        <v>6943840601</v>
      </c>
      <c r="AE45" s="79">
        <f>SUM(AE9,AE11:AE16,AE18:AE23,AE25:AE29,AE31:AE38,AE40:AE43)</f>
        <v>561531416</v>
      </c>
      <c r="AF45" s="79">
        <f t="shared" si="12"/>
        <v>7505372017</v>
      </c>
      <c r="AG45" s="45">
        <f t="shared" si="13"/>
        <v>0.18675079397856156</v>
      </c>
      <c r="AH45" s="45">
        <f t="shared" si="14"/>
        <v>0.11415790943597681</v>
      </c>
      <c r="AI45" s="61">
        <f>SUM(AI9,AI11:AI16,AI18:AI23,AI25:AI29,AI31:AI38,AI40:AI43)</f>
        <v>40189237524</v>
      </c>
      <c r="AJ45" s="61">
        <f>SUM(AJ9,AJ11:AJ16,AJ18:AJ23,AJ25:AJ29,AJ31:AJ38,AJ40:AJ43)</f>
        <v>39182137043</v>
      </c>
      <c r="AK45" s="61">
        <f>SUM(AK9,AK11:AK16,AK18:AK23,AK25:AK29,AK31:AK38,AK40:AK43)</f>
        <v>7505372017</v>
      </c>
      <c r="AL45" s="61"/>
    </row>
    <row r="46" spans="1:38" s="14" customFormat="1" ht="12.75">
      <c r="A46" s="62"/>
      <c r="B46" s="63"/>
      <c r="C46" s="64"/>
      <c r="D46" s="90"/>
      <c r="E46" s="90"/>
      <c r="F46" s="91"/>
      <c r="G46" s="92"/>
      <c r="H46" s="90"/>
      <c r="I46" s="93"/>
      <c r="J46" s="92"/>
      <c r="K46" s="94"/>
      <c r="L46" s="90"/>
      <c r="M46" s="68"/>
      <c r="N46" s="92"/>
      <c r="O46" s="94"/>
      <c r="P46" s="90"/>
      <c r="Q46" s="68"/>
      <c r="R46" s="92"/>
      <c r="S46" s="94"/>
      <c r="T46" s="90"/>
      <c r="U46" s="68"/>
      <c r="V46" s="92"/>
      <c r="W46" s="94"/>
      <c r="X46" s="90"/>
      <c r="Y46" s="68"/>
      <c r="Z46" s="92"/>
      <c r="AA46" s="94"/>
      <c r="AB46" s="90"/>
      <c r="AC46" s="68"/>
      <c r="AD46" s="92"/>
      <c r="AE46" s="90"/>
      <c r="AF46" s="90"/>
      <c r="AG46" s="68"/>
      <c r="AH46" s="68"/>
      <c r="AI46" s="13"/>
      <c r="AJ46" s="13"/>
      <c r="AK46" s="13"/>
      <c r="AL46" s="13"/>
    </row>
    <row r="47" spans="1:38" s="14" customFormat="1" ht="13.5">
      <c r="A47" s="13"/>
      <c r="B47" s="135" t="s">
        <v>656</v>
      </c>
      <c r="C47" s="13"/>
      <c r="D47" s="85"/>
      <c r="E47" s="85"/>
      <c r="F47" s="85"/>
      <c r="G47" s="85"/>
      <c r="H47" s="85"/>
      <c r="I47" s="85"/>
      <c r="J47" s="85"/>
      <c r="K47" s="85"/>
      <c r="L47" s="85"/>
      <c r="M47" s="13"/>
      <c r="N47" s="85"/>
      <c r="O47" s="85"/>
      <c r="P47" s="85"/>
      <c r="Q47" s="13"/>
      <c r="R47" s="85"/>
      <c r="S47" s="85"/>
      <c r="T47" s="85"/>
      <c r="U47" s="13"/>
      <c r="V47" s="85"/>
      <c r="W47" s="85"/>
      <c r="X47" s="85"/>
      <c r="Y47" s="13"/>
      <c r="Z47" s="85"/>
      <c r="AA47" s="85"/>
      <c r="AB47" s="85"/>
      <c r="AC47" s="13"/>
      <c r="AD47" s="85"/>
      <c r="AE47" s="85"/>
      <c r="AF47" s="85"/>
      <c r="AG47" s="13"/>
      <c r="AH47" s="13"/>
      <c r="AI47" s="13"/>
      <c r="AJ47" s="13"/>
      <c r="AK47" s="13"/>
      <c r="AL47" s="13"/>
    </row>
    <row r="48" spans="1:38" s="14" customFormat="1" ht="12.75">
      <c r="A48" s="13"/>
      <c r="B48" s="13"/>
      <c r="C48" s="13"/>
      <c r="D48" s="85"/>
      <c r="E48" s="85"/>
      <c r="F48" s="85"/>
      <c r="G48" s="85"/>
      <c r="H48" s="85"/>
      <c r="I48" s="85"/>
      <c r="J48" s="85"/>
      <c r="K48" s="85"/>
      <c r="L48" s="85"/>
      <c r="M48" s="13"/>
      <c r="N48" s="85"/>
      <c r="O48" s="85"/>
      <c r="P48" s="85"/>
      <c r="Q48" s="13"/>
      <c r="R48" s="85"/>
      <c r="S48" s="85"/>
      <c r="T48" s="85"/>
      <c r="U48" s="13"/>
      <c r="V48" s="85"/>
      <c r="W48" s="85"/>
      <c r="X48" s="85"/>
      <c r="Y48" s="13"/>
      <c r="Z48" s="85"/>
      <c r="AA48" s="85"/>
      <c r="AB48" s="85"/>
      <c r="AC48" s="13"/>
      <c r="AD48" s="85"/>
      <c r="AE48" s="85"/>
      <c r="AF48" s="85"/>
      <c r="AG48" s="13"/>
      <c r="AH48" s="13"/>
      <c r="AI48" s="13"/>
      <c r="AJ48" s="13"/>
      <c r="AK48" s="13"/>
      <c r="AL48" s="13"/>
    </row>
    <row r="49" spans="1:38" s="14" customFormat="1" ht="12.75">
      <c r="A49" s="13"/>
      <c r="B49" s="13"/>
      <c r="C49" s="13"/>
      <c r="D49" s="85"/>
      <c r="E49" s="85"/>
      <c r="F49" s="85"/>
      <c r="G49" s="85"/>
      <c r="H49" s="85"/>
      <c r="I49" s="85"/>
      <c r="J49" s="85"/>
      <c r="K49" s="85"/>
      <c r="L49" s="85"/>
      <c r="M49" s="13"/>
      <c r="N49" s="85"/>
      <c r="O49" s="85"/>
      <c r="P49" s="85"/>
      <c r="Q49" s="13"/>
      <c r="R49" s="85"/>
      <c r="S49" s="85"/>
      <c r="T49" s="85"/>
      <c r="U49" s="13"/>
      <c r="V49" s="85"/>
      <c r="W49" s="85"/>
      <c r="X49" s="85"/>
      <c r="Y49" s="13"/>
      <c r="Z49" s="85"/>
      <c r="AA49" s="85"/>
      <c r="AB49" s="85"/>
      <c r="AC49" s="13"/>
      <c r="AD49" s="85"/>
      <c r="AE49" s="85"/>
      <c r="AF49" s="85"/>
      <c r="AG49" s="13"/>
      <c r="AH49" s="13"/>
      <c r="AI49" s="13"/>
      <c r="AJ49" s="13"/>
      <c r="AK49" s="13"/>
      <c r="AL49" s="13"/>
    </row>
    <row r="50" spans="1:38" ht="12.75">
      <c r="A50" s="2"/>
      <c r="B50" s="2"/>
      <c r="C50" s="2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2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ht="16.5" customHeight="1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5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25"/>
      <c r="C6" s="128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38</v>
      </c>
      <c r="C7" s="128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128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39</v>
      </c>
      <c r="C9" s="129" t="s">
        <v>40</v>
      </c>
      <c r="D9" s="74">
        <v>3992221749</v>
      </c>
      <c r="E9" s="75">
        <v>749097271</v>
      </c>
      <c r="F9" s="76">
        <f>$D9+$E9</f>
        <v>4741319020</v>
      </c>
      <c r="G9" s="74">
        <v>4047215770</v>
      </c>
      <c r="H9" s="75">
        <v>793262334</v>
      </c>
      <c r="I9" s="77">
        <f>$G9+$H9</f>
        <v>4840478104</v>
      </c>
      <c r="J9" s="74">
        <v>718688792</v>
      </c>
      <c r="K9" s="75">
        <v>38430807</v>
      </c>
      <c r="L9" s="75">
        <f>$J9+$K9</f>
        <v>757119599</v>
      </c>
      <c r="M9" s="41">
        <f>IF($F9=0,0,$L9/$F9)</f>
        <v>0.15968543685972011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718688792</v>
      </c>
      <c r="AA9" s="75">
        <v>38430807</v>
      </c>
      <c r="AB9" s="75">
        <f>$Z9+$AA9</f>
        <v>757119599</v>
      </c>
      <c r="AC9" s="41">
        <f>IF($F9=0,0,$AB9/$F9)</f>
        <v>0.15968543685972011</v>
      </c>
      <c r="AD9" s="74">
        <v>829532334</v>
      </c>
      <c r="AE9" s="75">
        <v>36993198</v>
      </c>
      <c r="AF9" s="75">
        <f>$AD9+$AE9</f>
        <v>866525532</v>
      </c>
      <c r="AG9" s="41">
        <f>IF($AI9=0,0,$AK9/$AI9)</f>
        <v>0.19779539317793993</v>
      </c>
      <c r="AH9" s="41">
        <f>IF($AF9=0,0,(($L9/$AF9)-1))</f>
        <v>-0.1262581758525726</v>
      </c>
      <c r="AI9" s="13">
        <v>4380918676</v>
      </c>
      <c r="AJ9" s="13">
        <v>4449461994</v>
      </c>
      <c r="AK9" s="13">
        <v>866525532</v>
      </c>
      <c r="AL9" s="13"/>
    </row>
    <row r="10" spans="1:38" s="14" customFormat="1" ht="12.75">
      <c r="A10" s="30"/>
      <c r="B10" s="39" t="s">
        <v>41</v>
      </c>
      <c r="C10" s="129" t="s">
        <v>42</v>
      </c>
      <c r="D10" s="74">
        <v>24362424954</v>
      </c>
      <c r="E10" s="75">
        <v>5926610002</v>
      </c>
      <c r="F10" s="77">
        <f aca="true" t="shared" si="0" ref="F10:F17">$D10+$E10</f>
        <v>30289034956</v>
      </c>
      <c r="G10" s="74">
        <v>24238682917</v>
      </c>
      <c r="H10" s="75">
        <v>6302930812</v>
      </c>
      <c r="I10" s="77">
        <f aca="true" t="shared" si="1" ref="I10:I17">$G10+$H10</f>
        <v>30541613729</v>
      </c>
      <c r="J10" s="74">
        <v>5274100207</v>
      </c>
      <c r="K10" s="75">
        <v>620978282</v>
      </c>
      <c r="L10" s="75">
        <f aca="true" t="shared" si="2" ref="L10:L17">$J10+$K10</f>
        <v>5895078489</v>
      </c>
      <c r="M10" s="41">
        <f aca="true" t="shared" si="3" ref="M10:M17">IF($F10=0,0,$L10/$F10)</f>
        <v>0.19462747814724402</v>
      </c>
      <c r="N10" s="102">
        <v>0</v>
      </c>
      <c r="O10" s="103">
        <v>0</v>
      </c>
      <c r="P10" s="104">
        <f aca="true" t="shared" si="4" ref="P10:P17">$N10+$O10</f>
        <v>0</v>
      </c>
      <c r="Q10" s="41">
        <f aca="true" t="shared" si="5" ref="Q10:Q17">IF($F10=0,0,$P10/$F10)</f>
        <v>0</v>
      </c>
      <c r="R10" s="102">
        <v>0</v>
      </c>
      <c r="S10" s="104">
        <v>0</v>
      </c>
      <c r="T10" s="104">
        <f aca="true" t="shared" si="6" ref="T10:T17">$R10+$S10</f>
        <v>0</v>
      </c>
      <c r="U10" s="41">
        <f aca="true" t="shared" si="7" ref="U10:U17">IF($I10=0,0,$T10/$I10)</f>
        <v>0</v>
      </c>
      <c r="V10" s="102">
        <v>0</v>
      </c>
      <c r="W10" s="104">
        <v>0</v>
      </c>
      <c r="X10" s="104">
        <f aca="true" t="shared" si="8" ref="X10:X17">$V10+$W10</f>
        <v>0</v>
      </c>
      <c r="Y10" s="41">
        <f aca="true" t="shared" si="9" ref="Y10:Y17">IF($I10=0,0,$X10/$I10)</f>
        <v>0</v>
      </c>
      <c r="Z10" s="74">
        <v>5274100207</v>
      </c>
      <c r="AA10" s="75">
        <v>620978282</v>
      </c>
      <c r="AB10" s="75">
        <f aca="true" t="shared" si="10" ref="AB10:AB17">$Z10+$AA10</f>
        <v>5895078489</v>
      </c>
      <c r="AC10" s="41">
        <f aca="true" t="shared" si="11" ref="AC10:AC17">IF($F10=0,0,$AB10/$F10)</f>
        <v>0.19462747814724402</v>
      </c>
      <c r="AD10" s="74">
        <v>4766624742</v>
      </c>
      <c r="AE10" s="75">
        <v>354885555</v>
      </c>
      <c r="AF10" s="75">
        <f aca="true" t="shared" si="12" ref="AF10:AF17">$AD10+$AE10</f>
        <v>5121510297</v>
      </c>
      <c r="AG10" s="41">
        <f aca="true" t="shared" si="13" ref="AG10:AG17">IF($AI10=0,0,$AK10/$AI10)</f>
        <v>0.18807134458374972</v>
      </c>
      <c r="AH10" s="41">
        <f aca="true" t="shared" si="14" ref="AH10:AH17">IF($AF10=0,0,(($L10/$AF10)-1))</f>
        <v>0.15104298285861661</v>
      </c>
      <c r="AI10" s="13">
        <v>27231741807</v>
      </c>
      <c r="AJ10" s="13">
        <v>26229714468</v>
      </c>
      <c r="AK10" s="13">
        <v>5121510297</v>
      </c>
      <c r="AL10" s="13"/>
    </row>
    <row r="11" spans="1:38" s="14" customFormat="1" ht="12.75">
      <c r="A11" s="30"/>
      <c r="B11" s="39" t="s">
        <v>43</v>
      </c>
      <c r="C11" s="129" t="s">
        <v>44</v>
      </c>
      <c r="D11" s="74">
        <v>22365359559</v>
      </c>
      <c r="E11" s="75">
        <v>2650707810</v>
      </c>
      <c r="F11" s="77">
        <f t="shared" si="0"/>
        <v>25016067369</v>
      </c>
      <c r="G11" s="74">
        <v>22365359559</v>
      </c>
      <c r="H11" s="75">
        <v>2650707810</v>
      </c>
      <c r="I11" s="77">
        <f t="shared" si="1"/>
        <v>25016067369</v>
      </c>
      <c r="J11" s="74">
        <v>5619571987</v>
      </c>
      <c r="K11" s="75">
        <v>147480416</v>
      </c>
      <c r="L11" s="75">
        <f t="shared" si="2"/>
        <v>5767052403</v>
      </c>
      <c r="M11" s="41">
        <f t="shared" si="3"/>
        <v>0.23053393316915</v>
      </c>
      <c r="N11" s="102">
        <v>0</v>
      </c>
      <c r="O11" s="103">
        <v>0</v>
      </c>
      <c r="P11" s="104">
        <f t="shared" si="4"/>
        <v>0</v>
      </c>
      <c r="Q11" s="41">
        <f t="shared" si="5"/>
        <v>0</v>
      </c>
      <c r="R11" s="102">
        <v>0</v>
      </c>
      <c r="S11" s="104">
        <v>0</v>
      </c>
      <c r="T11" s="104">
        <f t="shared" si="6"/>
        <v>0</v>
      </c>
      <c r="U11" s="41">
        <f t="shared" si="7"/>
        <v>0</v>
      </c>
      <c r="V11" s="102">
        <v>0</v>
      </c>
      <c r="W11" s="104">
        <v>0</v>
      </c>
      <c r="X11" s="104">
        <f t="shared" si="8"/>
        <v>0</v>
      </c>
      <c r="Y11" s="41">
        <f t="shared" si="9"/>
        <v>0</v>
      </c>
      <c r="Z11" s="74">
        <v>5619571987</v>
      </c>
      <c r="AA11" s="75">
        <v>147480416</v>
      </c>
      <c r="AB11" s="75">
        <f t="shared" si="10"/>
        <v>5767052403</v>
      </c>
      <c r="AC11" s="41">
        <f t="shared" si="11"/>
        <v>0.23053393316915</v>
      </c>
      <c r="AD11" s="74">
        <v>5299873611</v>
      </c>
      <c r="AE11" s="75">
        <v>186036582</v>
      </c>
      <c r="AF11" s="75">
        <f t="shared" si="12"/>
        <v>5485910193</v>
      </c>
      <c r="AG11" s="41">
        <f t="shared" si="13"/>
        <v>0.23318406532351615</v>
      </c>
      <c r="AH11" s="41">
        <f t="shared" si="14"/>
        <v>0.0512480518472096</v>
      </c>
      <c r="AI11" s="13">
        <v>23526093798</v>
      </c>
      <c r="AJ11" s="13">
        <v>23009613836</v>
      </c>
      <c r="AK11" s="13">
        <v>5485910193</v>
      </c>
      <c r="AL11" s="13"/>
    </row>
    <row r="12" spans="1:38" s="14" customFormat="1" ht="12.75">
      <c r="A12" s="30"/>
      <c r="B12" s="39" t="s">
        <v>45</v>
      </c>
      <c r="C12" s="129" t="s">
        <v>46</v>
      </c>
      <c r="D12" s="74">
        <v>23751278429</v>
      </c>
      <c r="E12" s="75">
        <v>5308715000</v>
      </c>
      <c r="F12" s="77">
        <f t="shared" si="0"/>
        <v>29059993429</v>
      </c>
      <c r="G12" s="74">
        <v>23751278429</v>
      </c>
      <c r="H12" s="75">
        <v>5308715000</v>
      </c>
      <c r="I12" s="77">
        <f t="shared" si="1"/>
        <v>29059993429</v>
      </c>
      <c r="J12" s="74">
        <v>5327850240</v>
      </c>
      <c r="K12" s="75">
        <v>596821000</v>
      </c>
      <c r="L12" s="75">
        <f t="shared" si="2"/>
        <v>5924671240</v>
      </c>
      <c r="M12" s="41">
        <f t="shared" si="3"/>
        <v>0.2038772394933703</v>
      </c>
      <c r="N12" s="102">
        <v>0</v>
      </c>
      <c r="O12" s="103">
        <v>0</v>
      </c>
      <c r="P12" s="104">
        <f t="shared" si="4"/>
        <v>0</v>
      </c>
      <c r="Q12" s="41">
        <f t="shared" si="5"/>
        <v>0</v>
      </c>
      <c r="R12" s="102">
        <v>0</v>
      </c>
      <c r="S12" s="104">
        <v>0</v>
      </c>
      <c r="T12" s="104">
        <f t="shared" si="6"/>
        <v>0</v>
      </c>
      <c r="U12" s="41">
        <f t="shared" si="7"/>
        <v>0</v>
      </c>
      <c r="V12" s="102">
        <v>0</v>
      </c>
      <c r="W12" s="104">
        <v>0</v>
      </c>
      <c r="X12" s="104">
        <f t="shared" si="8"/>
        <v>0</v>
      </c>
      <c r="Y12" s="41">
        <f t="shared" si="9"/>
        <v>0</v>
      </c>
      <c r="Z12" s="74">
        <v>5327850240</v>
      </c>
      <c r="AA12" s="75">
        <v>596821000</v>
      </c>
      <c r="AB12" s="75">
        <f t="shared" si="10"/>
        <v>5924671240</v>
      </c>
      <c r="AC12" s="41">
        <f t="shared" si="11"/>
        <v>0.2038772394933703</v>
      </c>
      <c r="AD12" s="74">
        <v>4842143325</v>
      </c>
      <c r="AE12" s="75">
        <v>614665000</v>
      </c>
      <c r="AF12" s="75">
        <f t="shared" si="12"/>
        <v>5456808325</v>
      </c>
      <c r="AG12" s="41">
        <f t="shared" si="13"/>
        <v>0.20542018675639973</v>
      </c>
      <c r="AH12" s="41">
        <f t="shared" si="14"/>
        <v>0.08573929798056446</v>
      </c>
      <c r="AI12" s="13">
        <v>26564128926</v>
      </c>
      <c r="AJ12" s="13">
        <v>27151202040</v>
      </c>
      <c r="AK12" s="13">
        <v>5456808325</v>
      </c>
      <c r="AL12" s="13"/>
    </row>
    <row r="13" spans="1:38" s="14" customFormat="1" ht="12.75">
      <c r="A13" s="30"/>
      <c r="B13" s="39" t="s">
        <v>47</v>
      </c>
      <c r="C13" s="129" t="s">
        <v>48</v>
      </c>
      <c r="D13" s="74">
        <v>32354828674</v>
      </c>
      <c r="E13" s="75">
        <v>4261567000</v>
      </c>
      <c r="F13" s="77">
        <f t="shared" si="0"/>
        <v>36616395674</v>
      </c>
      <c r="G13" s="74">
        <v>32354828674</v>
      </c>
      <c r="H13" s="75">
        <v>4261567000</v>
      </c>
      <c r="I13" s="77">
        <f t="shared" si="1"/>
        <v>36616395674</v>
      </c>
      <c r="J13" s="74">
        <v>7964319236</v>
      </c>
      <c r="K13" s="75">
        <v>227416000</v>
      </c>
      <c r="L13" s="75">
        <f t="shared" si="2"/>
        <v>8191735236</v>
      </c>
      <c r="M13" s="41">
        <f t="shared" si="3"/>
        <v>0.22371768398320702</v>
      </c>
      <c r="N13" s="102">
        <v>0</v>
      </c>
      <c r="O13" s="103">
        <v>0</v>
      </c>
      <c r="P13" s="104">
        <f t="shared" si="4"/>
        <v>0</v>
      </c>
      <c r="Q13" s="41">
        <f t="shared" si="5"/>
        <v>0</v>
      </c>
      <c r="R13" s="102">
        <v>0</v>
      </c>
      <c r="S13" s="104">
        <v>0</v>
      </c>
      <c r="T13" s="104">
        <f t="shared" si="6"/>
        <v>0</v>
      </c>
      <c r="U13" s="41">
        <f t="shared" si="7"/>
        <v>0</v>
      </c>
      <c r="V13" s="102">
        <v>0</v>
      </c>
      <c r="W13" s="104">
        <v>0</v>
      </c>
      <c r="X13" s="104">
        <f t="shared" si="8"/>
        <v>0</v>
      </c>
      <c r="Y13" s="41">
        <f t="shared" si="9"/>
        <v>0</v>
      </c>
      <c r="Z13" s="74">
        <v>7964319236</v>
      </c>
      <c r="AA13" s="75">
        <v>227416000</v>
      </c>
      <c r="AB13" s="75">
        <f t="shared" si="10"/>
        <v>8191735236</v>
      </c>
      <c r="AC13" s="41">
        <f t="shared" si="11"/>
        <v>0.22371768398320702</v>
      </c>
      <c r="AD13" s="74">
        <v>7559673411</v>
      </c>
      <c r="AE13" s="75">
        <v>314777401</v>
      </c>
      <c r="AF13" s="75">
        <f t="shared" si="12"/>
        <v>7874450812</v>
      </c>
      <c r="AG13" s="41">
        <f t="shared" si="13"/>
        <v>0.24391061072777517</v>
      </c>
      <c r="AH13" s="41">
        <f t="shared" si="14"/>
        <v>0.040292895539646434</v>
      </c>
      <c r="AI13" s="13">
        <v>32284166681</v>
      </c>
      <c r="AJ13" s="13">
        <v>33107456681</v>
      </c>
      <c r="AK13" s="13">
        <v>7874450812</v>
      </c>
      <c r="AL13" s="13"/>
    </row>
    <row r="14" spans="1:38" s="14" customFormat="1" ht="12.75">
      <c r="A14" s="30"/>
      <c r="B14" s="39" t="s">
        <v>49</v>
      </c>
      <c r="C14" s="129" t="s">
        <v>50</v>
      </c>
      <c r="D14" s="74">
        <v>4176314817</v>
      </c>
      <c r="E14" s="75">
        <v>753667166</v>
      </c>
      <c r="F14" s="77">
        <f t="shared" si="0"/>
        <v>4929981983</v>
      </c>
      <c r="G14" s="74">
        <v>4176314817</v>
      </c>
      <c r="H14" s="75">
        <v>753667166</v>
      </c>
      <c r="I14" s="77">
        <f t="shared" si="1"/>
        <v>4929981983</v>
      </c>
      <c r="J14" s="74">
        <v>799138922</v>
      </c>
      <c r="K14" s="75">
        <v>116277776</v>
      </c>
      <c r="L14" s="75">
        <f t="shared" si="2"/>
        <v>915416698</v>
      </c>
      <c r="M14" s="41">
        <f t="shared" si="3"/>
        <v>0.18568357879534264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799138922</v>
      </c>
      <c r="AA14" s="75">
        <v>116277776</v>
      </c>
      <c r="AB14" s="75">
        <f t="shared" si="10"/>
        <v>915416698</v>
      </c>
      <c r="AC14" s="41">
        <f t="shared" si="11"/>
        <v>0.18568357879534264</v>
      </c>
      <c r="AD14" s="74">
        <v>676757379</v>
      </c>
      <c r="AE14" s="75">
        <v>92165352</v>
      </c>
      <c r="AF14" s="75">
        <f t="shared" si="12"/>
        <v>768922731</v>
      </c>
      <c r="AG14" s="41">
        <f t="shared" si="13"/>
        <v>0.17027851325661583</v>
      </c>
      <c r="AH14" s="41">
        <f t="shared" si="14"/>
        <v>0.1905184501562096</v>
      </c>
      <c r="AI14" s="13">
        <v>4515676795</v>
      </c>
      <c r="AJ14" s="13">
        <v>4565634883</v>
      </c>
      <c r="AK14" s="13">
        <v>768922731</v>
      </c>
      <c r="AL14" s="13"/>
    </row>
    <row r="15" spans="1:38" s="14" customFormat="1" ht="12.75">
      <c r="A15" s="30"/>
      <c r="B15" s="39" t="s">
        <v>51</v>
      </c>
      <c r="C15" s="129" t="s">
        <v>52</v>
      </c>
      <c r="D15" s="74">
        <v>7316096070</v>
      </c>
      <c r="E15" s="75">
        <v>1079076000</v>
      </c>
      <c r="F15" s="77">
        <f t="shared" si="0"/>
        <v>8395172070</v>
      </c>
      <c r="G15" s="74">
        <v>7316096070</v>
      </c>
      <c r="H15" s="75">
        <v>1079076000</v>
      </c>
      <c r="I15" s="77">
        <f t="shared" si="1"/>
        <v>8395172070</v>
      </c>
      <c r="J15" s="74">
        <v>1567584371</v>
      </c>
      <c r="K15" s="75">
        <v>145738522</v>
      </c>
      <c r="L15" s="75">
        <f t="shared" si="2"/>
        <v>1713322893</v>
      </c>
      <c r="M15" s="41">
        <f t="shared" si="3"/>
        <v>0.2040843092570466</v>
      </c>
      <c r="N15" s="102">
        <v>0</v>
      </c>
      <c r="O15" s="103">
        <v>0</v>
      </c>
      <c r="P15" s="104">
        <f t="shared" si="4"/>
        <v>0</v>
      </c>
      <c r="Q15" s="41">
        <f t="shared" si="5"/>
        <v>0</v>
      </c>
      <c r="R15" s="102">
        <v>0</v>
      </c>
      <c r="S15" s="104">
        <v>0</v>
      </c>
      <c r="T15" s="104">
        <f t="shared" si="6"/>
        <v>0</v>
      </c>
      <c r="U15" s="41">
        <f t="shared" si="7"/>
        <v>0</v>
      </c>
      <c r="V15" s="102">
        <v>0</v>
      </c>
      <c r="W15" s="104">
        <v>0</v>
      </c>
      <c r="X15" s="104">
        <f t="shared" si="8"/>
        <v>0</v>
      </c>
      <c r="Y15" s="41">
        <f t="shared" si="9"/>
        <v>0</v>
      </c>
      <c r="Z15" s="74">
        <v>1567584371</v>
      </c>
      <c r="AA15" s="75">
        <v>145738522</v>
      </c>
      <c r="AB15" s="75">
        <f t="shared" si="10"/>
        <v>1713322893</v>
      </c>
      <c r="AC15" s="41">
        <f t="shared" si="11"/>
        <v>0.2040843092570466</v>
      </c>
      <c r="AD15" s="74">
        <v>1442028893</v>
      </c>
      <c r="AE15" s="75">
        <v>126365991</v>
      </c>
      <c r="AF15" s="75">
        <f t="shared" si="12"/>
        <v>1568394884</v>
      </c>
      <c r="AG15" s="41">
        <f t="shared" si="13"/>
        <v>0.19536921043398656</v>
      </c>
      <c r="AH15" s="41">
        <f t="shared" si="14"/>
        <v>0.09240530588213769</v>
      </c>
      <c r="AI15" s="13">
        <v>8027850860</v>
      </c>
      <c r="AJ15" s="13">
        <v>7855720497</v>
      </c>
      <c r="AK15" s="13">
        <v>1568394884</v>
      </c>
      <c r="AL15" s="13"/>
    </row>
    <row r="16" spans="1:38" s="14" customFormat="1" ht="12.75">
      <c r="A16" s="30"/>
      <c r="B16" s="39" t="s">
        <v>53</v>
      </c>
      <c r="C16" s="129" t="s">
        <v>54</v>
      </c>
      <c r="D16" s="74">
        <v>21084256331</v>
      </c>
      <c r="E16" s="75">
        <v>4353046899</v>
      </c>
      <c r="F16" s="77">
        <f t="shared" si="0"/>
        <v>25437303230</v>
      </c>
      <c r="G16" s="74">
        <v>21084256331</v>
      </c>
      <c r="H16" s="75">
        <v>4353046899</v>
      </c>
      <c r="I16" s="77">
        <f t="shared" si="1"/>
        <v>25437303230</v>
      </c>
      <c r="J16" s="74">
        <v>4389245415</v>
      </c>
      <c r="K16" s="75">
        <v>500621520</v>
      </c>
      <c r="L16" s="75">
        <f t="shared" si="2"/>
        <v>4889866935</v>
      </c>
      <c r="M16" s="41">
        <f t="shared" si="3"/>
        <v>0.19223212817752772</v>
      </c>
      <c r="N16" s="102">
        <v>0</v>
      </c>
      <c r="O16" s="103">
        <v>0</v>
      </c>
      <c r="P16" s="104">
        <f t="shared" si="4"/>
        <v>0</v>
      </c>
      <c r="Q16" s="41">
        <f t="shared" si="5"/>
        <v>0</v>
      </c>
      <c r="R16" s="102">
        <v>0</v>
      </c>
      <c r="S16" s="104">
        <v>0</v>
      </c>
      <c r="T16" s="104">
        <f t="shared" si="6"/>
        <v>0</v>
      </c>
      <c r="U16" s="41">
        <f t="shared" si="7"/>
        <v>0</v>
      </c>
      <c r="V16" s="102">
        <v>0</v>
      </c>
      <c r="W16" s="104">
        <v>0</v>
      </c>
      <c r="X16" s="104">
        <f t="shared" si="8"/>
        <v>0</v>
      </c>
      <c r="Y16" s="41">
        <f t="shared" si="9"/>
        <v>0</v>
      </c>
      <c r="Z16" s="74">
        <v>4389245415</v>
      </c>
      <c r="AA16" s="75">
        <v>500621520</v>
      </c>
      <c r="AB16" s="75">
        <f t="shared" si="10"/>
        <v>4889866935</v>
      </c>
      <c r="AC16" s="41">
        <f t="shared" si="11"/>
        <v>0.19223212817752772</v>
      </c>
      <c r="AD16" s="74">
        <v>3927308367</v>
      </c>
      <c r="AE16" s="75">
        <v>365946388</v>
      </c>
      <c r="AF16" s="75">
        <f t="shared" si="12"/>
        <v>4293254755</v>
      </c>
      <c r="AG16" s="41">
        <f t="shared" si="13"/>
        <v>0.20057944149954468</v>
      </c>
      <c r="AH16" s="41">
        <f t="shared" si="14"/>
        <v>0.13896500767982034</v>
      </c>
      <c r="AI16" s="13">
        <v>21404261189</v>
      </c>
      <c r="AJ16" s="13">
        <v>21807006144</v>
      </c>
      <c r="AK16" s="13">
        <v>4293254755</v>
      </c>
      <c r="AL16" s="13"/>
    </row>
    <row r="17" spans="1:38" s="14" customFormat="1" ht="12.75">
      <c r="A17" s="30"/>
      <c r="B17" s="51" t="s">
        <v>95</v>
      </c>
      <c r="C17" s="129"/>
      <c r="D17" s="78">
        <f>SUM(D9:D16)</f>
        <v>139402780583</v>
      </c>
      <c r="E17" s="79">
        <f>SUM(E9:E16)</f>
        <v>25082487148</v>
      </c>
      <c r="F17" s="80">
        <f t="shared" si="0"/>
        <v>164485267731</v>
      </c>
      <c r="G17" s="78">
        <f>SUM(G9:G16)</f>
        <v>139334032567</v>
      </c>
      <c r="H17" s="79">
        <f>SUM(H9:H16)</f>
        <v>25502973021</v>
      </c>
      <c r="I17" s="80">
        <f t="shared" si="1"/>
        <v>164837005588</v>
      </c>
      <c r="J17" s="78">
        <f>SUM(J9:J16)</f>
        <v>31660499170</v>
      </c>
      <c r="K17" s="79">
        <f>SUM(K9:K16)</f>
        <v>2393764323</v>
      </c>
      <c r="L17" s="79">
        <f t="shared" si="2"/>
        <v>34054263493</v>
      </c>
      <c r="M17" s="45">
        <f t="shared" si="3"/>
        <v>0.2070353409929241</v>
      </c>
      <c r="N17" s="108">
        <f>SUM(N9:N16)</f>
        <v>0</v>
      </c>
      <c r="O17" s="109">
        <f>SUM(O9:O16)</f>
        <v>0</v>
      </c>
      <c r="P17" s="110">
        <f t="shared" si="4"/>
        <v>0</v>
      </c>
      <c r="Q17" s="45">
        <f t="shared" si="5"/>
        <v>0</v>
      </c>
      <c r="R17" s="108">
        <f>SUM(R9:R16)</f>
        <v>0</v>
      </c>
      <c r="S17" s="110">
        <f>SUM(S9:S16)</f>
        <v>0</v>
      </c>
      <c r="T17" s="110">
        <f t="shared" si="6"/>
        <v>0</v>
      </c>
      <c r="U17" s="45">
        <f t="shared" si="7"/>
        <v>0</v>
      </c>
      <c r="V17" s="108">
        <f>SUM(V9:V16)</f>
        <v>0</v>
      </c>
      <c r="W17" s="110">
        <f>SUM(W9:W16)</f>
        <v>0</v>
      </c>
      <c r="X17" s="110">
        <f t="shared" si="8"/>
        <v>0</v>
      </c>
      <c r="Y17" s="45">
        <f t="shared" si="9"/>
        <v>0</v>
      </c>
      <c r="Z17" s="78">
        <f>SUM(Z9:Z16)</f>
        <v>31660499170</v>
      </c>
      <c r="AA17" s="79">
        <f>SUM(AA9:AA16)</f>
        <v>2393764323</v>
      </c>
      <c r="AB17" s="79">
        <f t="shared" si="10"/>
        <v>34054263493</v>
      </c>
      <c r="AC17" s="45">
        <f t="shared" si="11"/>
        <v>0.2070353409929241</v>
      </c>
      <c r="AD17" s="78">
        <f>SUM(AD9:AD16)</f>
        <v>29343942062</v>
      </c>
      <c r="AE17" s="79">
        <f>SUM(AE9:AE16)</f>
        <v>2091835467</v>
      </c>
      <c r="AF17" s="79">
        <f t="shared" si="12"/>
        <v>31435777529</v>
      </c>
      <c r="AG17" s="45">
        <f t="shared" si="13"/>
        <v>0.21249746035786282</v>
      </c>
      <c r="AH17" s="45">
        <f t="shared" si="14"/>
        <v>0.08329636388298023</v>
      </c>
      <c r="AI17" s="13">
        <f>SUM(AI9:AI16)</f>
        <v>147934838732</v>
      </c>
      <c r="AJ17" s="13">
        <f>SUM(AJ9:AJ16)</f>
        <v>148175810543</v>
      </c>
      <c r="AK17" s="13">
        <f>SUM(AK9:AK16)</f>
        <v>31435777529</v>
      </c>
      <c r="AL17" s="13"/>
    </row>
    <row r="18" spans="1:38" s="14" customFormat="1" ht="12.75">
      <c r="A18" s="46"/>
      <c r="B18" s="52"/>
      <c r="C18" s="133"/>
      <c r="D18" s="98"/>
      <c r="E18" s="99"/>
      <c r="F18" s="100"/>
      <c r="G18" s="98"/>
      <c r="H18" s="99"/>
      <c r="I18" s="100"/>
      <c r="J18" s="98"/>
      <c r="K18" s="99"/>
      <c r="L18" s="99"/>
      <c r="M18" s="49"/>
      <c r="N18" s="111"/>
      <c r="O18" s="112"/>
      <c r="P18" s="113"/>
      <c r="Q18" s="49"/>
      <c r="R18" s="111"/>
      <c r="S18" s="113"/>
      <c r="T18" s="113"/>
      <c r="U18" s="49"/>
      <c r="V18" s="111"/>
      <c r="W18" s="113"/>
      <c r="X18" s="113"/>
      <c r="Y18" s="49"/>
      <c r="Z18" s="98"/>
      <c r="AA18" s="99"/>
      <c r="AB18" s="99"/>
      <c r="AC18" s="49"/>
      <c r="AD18" s="98"/>
      <c r="AE18" s="99"/>
      <c r="AF18" s="99"/>
      <c r="AG18" s="49"/>
      <c r="AH18" s="49"/>
      <c r="AI18" s="13"/>
      <c r="AJ18" s="13"/>
      <c r="AK18" s="13"/>
      <c r="AL18" s="13"/>
    </row>
    <row r="19" spans="1:38" ht="13.5">
      <c r="A19" s="53"/>
      <c r="B19" s="135" t="s">
        <v>656</v>
      </c>
      <c r="C19" s="134"/>
      <c r="D19" s="101"/>
      <c r="E19" s="101"/>
      <c r="F19" s="101"/>
      <c r="G19" s="101"/>
      <c r="H19" s="101"/>
      <c r="I19" s="101"/>
      <c r="J19" s="101"/>
      <c r="K19" s="101"/>
      <c r="L19" s="101"/>
      <c r="M19" s="50"/>
      <c r="N19" s="114"/>
      <c r="O19" s="114"/>
      <c r="P19" s="114"/>
      <c r="Q19" s="54"/>
      <c r="R19" s="114"/>
      <c r="S19" s="114"/>
      <c r="T19" s="114"/>
      <c r="U19" s="54"/>
      <c r="V19" s="114"/>
      <c r="W19" s="114"/>
      <c r="X19" s="114"/>
      <c r="Y19" s="54"/>
      <c r="Z19" s="101"/>
      <c r="AA19" s="101"/>
      <c r="AB19" s="101"/>
      <c r="AC19" s="50"/>
      <c r="AD19" s="101"/>
      <c r="AE19" s="101"/>
      <c r="AF19" s="101"/>
      <c r="AG19" s="50"/>
      <c r="AH19" s="50"/>
      <c r="AI19" s="2"/>
      <c r="AJ19" s="2"/>
      <c r="AK19" s="2"/>
      <c r="AL19" s="2"/>
    </row>
    <row r="20" spans="1:38" ht="12.75">
      <c r="A20" s="2"/>
      <c r="B20" s="2"/>
      <c r="C20" s="127"/>
      <c r="D20" s="86"/>
      <c r="E20" s="86"/>
      <c r="F20" s="86"/>
      <c r="G20" s="86"/>
      <c r="H20" s="86"/>
      <c r="I20" s="86"/>
      <c r="J20" s="86"/>
      <c r="K20" s="86"/>
      <c r="L20" s="86"/>
      <c r="M20" s="2"/>
      <c r="N20" s="86"/>
      <c r="O20" s="86"/>
      <c r="P20" s="86"/>
      <c r="Q20" s="2"/>
      <c r="R20" s="86"/>
      <c r="S20" s="86"/>
      <c r="T20" s="86"/>
      <c r="U20" s="2"/>
      <c r="V20" s="86"/>
      <c r="W20" s="86"/>
      <c r="X20" s="86"/>
      <c r="Y20" s="2"/>
      <c r="Z20" s="86"/>
      <c r="AA20" s="86"/>
      <c r="AB20" s="86"/>
      <c r="AC20" s="2"/>
      <c r="AD20" s="86"/>
      <c r="AE20" s="86"/>
      <c r="AF20" s="86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127"/>
      <c r="D21" s="86"/>
      <c r="E21" s="86"/>
      <c r="F21" s="86"/>
      <c r="G21" s="86"/>
      <c r="H21" s="86"/>
      <c r="I21" s="86"/>
      <c r="J21" s="86"/>
      <c r="K21" s="86"/>
      <c r="L21" s="86"/>
      <c r="M21" s="2"/>
      <c r="N21" s="86"/>
      <c r="O21" s="86"/>
      <c r="P21" s="86"/>
      <c r="Q21" s="2"/>
      <c r="R21" s="86"/>
      <c r="S21" s="86"/>
      <c r="T21" s="86"/>
      <c r="U21" s="2"/>
      <c r="V21" s="86"/>
      <c r="W21" s="86"/>
      <c r="X21" s="86"/>
      <c r="Y21" s="2"/>
      <c r="Z21" s="86"/>
      <c r="AA21" s="86"/>
      <c r="AB21" s="86"/>
      <c r="AC21" s="2"/>
      <c r="AD21" s="86"/>
      <c r="AE21" s="86"/>
      <c r="AF21" s="86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27"/>
      <c r="D22" s="86"/>
      <c r="E22" s="86"/>
      <c r="F22" s="86"/>
      <c r="G22" s="86"/>
      <c r="H22" s="86"/>
      <c r="I22" s="86"/>
      <c r="J22" s="86"/>
      <c r="K22" s="86"/>
      <c r="L22" s="86"/>
      <c r="M22" s="2"/>
      <c r="N22" s="86"/>
      <c r="O22" s="86"/>
      <c r="P22" s="86"/>
      <c r="Q22" s="2"/>
      <c r="R22" s="86"/>
      <c r="S22" s="86"/>
      <c r="T22" s="86"/>
      <c r="U22" s="2"/>
      <c r="V22" s="86"/>
      <c r="W22" s="86"/>
      <c r="X22" s="86"/>
      <c r="Y22" s="2"/>
      <c r="Z22" s="86"/>
      <c r="AA22" s="86"/>
      <c r="AB22" s="86"/>
      <c r="AC22" s="2"/>
      <c r="AD22" s="86"/>
      <c r="AE22" s="86"/>
      <c r="AF22" s="86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27"/>
      <c r="D23" s="86"/>
      <c r="E23" s="86"/>
      <c r="F23" s="86"/>
      <c r="G23" s="86"/>
      <c r="H23" s="86"/>
      <c r="I23" s="86"/>
      <c r="J23" s="86"/>
      <c r="K23" s="86"/>
      <c r="L23" s="86"/>
      <c r="M23" s="2"/>
      <c r="N23" s="86"/>
      <c r="O23" s="86"/>
      <c r="P23" s="86"/>
      <c r="Q23" s="2"/>
      <c r="R23" s="86"/>
      <c r="S23" s="86"/>
      <c r="T23" s="86"/>
      <c r="U23" s="2"/>
      <c r="V23" s="86"/>
      <c r="W23" s="86"/>
      <c r="X23" s="86"/>
      <c r="Y23" s="2"/>
      <c r="Z23" s="86"/>
      <c r="AA23" s="86"/>
      <c r="AB23" s="86"/>
      <c r="AC23" s="2"/>
      <c r="AD23" s="86"/>
      <c r="AE23" s="86"/>
      <c r="AF23" s="86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27"/>
      <c r="D24" s="86"/>
      <c r="E24" s="86"/>
      <c r="F24" s="86"/>
      <c r="G24" s="86"/>
      <c r="H24" s="86"/>
      <c r="I24" s="86"/>
      <c r="J24" s="86"/>
      <c r="K24" s="86"/>
      <c r="L24" s="86"/>
      <c r="M24" s="2"/>
      <c r="N24" s="86"/>
      <c r="O24" s="86"/>
      <c r="P24" s="86"/>
      <c r="Q24" s="2"/>
      <c r="R24" s="86"/>
      <c r="S24" s="86"/>
      <c r="T24" s="86"/>
      <c r="U24" s="2"/>
      <c r="V24" s="86"/>
      <c r="W24" s="86"/>
      <c r="X24" s="86"/>
      <c r="Y24" s="2"/>
      <c r="Z24" s="86"/>
      <c r="AA24" s="86"/>
      <c r="AB24" s="86"/>
      <c r="AC24" s="2"/>
      <c r="AD24" s="86"/>
      <c r="AE24" s="86"/>
      <c r="AF24" s="86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27"/>
      <c r="D25" s="86"/>
      <c r="E25" s="86"/>
      <c r="F25" s="86"/>
      <c r="G25" s="86"/>
      <c r="H25" s="86"/>
      <c r="I25" s="86"/>
      <c r="J25" s="86"/>
      <c r="K25" s="86"/>
      <c r="L25" s="86"/>
      <c r="M25" s="2"/>
      <c r="N25" s="86"/>
      <c r="O25" s="86"/>
      <c r="P25" s="86"/>
      <c r="Q25" s="2"/>
      <c r="R25" s="86"/>
      <c r="S25" s="86"/>
      <c r="T25" s="86"/>
      <c r="U25" s="2"/>
      <c r="V25" s="86"/>
      <c r="W25" s="86"/>
      <c r="X25" s="86"/>
      <c r="Y25" s="2"/>
      <c r="Z25" s="86"/>
      <c r="AA25" s="86"/>
      <c r="AB25" s="86"/>
      <c r="AC25" s="2"/>
      <c r="AD25" s="86"/>
      <c r="AE25" s="86"/>
      <c r="AF25" s="86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27"/>
      <c r="D26" s="86"/>
      <c r="E26" s="86"/>
      <c r="F26" s="86"/>
      <c r="G26" s="86"/>
      <c r="H26" s="86"/>
      <c r="I26" s="86"/>
      <c r="J26" s="86"/>
      <c r="K26" s="86"/>
      <c r="L26" s="86"/>
      <c r="M26" s="2"/>
      <c r="N26" s="86"/>
      <c r="O26" s="86"/>
      <c r="P26" s="86"/>
      <c r="Q26" s="2"/>
      <c r="R26" s="86"/>
      <c r="S26" s="86"/>
      <c r="T26" s="86"/>
      <c r="U26" s="2"/>
      <c r="V26" s="86"/>
      <c r="W26" s="86"/>
      <c r="X26" s="86"/>
      <c r="Y26" s="2"/>
      <c r="Z26" s="86"/>
      <c r="AA26" s="86"/>
      <c r="AB26" s="86"/>
      <c r="AC26" s="2"/>
      <c r="AD26" s="86"/>
      <c r="AE26" s="86"/>
      <c r="AF26" s="86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27"/>
      <c r="D27" s="86"/>
      <c r="E27" s="86"/>
      <c r="F27" s="86"/>
      <c r="G27" s="86"/>
      <c r="H27" s="86"/>
      <c r="I27" s="86"/>
      <c r="J27" s="86"/>
      <c r="K27" s="86"/>
      <c r="L27" s="86"/>
      <c r="M27" s="2"/>
      <c r="N27" s="86"/>
      <c r="O27" s="86"/>
      <c r="P27" s="86"/>
      <c r="Q27" s="2"/>
      <c r="R27" s="86"/>
      <c r="S27" s="86"/>
      <c r="T27" s="86"/>
      <c r="U27" s="2"/>
      <c r="V27" s="86"/>
      <c r="W27" s="86"/>
      <c r="X27" s="86"/>
      <c r="Y27" s="2"/>
      <c r="Z27" s="86"/>
      <c r="AA27" s="86"/>
      <c r="AB27" s="86"/>
      <c r="AC27" s="2"/>
      <c r="AD27" s="86"/>
      <c r="AE27" s="86"/>
      <c r="AF27" s="86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7"/>
      <c r="D28" s="86"/>
      <c r="E28" s="86"/>
      <c r="F28" s="86"/>
      <c r="G28" s="86"/>
      <c r="H28" s="86"/>
      <c r="I28" s="86"/>
      <c r="J28" s="86"/>
      <c r="K28" s="86"/>
      <c r="L28" s="86"/>
      <c r="M28" s="2"/>
      <c r="N28" s="86"/>
      <c r="O28" s="86"/>
      <c r="P28" s="86"/>
      <c r="Q28" s="2"/>
      <c r="R28" s="86"/>
      <c r="S28" s="86"/>
      <c r="T28" s="86"/>
      <c r="U28" s="2"/>
      <c r="V28" s="86"/>
      <c r="W28" s="86"/>
      <c r="X28" s="86"/>
      <c r="Y28" s="2"/>
      <c r="Z28" s="86"/>
      <c r="AA28" s="86"/>
      <c r="AB28" s="86"/>
      <c r="AC28" s="2"/>
      <c r="AD28" s="86"/>
      <c r="AE28" s="86"/>
      <c r="AF28" s="86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7"/>
      <c r="D29" s="86"/>
      <c r="E29" s="86"/>
      <c r="F29" s="86"/>
      <c r="G29" s="86"/>
      <c r="H29" s="86"/>
      <c r="I29" s="86"/>
      <c r="J29" s="86"/>
      <c r="K29" s="86"/>
      <c r="L29" s="86"/>
      <c r="M29" s="2"/>
      <c r="N29" s="86"/>
      <c r="O29" s="86"/>
      <c r="P29" s="86"/>
      <c r="Q29" s="2"/>
      <c r="R29" s="86"/>
      <c r="S29" s="86"/>
      <c r="T29" s="86"/>
      <c r="U29" s="2"/>
      <c r="V29" s="86"/>
      <c r="W29" s="86"/>
      <c r="X29" s="86"/>
      <c r="Y29" s="2"/>
      <c r="Z29" s="86"/>
      <c r="AA29" s="86"/>
      <c r="AB29" s="86"/>
      <c r="AC29" s="2"/>
      <c r="AD29" s="86"/>
      <c r="AE29" s="86"/>
      <c r="AF29" s="86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7"/>
      <c r="D30" s="86"/>
      <c r="E30" s="86"/>
      <c r="F30" s="86"/>
      <c r="G30" s="86"/>
      <c r="H30" s="86"/>
      <c r="I30" s="86"/>
      <c r="J30" s="86"/>
      <c r="K30" s="86"/>
      <c r="L30" s="86"/>
      <c r="M30" s="2"/>
      <c r="N30" s="86"/>
      <c r="O30" s="86"/>
      <c r="P30" s="86"/>
      <c r="Q30" s="2"/>
      <c r="R30" s="86"/>
      <c r="S30" s="86"/>
      <c r="T30" s="86"/>
      <c r="U30" s="2"/>
      <c r="V30" s="86"/>
      <c r="W30" s="86"/>
      <c r="X30" s="86"/>
      <c r="Y30" s="2"/>
      <c r="Z30" s="86"/>
      <c r="AA30" s="86"/>
      <c r="AB30" s="86"/>
      <c r="AC30" s="2"/>
      <c r="AD30" s="86"/>
      <c r="AE30" s="86"/>
      <c r="AF30" s="86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7"/>
      <c r="D31" s="86"/>
      <c r="E31" s="86"/>
      <c r="F31" s="86"/>
      <c r="G31" s="86"/>
      <c r="H31" s="86"/>
      <c r="I31" s="86"/>
      <c r="J31" s="86"/>
      <c r="K31" s="86"/>
      <c r="L31" s="86"/>
      <c r="M31" s="2"/>
      <c r="N31" s="86"/>
      <c r="O31" s="86"/>
      <c r="P31" s="86"/>
      <c r="Q31" s="2"/>
      <c r="R31" s="86"/>
      <c r="S31" s="86"/>
      <c r="T31" s="86"/>
      <c r="U31" s="2"/>
      <c r="V31" s="86"/>
      <c r="W31" s="86"/>
      <c r="X31" s="86"/>
      <c r="Y31" s="2"/>
      <c r="Z31" s="86"/>
      <c r="AA31" s="86"/>
      <c r="AB31" s="86"/>
      <c r="AC31" s="2"/>
      <c r="AD31" s="86"/>
      <c r="AE31" s="86"/>
      <c r="AF31" s="86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7"/>
      <c r="D32" s="86"/>
      <c r="E32" s="86"/>
      <c r="F32" s="86"/>
      <c r="G32" s="86"/>
      <c r="H32" s="86"/>
      <c r="I32" s="86"/>
      <c r="J32" s="86"/>
      <c r="K32" s="86"/>
      <c r="L32" s="86"/>
      <c r="M32" s="2"/>
      <c r="N32" s="86"/>
      <c r="O32" s="86"/>
      <c r="P32" s="86"/>
      <c r="Q32" s="2"/>
      <c r="R32" s="86"/>
      <c r="S32" s="86"/>
      <c r="T32" s="86"/>
      <c r="U32" s="2"/>
      <c r="V32" s="86"/>
      <c r="W32" s="86"/>
      <c r="X32" s="86"/>
      <c r="Y32" s="2"/>
      <c r="Z32" s="86"/>
      <c r="AA32" s="86"/>
      <c r="AB32" s="86"/>
      <c r="AC32" s="2"/>
      <c r="AD32" s="86"/>
      <c r="AE32" s="86"/>
      <c r="AF32" s="86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7"/>
      <c r="D33" s="86"/>
      <c r="E33" s="86"/>
      <c r="F33" s="86"/>
      <c r="G33" s="86"/>
      <c r="H33" s="86"/>
      <c r="I33" s="86"/>
      <c r="J33" s="86"/>
      <c r="K33" s="86"/>
      <c r="L33" s="86"/>
      <c r="M33" s="2"/>
      <c r="N33" s="86"/>
      <c r="O33" s="86"/>
      <c r="P33" s="86"/>
      <c r="Q33" s="2"/>
      <c r="R33" s="86"/>
      <c r="S33" s="86"/>
      <c r="T33" s="86"/>
      <c r="U33" s="2"/>
      <c r="V33" s="86"/>
      <c r="W33" s="86"/>
      <c r="X33" s="86"/>
      <c r="Y33" s="2"/>
      <c r="Z33" s="86"/>
      <c r="AA33" s="86"/>
      <c r="AB33" s="86"/>
      <c r="AC33" s="2"/>
      <c r="AD33" s="86"/>
      <c r="AE33" s="86"/>
      <c r="AF33" s="86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7"/>
      <c r="D34" s="86"/>
      <c r="E34" s="86"/>
      <c r="F34" s="86"/>
      <c r="G34" s="86"/>
      <c r="H34" s="86"/>
      <c r="I34" s="86"/>
      <c r="J34" s="86"/>
      <c r="K34" s="86"/>
      <c r="L34" s="86"/>
      <c r="M34" s="2"/>
      <c r="N34" s="86"/>
      <c r="O34" s="86"/>
      <c r="P34" s="86"/>
      <c r="Q34" s="2"/>
      <c r="R34" s="86"/>
      <c r="S34" s="86"/>
      <c r="T34" s="86"/>
      <c r="U34" s="2"/>
      <c r="V34" s="86"/>
      <c r="W34" s="86"/>
      <c r="X34" s="86"/>
      <c r="Y34" s="2"/>
      <c r="Z34" s="86"/>
      <c r="AA34" s="86"/>
      <c r="AB34" s="86"/>
      <c r="AC34" s="2"/>
      <c r="AD34" s="86"/>
      <c r="AE34" s="86"/>
      <c r="AF34" s="86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7"/>
      <c r="D35" s="86"/>
      <c r="E35" s="86"/>
      <c r="F35" s="86"/>
      <c r="G35" s="86"/>
      <c r="H35" s="86"/>
      <c r="I35" s="86"/>
      <c r="J35" s="86"/>
      <c r="K35" s="86"/>
      <c r="L35" s="86"/>
      <c r="M35" s="2"/>
      <c r="N35" s="86"/>
      <c r="O35" s="86"/>
      <c r="P35" s="86"/>
      <c r="Q35" s="2"/>
      <c r="R35" s="86"/>
      <c r="S35" s="86"/>
      <c r="T35" s="86"/>
      <c r="U35" s="2"/>
      <c r="V35" s="86"/>
      <c r="W35" s="86"/>
      <c r="X35" s="86"/>
      <c r="Y35" s="2"/>
      <c r="Z35" s="86"/>
      <c r="AA35" s="86"/>
      <c r="AB35" s="86"/>
      <c r="AC35" s="2"/>
      <c r="AD35" s="86"/>
      <c r="AE35" s="86"/>
      <c r="AF35" s="86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7"/>
      <c r="D36" s="86"/>
      <c r="E36" s="86"/>
      <c r="F36" s="86"/>
      <c r="G36" s="86"/>
      <c r="H36" s="86"/>
      <c r="I36" s="86"/>
      <c r="J36" s="86"/>
      <c r="K36" s="86"/>
      <c r="L36" s="86"/>
      <c r="M36" s="2"/>
      <c r="N36" s="86"/>
      <c r="O36" s="86"/>
      <c r="P36" s="86"/>
      <c r="Q36" s="2"/>
      <c r="R36" s="86"/>
      <c r="S36" s="86"/>
      <c r="T36" s="86"/>
      <c r="U36" s="2"/>
      <c r="V36" s="86"/>
      <c r="W36" s="86"/>
      <c r="X36" s="86"/>
      <c r="Y36" s="2"/>
      <c r="Z36" s="86"/>
      <c r="AA36" s="86"/>
      <c r="AB36" s="86"/>
      <c r="AC36" s="2"/>
      <c r="AD36" s="86"/>
      <c r="AE36" s="86"/>
      <c r="AF36" s="86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7"/>
      <c r="D37" s="86"/>
      <c r="E37" s="86"/>
      <c r="F37" s="86"/>
      <c r="G37" s="86"/>
      <c r="H37" s="86"/>
      <c r="I37" s="86"/>
      <c r="J37" s="86"/>
      <c r="K37" s="86"/>
      <c r="L37" s="86"/>
      <c r="M37" s="2"/>
      <c r="N37" s="86"/>
      <c r="O37" s="86"/>
      <c r="P37" s="86"/>
      <c r="Q37" s="2"/>
      <c r="R37" s="86"/>
      <c r="S37" s="86"/>
      <c r="T37" s="86"/>
      <c r="U37" s="2"/>
      <c r="V37" s="86"/>
      <c r="W37" s="86"/>
      <c r="X37" s="86"/>
      <c r="Y37" s="2"/>
      <c r="Z37" s="86"/>
      <c r="AA37" s="86"/>
      <c r="AB37" s="86"/>
      <c r="AC37" s="2"/>
      <c r="AD37" s="86"/>
      <c r="AE37" s="86"/>
      <c r="AF37" s="86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7"/>
      <c r="D38" s="86"/>
      <c r="E38" s="86"/>
      <c r="F38" s="86"/>
      <c r="G38" s="86"/>
      <c r="H38" s="86"/>
      <c r="I38" s="86"/>
      <c r="J38" s="86"/>
      <c r="K38" s="86"/>
      <c r="L38" s="86"/>
      <c r="M38" s="2"/>
      <c r="N38" s="86"/>
      <c r="O38" s="86"/>
      <c r="P38" s="86"/>
      <c r="Q38" s="2"/>
      <c r="R38" s="86"/>
      <c r="S38" s="86"/>
      <c r="T38" s="86"/>
      <c r="U38" s="2"/>
      <c r="V38" s="86"/>
      <c r="W38" s="86"/>
      <c r="X38" s="86"/>
      <c r="Y38" s="2"/>
      <c r="Z38" s="86"/>
      <c r="AA38" s="86"/>
      <c r="AB38" s="86"/>
      <c r="AC38" s="2"/>
      <c r="AD38" s="86"/>
      <c r="AE38" s="86"/>
      <c r="AF38" s="86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7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7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7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7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7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7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7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7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7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7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7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7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7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7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7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7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7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7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7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7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7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7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7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7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7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7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7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7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7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7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7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7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7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7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7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7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7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7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7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7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7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7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7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32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s="8" customFormat="1" ht="16.5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7"/>
      <c r="AJ3" s="7"/>
      <c r="AK3" s="7"/>
      <c r="AL3" s="7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25"/>
      <c r="C6" s="128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55</v>
      </c>
      <c r="C7" s="128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128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56</v>
      </c>
      <c r="C9" s="129" t="s">
        <v>57</v>
      </c>
      <c r="D9" s="74">
        <v>1790937427</v>
      </c>
      <c r="E9" s="75">
        <v>152246332</v>
      </c>
      <c r="F9" s="76">
        <f>$D9+$E9</f>
        <v>1943183759</v>
      </c>
      <c r="G9" s="74">
        <v>1790937427</v>
      </c>
      <c r="H9" s="75">
        <v>152246332</v>
      </c>
      <c r="I9" s="77">
        <f>$G9+$H9</f>
        <v>1943183759</v>
      </c>
      <c r="J9" s="74">
        <v>281911256</v>
      </c>
      <c r="K9" s="75">
        <v>11565665</v>
      </c>
      <c r="L9" s="75">
        <f>$J9+$K9</f>
        <v>293476921</v>
      </c>
      <c r="M9" s="41">
        <f>IF($F9=0,0,$L9/$F9)</f>
        <v>0.15102890791503368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281911256</v>
      </c>
      <c r="AA9" s="75">
        <v>11565665</v>
      </c>
      <c r="AB9" s="75">
        <f>$Z9+$AA9</f>
        <v>293476921</v>
      </c>
      <c r="AC9" s="41">
        <f>IF($F9=0,0,$AB9/$F9)</f>
        <v>0.15102890791503368</v>
      </c>
      <c r="AD9" s="74">
        <v>260686703</v>
      </c>
      <c r="AE9" s="75">
        <v>41289383</v>
      </c>
      <c r="AF9" s="75">
        <f>$AD9+$AE9</f>
        <v>301976086</v>
      </c>
      <c r="AG9" s="41">
        <f>IF($AI9=0,0,$AK9/$AI9)</f>
        <v>0.14819436282292103</v>
      </c>
      <c r="AH9" s="41">
        <f>IF($AF9=0,0,(($L9/$AF9)-1))</f>
        <v>-0.028145159150118948</v>
      </c>
      <c r="AI9" s="13">
        <v>2037702921</v>
      </c>
      <c r="AJ9" s="13">
        <v>1841398376</v>
      </c>
      <c r="AK9" s="13">
        <v>301976086</v>
      </c>
      <c r="AL9" s="13"/>
    </row>
    <row r="10" spans="1:38" s="14" customFormat="1" ht="12.75">
      <c r="A10" s="30"/>
      <c r="B10" s="39" t="s">
        <v>58</v>
      </c>
      <c r="C10" s="129" t="s">
        <v>59</v>
      </c>
      <c r="D10" s="74">
        <v>1324055007</v>
      </c>
      <c r="E10" s="75">
        <v>277652314</v>
      </c>
      <c r="F10" s="77">
        <f aca="true" t="shared" si="0" ref="F10:F28">$D10+$E10</f>
        <v>1601707321</v>
      </c>
      <c r="G10" s="74">
        <v>1324055007</v>
      </c>
      <c r="H10" s="75">
        <v>277652314</v>
      </c>
      <c r="I10" s="77">
        <f aca="true" t="shared" si="1" ref="I10:I28">$G10+$H10</f>
        <v>1601707321</v>
      </c>
      <c r="J10" s="74">
        <v>285755760</v>
      </c>
      <c r="K10" s="75">
        <v>12639810</v>
      </c>
      <c r="L10" s="75">
        <f aca="true" t="shared" si="2" ref="L10:L28">$J10+$K10</f>
        <v>298395570</v>
      </c>
      <c r="M10" s="41">
        <f aca="true" t="shared" si="3" ref="M10:M28">IF($F10=0,0,$L10/$F10)</f>
        <v>0.18629843672919066</v>
      </c>
      <c r="N10" s="102">
        <v>0</v>
      </c>
      <c r="O10" s="103">
        <v>0</v>
      </c>
      <c r="P10" s="104">
        <f aca="true" t="shared" si="4" ref="P10:P28">$N10+$O10</f>
        <v>0</v>
      </c>
      <c r="Q10" s="41">
        <f aca="true" t="shared" si="5" ref="Q10:Q28">IF($F10=0,0,$P10/$F10)</f>
        <v>0</v>
      </c>
      <c r="R10" s="102">
        <v>0</v>
      </c>
      <c r="S10" s="104">
        <v>0</v>
      </c>
      <c r="T10" s="104">
        <f aca="true" t="shared" si="6" ref="T10:T28">$R10+$S10</f>
        <v>0</v>
      </c>
      <c r="U10" s="41">
        <f aca="true" t="shared" si="7" ref="U10:U28">IF($I10=0,0,$T10/$I10)</f>
        <v>0</v>
      </c>
      <c r="V10" s="102">
        <v>0</v>
      </c>
      <c r="W10" s="104">
        <v>0</v>
      </c>
      <c r="X10" s="104">
        <f aca="true" t="shared" si="8" ref="X10:X28">$V10+$W10</f>
        <v>0</v>
      </c>
      <c r="Y10" s="41">
        <f aca="true" t="shared" si="9" ref="Y10:Y28">IF($I10=0,0,$X10/$I10)</f>
        <v>0</v>
      </c>
      <c r="Z10" s="74">
        <v>285755760</v>
      </c>
      <c r="AA10" s="75">
        <v>12639810</v>
      </c>
      <c r="AB10" s="75">
        <f aca="true" t="shared" si="10" ref="AB10:AB28">$Z10+$AA10</f>
        <v>298395570</v>
      </c>
      <c r="AC10" s="41">
        <f aca="true" t="shared" si="11" ref="AC10:AC28">IF($F10=0,0,$AB10/$F10)</f>
        <v>0.18629843672919066</v>
      </c>
      <c r="AD10" s="74">
        <v>318617574</v>
      </c>
      <c r="AE10" s="75">
        <v>27661160</v>
      </c>
      <c r="AF10" s="75">
        <f aca="true" t="shared" si="12" ref="AF10:AF28">$AD10+$AE10</f>
        <v>346278734</v>
      </c>
      <c r="AG10" s="41">
        <f aca="true" t="shared" si="13" ref="AG10:AG28">IF($AI10=0,0,$AK10/$AI10)</f>
        <v>0.21644997698447876</v>
      </c>
      <c r="AH10" s="41">
        <f aca="true" t="shared" si="14" ref="AH10:AH28">IF($AF10=0,0,(($L10/$AF10)-1))</f>
        <v>-0.13827925107292327</v>
      </c>
      <c r="AI10" s="13">
        <v>1599809521</v>
      </c>
      <c r="AJ10" s="13">
        <v>1520146781</v>
      </c>
      <c r="AK10" s="13">
        <v>346278734</v>
      </c>
      <c r="AL10" s="13"/>
    </row>
    <row r="11" spans="1:38" s="14" customFormat="1" ht="12.75">
      <c r="A11" s="30"/>
      <c r="B11" s="39" t="s">
        <v>60</v>
      </c>
      <c r="C11" s="129" t="s">
        <v>61</v>
      </c>
      <c r="D11" s="74">
        <v>1574716086</v>
      </c>
      <c r="E11" s="75">
        <v>149380208</v>
      </c>
      <c r="F11" s="77">
        <f t="shared" si="0"/>
        <v>1724096294</v>
      </c>
      <c r="G11" s="74">
        <v>1574716086</v>
      </c>
      <c r="H11" s="75">
        <v>149380208</v>
      </c>
      <c r="I11" s="77">
        <f t="shared" si="1"/>
        <v>1724096294</v>
      </c>
      <c r="J11" s="74">
        <v>229822995</v>
      </c>
      <c r="K11" s="75">
        <v>6741043</v>
      </c>
      <c r="L11" s="75">
        <f t="shared" si="2"/>
        <v>236564038</v>
      </c>
      <c r="M11" s="41">
        <f t="shared" si="3"/>
        <v>0.13721045560115333</v>
      </c>
      <c r="N11" s="102">
        <v>0</v>
      </c>
      <c r="O11" s="103">
        <v>0</v>
      </c>
      <c r="P11" s="104">
        <f t="shared" si="4"/>
        <v>0</v>
      </c>
      <c r="Q11" s="41">
        <f t="shared" si="5"/>
        <v>0</v>
      </c>
      <c r="R11" s="102">
        <v>0</v>
      </c>
      <c r="S11" s="104">
        <v>0</v>
      </c>
      <c r="T11" s="104">
        <f t="shared" si="6"/>
        <v>0</v>
      </c>
      <c r="U11" s="41">
        <f t="shared" si="7"/>
        <v>0</v>
      </c>
      <c r="V11" s="102">
        <v>0</v>
      </c>
      <c r="W11" s="104">
        <v>0</v>
      </c>
      <c r="X11" s="104">
        <f t="shared" si="8"/>
        <v>0</v>
      </c>
      <c r="Y11" s="41">
        <f t="shared" si="9"/>
        <v>0</v>
      </c>
      <c r="Z11" s="74">
        <v>229822995</v>
      </c>
      <c r="AA11" s="75">
        <v>6741043</v>
      </c>
      <c r="AB11" s="75">
        <f t="shared" si="10"/>
        <v>236564038</v>
      </c>
      <c r="AC11" s="41">
        <f t="shared" si="11"/>
        <v>0.13721045560115333</v>
      </c>
      <c r="AD11" s="74">
        <v>299137446</v>
      </c>
      <c r="AE11" s="75">
        <v>253544</v>
      </c>
      <c r="AF11" s="75">
        <f t="shared" si="12"/>
        <v>299390990</v>
      </c>
      <c r="AG11" s="41">
        <f t="shared" si="13"/>
        <v>0</v>
      </c>
      <c r="AH11" s="41">
        <f t="shared" si="14"/>
        <v>-0.20984917415183402</v>
      </c>
      <c r="AI11" s="13">
        <v>0</v>
      </c>
      <c r="AJ11" s="13">
        <v>0</v>
      </c>
      <c r="AK11" s="13">
        <v>299390990</v>
      </c>
      <c r="AL11" s="13"/>
    </row>
    <row r="12" spans="1:38" s="14" customFormat="1" ht="12.75">
      <c r="A12" s="30"/>
      <c r="B12" s="39" t="s">
        <v>62</v>
      </c>
      <c r="C12" s="129" t="s">
        <v>63</v>
      </c>
      <c r="D12" s="74">
        <v>4152968107</v>
      </c>
      <c r="E12" s="75">
        <v>367488750</v>
      </c>
      <c r="F12" s="77">
        <f t="shared" si="0"/>
        <v>4520456857</v>
      </c>
      <c r="G12" s="74">
        <v>4152968107</v>
      </c>
      <c r="H12" s="75">
        <v>367488750</v>
      </c>
      <c r="I12" s="77">
        <f t="shared" si="1"/>
        <v>4520456857</v>
      </c>
      <c r="J12" s="74">
        <v>651318339</v>
      </c>
      <c r="K12" s="75">
        <v>5326053</v>
      </c>
      <c r="L12" s="75">
        <f t="shared" si="2"/>
        <v>656644392</v>
      </c>
      <c r="M12" s="41">
        <f t="shared" si="3"/>
        <v>0.14526062581112253</v>
      </c>
      <c r="N12" s="102">
        <v>0</v>
      </c>
      <c r="O12" s="103">
        <v>0</v>
      </c>
      <c r="P12" s="104">
        <f t="shared" si="4"/>
        <v>0</v>
      </c>
      <c r="Q12" s="41">
        <f t="shared" si="5"/>
        <v>0</v>
      </c>
      <c r="R12" s="102">
        <v>0</v>
      </c>
      <c r="S12" s="104">
        <v>0</v>
      </c>
      <c r="T12" s="104">
        <f t="shared" si="6"/>
        <v>0</v>
      </c>
      <c r="U12" s="41">
        <f t="shared" si="7"/>
        <v>0</v>
      </c>
      <c r="V12" s="102">
        <v>0</v>
      </c>
      <c r="W12" s="104">
        <v>0</v>
      </c>
      <c r="X12" s="104">
        <f t="shared" si="8"/>
        <v>0</v>
      </c>
      <c r="Y12" s="41">
        <f t="shared" si="9"/>
        <v>0</v>
      </c>
      <c r="Z12" s="74">
        <v>651318339</v>
      </c>
      <c r="AA12" s="75">
        <v>5326053</v>
      </c>
      <c r="AB12" s="75">
        <f t="shared" si="10"/>
        <v>656644392</v>
      </c>
      <c r="AC12" s="41">
        <f t="shared" si="11"/>
        <v>0.14526062581112253</v>
      </c>
      <c r="AD12" s="74">
        <v>772532717</v>
      </c>
      <c r="AE12" s="75">
        <v>16664991</v>
      </c>
      <c r="AF12" s="75">
        <f t="shared" si="12"/>
        <v>789197708</v>
      </c>
      <c r="AG12" s="41">
        <f t="shared" si="13"/>
        <v>0.21528061267362136</v>
      </c>
      <c r="AH12" s="41">
        <f t="shared" si="14"/>
        <v>-0.1679595805415086</v>
      </c>
      <c r="AI12" s="13">
        <v>3665902369</v>
      </c>
      <c r="AJ12" s="13">
        <v>1446912292</v>
      </c>
      <c r="AK12" s="13">
        <v>789197708</v>
      </c>
      <c r="AL12" s="13"/>
    </row>
    <row r="13" spans="1:38" s="14" customFormat="1" ht="12.75">
      <c r="A13" s="30"/>
      <c r="B13" s="39" t="s">
        <v>64</v>
      </c>
      <c r="C13" s="129" t="s">
        <v>65</v>
      </c>
      <c r="D13" s="74">
        <v>983290146</v>
      </c>
      <c r="E13" s="75">
        <v>150922033</v>
      </c>
      <c r="F13" s="77">
        <f t="shared" si="0"/>
        <v>1134212179</v>
      </c>
      <c r="G13" s="74">
        <v>983290146</v>
      </c>
      <c r="H13" s="75">
        <v>150922033</v>
      </c>
      <c r="I13" s="77">
        <f t="shared" si="1"/>
        <v>1134212179</v>
      </c>
      <c r="J13" s="74">
        <v>183559455</v>
      </c>
      <c r="K13" s="75">
        <v>13702601</v>
      </c>
      <c r="L13" s="75">
        <f t="shared" si="2"/>
        <v>197262056</v>
      </c>
      <c r="M13" s="41">
        <f t="shared" si="3"/>
        <v>0.17391988875830966</v>
      </c>
      <c r="N13" s="102">
        <v>0</v>
      </c>
      <c r="O13" s="103">
        <v>0</v>
      </c>
      <c r="P13" s="104">
        <f t="shared" si="4"/>
        <v>0</v>
      </c>
      <c r="Q13" s="41">
        <f t="shared" si="5"/>
        <v>0</v>
      </c>
      <c r="R13" s="102">
        <v>0</v>
      </c>
      <c r="S13" s="104">
        <v>0</v>
      </c>
      <c r="T13" s="104">
        <f t="shared" si="6"/>
        <v>0</v>
      </c>
      <c r="U13" s="41">
        <f t="shared" si="7"/>
        <v>0</v>
      </c>
      <c r="V13" s="102">
        <v>0</v>
      </c>
      <c r="W13" s="104">
        <v>0</v>
      </c>
      <c r="X13" s="104">
        <f t="shared" si="8"/>
        <v>0</v>
      </c>
      <c r="Y13" s="41">
        <f t="shared" si="9"/>
        <v>0</v>
      </c>
      <c r="Z13" s="74">
        <v>183559455</v>
      </c>
      <c r="AA13" s="75">
        <v>13702601</v>
      </c>
      <c r="AB13" s="75">
        <f t="shared" si="10"/>
        <v>197262056</v>
      </c>
      <c r="AC13" s="41">
        <f t="shared" si="11"/>
        <v>0.17391988875830966</v>
      </c>
      <c r="AD13" s="74">
        <v>191829137</v>
      </c>
      <c r="AE13" s="75">
        <v>5863251</v>
      </c>
      <c r="AF13" s="75">
        <f t="shared" si="12"/>
        <v>197692388</v>
      </c>
      <c r="AG13" s="41">
        <f t="shared" si="13"/>
        <v>0.175242451971102</v>
      </c>
      <c r="AH13" s="41">
        <f t="shared" si="14"/>
        <v>-0.0021767757694343137</v>
      </c>
      <c r="AI13" s="13">
        <v>1128107863</v>
      </c>
      <c r="AJ13" s="13">
        <v>1127416561</v>
      </c>
      <c r="AK13" s="13">
        <v>197692388</v>
      </c>
      <c r="AL13" s="13"/>
    </row>
    <row r="14" spans="1:38" s="14" customFormat="1" ht="12.75">
      <c r="A14" s="30"/>
      <c r="B14" s="39" t="s">
        <v>66</v>
      </c>
      <c r="C14" s="129" t="s">
        <v>67</v>
      </c>
      <c r="D14" s="74">
        <v>1384339619</v>
      </c>
      <c r="E14" s="75">
        <v>261809178</v>
      </c>
      <c r="F14" s="77">
        <f t="shared" si="0"/>
        <v>1646148797</v>
      </c>
      <c r="G14" s="74">
        <v>1384339619</v>
      </c>
      <c r="H14" s="75">
        <v>261809178</v>
      </c>
      <c r="I14" s="77">
        <f t="shared" si="1"/>
        <v>1646148797</v>
      </c>
      <c r="J14" s="74">
        <v>194802338</v>
      </c>
      <c r="K14" s="75">
        <v>14112567</v>
      </c>
      <c r="L14" s="75">
        <f t="shared" si="2"/>
        <v>208914905</v>
      </c>
      <c r="M14" s="41">
        <f t="shared" si="3"/>
        <v>0.12691131286596566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194802338</v>
      </c>
      <c r="AA14" s="75">
        <v>14112567</v>
      </c>
      <c r="AB14" s="75">
        <f t="shared" si="10"/>
        <v>208914905</v>
      </c>
      <c r="AC14" s="41">
        <f t="shared" si="11"/>
        <v>0.12691131286596566</v>
      </c>
      <c r="AD14" s="74">
        <v>256881173</v>
      </c>
      <c r="AE14" s="75">
        <v>18187332</v>
      </c>
      <c r="AF14" s="75">
        <f t="shared" si="12"/>
        <v>275068505</v>
      </c>
      <c r="AG14" s="41">
        <f t="shared" si="13"/>
        <v>0.2181336932343926</v>
      </c>
      <c r="AH14" s="41">
        <f t="shared" si="14"/>
        <v>-0.24049863505820124</v>
      </c>
      <c r="AI14" s="13">
        <v>1261008792</v>
      </c>
      <c r="AJ14" s="13">
        <v>1168367999</v>
      </c>
      <c r="AK14" s="13">
        <v>275068505</v>
      </c>
      <c r="AL14" s="13"/>
    </row>
    <row r="15" spans="1:38" s="14" customFormat="1" ht="12.75">
      <c r="A15" s="30"/>
      <c r="B15" s="39" t="s">
        <v>68</v>
      </c>
      <c r="C15" s="129" t="s">
        <v>69</v>
      </c>
      <c r="D15" s="74">
        <v>1166180200</v>
      </c>
      <c r="E15" s="75">
        <v>210500000</v>
      </c>
      <c r="F15" s="77">
        <f t="shared" si="0"/>
        <v>1376680200</v>
      </c>
      <c r="G15" s="74">
        <v>1166180200</v>
      </c>
      <c r="H15" s="75">
        <v>210500000</v>
      </c>
      <c r="I15" s="77">
        <f t="shared" si="1"/>
        <v>1376680200</v>
      </c>
      <c r="J15" s="74">
        <v>218244835</v>
      </c>
      <c r="K15" s="75">
        <v>39770997</v>
      </c>
      <c r="L15" s="75">
        <f t="shared" si="2"/>
        <v>258015832</v>
      </c>
      <c r="M15" s="41">
        <f t="shared" si="3"/>
        <v>0.18741885878797415</v>
      </c>
      <c r="N15" s="102">
        <v>0</v>
      </c>
      <c r="O15" s="103">
        <v>0</v>
      </c>
      <c r="P15" s="104">
        <f t="shared" si="4"/>
        <v>0</v>
      </c>
      <c r="Q15" s="41">
        <f t="shared" si="5"/>
        <v>0</v>
      </c>
      <c r="R15" s="102">
        <v>0</v>
      </c>
      <c r="S15" s="104">
        <v>0</v>
      </c>
      <c r="T15" s="104">
        <f t="shared" si="6"/>
        <v>0</v>
      </c>
      <c r="U15" s="41">
        <f t="shared" si="7"/>
        <v>0</v>
      </c>
      <c r="V15" s="102">
        <v>0</v>
      </c>
      <c r="W15" s="104">
        <v>0</v>
      </c>
      <c r="X15" s="104">
        <f t="shared" si="8"/>
        <v>0</v>
      </c>
      <c r="Y15" s="41">
        <f t="shared" si="9"/>
        <v>0</v>
      </c>
      <c r="Z15" s="74">
        <v>218244835</v>
      </c>
      <c r="AA15" s="75">
        <v>39770997</v>
      </c>
      <c r="AB15" s="75">
        <f t="shared" si="10"/>
        <v>258015832</v>
      </c>
      <c r="AC15" s="41">
        <f t="shared" si="11"/>
        <v>0.18741885878797415</v>
      </c>
      <c r="AD15" s="74">
        <v>177846177</v>
      </c>
      <c r="AE15" s="75">
        <v>19162328</v>
      </c>
      <c r="AF15" s="75">
        <f t="shared" si="12"/>
        <v>197008505</v>
      </c>
      <c r="AG15" s="41">
        <f t="shared" si="13"/>
        <v>0.15965485649917138</v>
      </c>
      <c r="AH15" s="41">
        <f t="shared" si="14"/>
        <v>0.30966849375360717</v>
      </c>
      <c r="AI15" s="13">
        <v>1233965000</v>
      </c>
      <c r="AJ15" s="13">
        <v>1416665462</v>
      </c>
      <c r="AK15" s="13">
        <v>197008505</v>
      </c>
      <c r="AL15" s="13"/>
    </row>
    <row r="16" spans="1:38" s="14" customFormat="1" ht="12.75">
      <c r="A16" s="30"/>
      <c r="B16" s="39" t="s">
        <v>70</v>
      </c>
      <c r="C16" s="129" t="s">
        <v>71</v>
      </c>
      <c r="D16" s="74">
        <v>1420427448</v>
      </c>
      <c r="E16" s="75">
        <v>246637998</v>
      </c>
      <c r="F16" s="77">
        <f t="shared" si="0"/>
        <v>1667065446</v>
      </c>
      <c r="G16" s="74">
        <v>1420427448</v>
      </c>
      <c r="H16" s="75">
        <v>246637998</v>
      </c>
      <c r="I16" s="77">
        <f t="shared" si="1"/>
        <v>1667065446</v>
      </c>
      <c r="J16" s="74">
        <v>350312530</v>
      </c>
      <c r="K16" s="75">
        <v>24383390</v>
      </c>
      <c r="L16" s="75">
        <f t="shared" si="2"/>
        <v>374695920</v>
      </c>
      <c r="M16" s="41">
        <f t="shared" si="3"/>
        <v>0.22476377331139283</v>
      </c>
      <c r="N16" s="102">
        <v>0</v>
      </c>
      <c r="O16" s="103">
        <v>0</v>
      </c>
      <c r="P16" s="104">
        <f t="shared" si="4"/>
        <v>0</v>
      </c>
      <c r="Q16" s="41">
        <f t="shared" si="5"/>
        <v>0</v>
      </c>
      <c r="R16" s="102">
        <v>0</v>
      </c>
      <c r="S16" s="104">
        <v>0</v>
      </c>
      <c r="T16" s="104">
        <f t="shared" si="6"/>
        <v>0</v>
      </c>
      <c r="U16" s="41">
        <f t="shared" si="7"/>
        <v>0</v>
      </c>
      <c r="V16" s="102">
        <v>0</v>
      </c>
      <c r="W16" s="104">
        <v>0</v>
      </c>
      <c r="X16" s="104">
        <f t="shared" si="8"/>
        <v>0</v>
      </c>
      <c r="Y16" s="41">
        <f t="shared" si="9"/>
        <v>0</v>
      </c>
      <c r="Z16" s="74">
        <v>350312530</v>
      </c>
      <c r="AA16" s="75">
        <v>24383390</v>
      </c>
      <c r="AB16" s="75">
        <f t="shared" si="10"/>
        <v>374695920</v>
      </c>
      <c r="AC16" s="41">
        <f t="shared" si="11"/>
        <v>0.22476377331139283</v>
      </c>
      <c r="AD16" s="74">
        <v>284060034</v>
      </c>
      <c r="AE16" s="75">
        <v>77236634</v>
      </c>
      <c r="AF16" s="75">
        <f t="shared" si="12"/>
        <v>361296668</v>
      </c>
      <c r="AG16" s="41">
        <f t="shared" si="13"/>
        <v>0.2339669438506535</v>
      </c>
      <c r="AH16" s="41">
        <f t="shared" si="14"/>
        <v>0.037086563997872135</v>
      </c>
      <c r="AI16" s="13">
        <v>1544221000</v>
      </c>
      <c r="AJ16" s="13">
        <v>2044800981</v>
      </c>
      <c r="AK16" s="13">
        <v>361296668</v>
      </c>
      <c r="AL16" s="13"/>
    </row>
    <row r="17" spans="1:38" s="14" customFormat="1" ht="12.75">
      <c r="A17" s="30"/>
      <c r="B17" s="39" t="s">
        <v>72</v>
      </c>
      <c r="C17" s="129" t="s">
        <v>73</v>
      </c>
      <c r="D17" s="74">
        <v>1703254563</v>
      </c>
      <c r="E17" s="75">
        <v>541567987</v>
      </c>
      <c r="F17" s="77">
        <f t="shared" si="0"/>
        <v>2244822550</v>
      </c>
      <c r="G17" s="74">
        <v>1703254563</v>
      </c>
      <c r="H17" s="75">
        <v>541567987</v>
      </c>
      <c r="I17" s="77">
        <f t="shared" si="1"/>
        <v>2244822550</v>
      </c>
      <c r="J17" s="74">
        <v>299756416</v>
      </c>
      <c r="K17" s="75">
        <v>26262111</v>
      </c>
      <c r="L17" s="75">
        <f t="shared" si="2"/>
        <v>326018527</v>
      </c>
      <c r="M17" s="41">
        <f t="shared" si="3"/>
        <v>0.14523131327240096</v>
      </c>
      <c r="N17" s="102">
        <v>0</v>
      </c>
      <c r="O17" s="103">
        <v>0</v>
      </c>
      <c r="P17" s="104">
        <f t="shared" si="4"/>
        <v>0</v>
      </c>
      <c r="Q17" s="41">
        <f t="shared" si="5"/>
        <v>0</v>
      </c>
      <c r="R17" s="102">
        <v>0</v>
      </c>
      <c r="S17" s="104">
        <v>0</v>
      </c>
      <c r="T17" s="104">
        <f t="shared" si="6"/>
        <v>0</v>
      </c>
      <c r="U17" s="41">
        <f t="shared" si="7"/>
        <v>0</v>
      </c>
      <c r="V17" s="102">
        <v>0</v>
      </c>
      <c r="W17" s="104">
        <v>0</v>
      </c>
      <c r="X17" s="104">
        <f t="shared" si="8"/>
        <v>0</v>
      </c>
      <c r="Y17" s="41">
        <f t="shared" si="9"/>
        <v>0</v>
      </c>
      <c r="Z17" s="74">
        <v>299756416</v>
      </c>
      <c r="AA17" s="75">
        <v>26262111</v>
      </c>
      <c r="AB17" s="75">
        <f t="shared" si="10"/>
        <v>326018527</v>
      </c>
      <c r="AC17" s="41">
        <f t="shared" si="11"/>
        <v>0.14523131327240096</v>
      </c>
      <c r="AD17" s="74">
        <v>258629991</v>
      </c>
      <c r="AE17" s="75">
        <v>30594624</v>
      </c>
      <c r="AF17" s="75">
        <f t="shared" si="12"/>
        <v>289224615</v>
      </c>
      <c r="AG17" s="41">
        <f t="shared" si="13"/>
        <v>0.12980369314687612</v>
      </c>
      <c r="AH17" s="41">
        <f t="shared" si="14"/>
        <v>0.12721570050322306</v>
      </c>
      <c r="AI17" s="13">
        <v>2228169384</v>
      </c>
      <c r="AJ17" s="13">
        <v>2088202696</v>
      </c>
      <c r="AK17" s="13">
        <v>289224615</v>
      </c>
      <c r="AL17" s="13"/>
    </row>
    <row r="18" spans="1:38" s="14" customFormat="1" ht="12.75">
      <c r="A18" s="30"/>
      <c r="B18" s="39" t="s">
        <v>74</v>
      </c>
      <c r="C18" s="129" t="s">
        <v>75</v>
      </c>
      <c r="D18" s="74">
        <v>1887290899</v>
      </c>
      <c r="E18" s="75">
        <v>382973863</v>
      </c>
      <c r="F18" s="77">
        <f t="shared" si="0"/>
        <v>2270264762</v>
      </c>
      <c r="G18" s="74">
        <v>1887290899</v>
      </c>
      <c r="H18" s="75">
        <v>382973863</v>
      </c>
      <c r="I18" s="77">
        <f t="shared" si="1"/>
        <v>2270264762</v>
      </c>
      <c r="J18" s="74">
        <v>411095074</v>
      </c>
      <c r="K18" s="75">
        <v>19004166</v>
      </c>
      <c r="L18" s="75">
        <f t="shared" si="2"/>
        <v>430099240</v>
      </c>
      <c r="M18" s="41">
        <f t="shared" si="3"/>
        <v>0.18944893441463723</v>
      </c>
      <c r="N18" s="102">
        <v>0</v>
      </c>
      <c r="O18" s="103">
        <v>0</v>
      </c>
      <c r="P18" s="104">
        <f t="shared" si="4"/>
        <v>0</v>
      </c>
      <c r="Q18" s="41">
        <f t="shared" si="5"/>
        <v>0</v>
      </c>
      <c r="R18" s="102">
        <v>0</v>
      </c>
      <c r="S18" s="104">
        <v>0</v>
      </c>
      <c r="T18" s="104">
        <f t="shared" si="6"/>
        <v>0</v>
      </c>
      <c r="U18" s="41">
        <f t="shared" si="7"/>
        <v>0</v>
      </c>
      <c r="V18" s="102">
        <v>0</v>
      </c>
      <c r="W18" s="104">
        <v>0</v>
      </c>
      <c r="X18" s="104">
        <f t="shared" si="8"/>
        <v>0</v>
      </c>
      <c r="Y18" s="41">
        <f t="shared" si="9"/>
        <v>0</v>
      </c>
      <c r="Z18" s="74">
        <v>411095074</v>
      </c>
      <c r="AA18" s="75">
        <v>19004166</v>
      </c>
      <c r="AB18" s="75">
        <f t="shared" si="10"/>
        <v>430099240</v>
      </c>
      <c r="AC18" s="41">
        <f t="shared" si="11"/>
        <v>0.18944893441463723</v>
      </c>
      <c r="AD18" s="74">
        <v>321870128</v>
      </c>
      <c r="AE18" s="75">
        <v>25772686</v>
      </c>
      <c r="AF18" s="75">
        <f t="shared" si="12"/>
        <v>347642814</v>
      </c>
      <c r="AG18" s="41">
        <f t="shared" si="13"/>
        <v>0.21716480811976618</v>
      </c>
      <c r="AH18" s="41">
        <f t="shared" si="14"/>
        <v>0.23718720099878143</v>
      </c>
      <c r="AI18" s="13">
        <v>1600824816</v>
      </c>
      <c r="AJ18" s="13">
        <v>1840847443</v>
      </c>
      <c r="AK18" s="13">
        <v>347642814</v>
      </c>
      <c r="AL18" s="13"/>
    </row>
    <row r="19" spans="1:38" s="14" customFormat="1" ht="12.75">
      <c r="A19" s="30"/>
      <c r="B19" s="39" t="s">
        <v>76</v>
      </c>
      <c r="C19" s="129" t="s">
        <v>77</v>
      </c>
      <c r="D19" s="74">
        <v>2982646720</v>
      </c>
      <c r="E19" s="75">
        <v>230014000</v>
      </c>
      <c r="F19" s="77">
        <f t="shared" si="0"/>
        <v>3212660720</v>
      </c>
      <c r="G19" s="74">
        <v>2982646720</v>
      </c>
      <c r="H19" s="75">
        <v>230014000</v>
      </c>
      <c r="I19" s="77">
        <f t="shared" si="1"/>
        <v>3212660720</v>
      </c>
      <c r="J19" s="74">
        <v>797710999</v>
      </c>
      <c r="K19" s="75">
        <v>9775997</v>
      </c>
      <c r="L19" s="75">
        <f t="shared" si="2"/>
        <v>807486996</v>
      </c>
      <c r="M19" s="41">
        <f t="shared" si="3"/>
        <v>0.25134524507150574</v>
      </c>
      <c r="N19" s="102">
        <v>0</v>
      </c>
      <c r="O19" s="103">
        <v>0</v>
      </c>
      <c r="P19" s="104">
        <f t="shared" si="4"/>
        <v>0</v>
      </c>
      <c r="Q19" s="41">
        <f t="shared" si="5"/>
        <v>0</v>
      </c>
      <c r="R19" s="102">
        <v>0</v>
      </c>
      <c r="S19" s="104">
        <v>0</v>
      </c>
      <c r="T19" s="104">
        <f t="shared" si="6"/>
        <v>0</v>
      </c>
      <c r="U19" s="41">
        <f t="shared" si="7"/>
        <v>0</v>
      </c>
      <c r="V19" s="102">
        <v>0</v>
      </c>
      <c r="W19" s="104">
        <v>0</v>
      </c>
      <c r="X19" s="104">
        <f t="shared" si="8"/>
        <v>0</v>
      </c>
      <c r="Y19" s="41">
        <f t="shared" si="9"/>
        <v>0</v>
      </c>
      <c r="Z19" s="74">
        <v>797710999</v>
      </c>
      <c r="AA19" s="75">
        <v>9775997</v>
      </c>
      <c r="AB19" s="75">
        <f t="shared" si="10"/>
        <v>807486996</v>
      </c>
      <c r="AC19" s="41">
        <f t="shared" si="11"/>
        <v>0.25134524507150574</v>
      </c>
      <c r="AD19" s="74">
        <v>546765275</v>
      </c>
      <c r="AE19" s="75">
        <v>13359323</v>
      </c>
      <c r="AF19" s="75">
        <f t="shared" si="12"/>
        <v>560124598</v>
      </c>
      <c r="AG19" s="41">
        <f t="shared" si="13"/>
        <v>0.14934985458586467</v>
      </c>
      <c r="AH19" s="41">
        <f t="shared" si="14"/>
        <v>0.44162030891562454</v>
      </c>
      <c r="AI19" s="13">
        <v>3750419440</v>
      </c>
      <c r="AJ19" s="13">
        <v>3690546787</v>
      </c>
      <c r="AK19" s="13">
        <v>560124598</v>
      </c>
      <c r="AL19" s="13"/>
    </row>
    <row r="20" spans="1:38" s="14" customFormat="1" ht="12.75">
      <c r="A20" s="30"/>
      <c r="B20" s="39" t="s">
        <v>78</v>
      </c>
      <c r="C20" s="129" t="s">
        <v>79</v>
      </c>
      <c r="D20" s="74">
        <v>1414018616</v>
      </c>
      <c r="E20" s="75">
        <v>305418128</v>
      </c>
      <c r="F20" s="77">
        <f t="shared" si="0"/>
        <v>1719436744</v>
      </c>
      <c r="G20" s="74">
        <v>1414018616</v>
      </c>
      <c r="H20" s="75">
        <v>305418128</v>
      </c>
      <c r="I20" s="77">
        <f t="shared" si="1"/>
        <v>1719436744</v>
      </c>
      <c r="J20" s="74">
        <v>330808000</v>
      </c>
      <c r="K20" s="75">
        <v>39217264</v>
      </c>
      <c r="L20" s="75">
        <f t="shared" si="2"/>
        <v>370025264</v>
      </c>
      <c r="M20" s="41">
        <f t="shared" si="3"/>
        <v>0.2152014404084411</v>
      </c>
      <c r="N20" s="102">
        <v>0</v>
      </c>
      <c r="O20" s="103">
        <v>0</v>
      </c>
      <c r="P20" s="104">
        <f t="shared" si="4"/>
        <v>0</v>
      </c>
      <c r="Q20" s="41">
        <f t="shared" si="5"/>
        <v>0</v>
      </c>
      <c r="R20" s="102">
        <v>0</v>
      </c>
      <c r="S20" s="104">
        <v>0</v>
      </c>
      <c r="T20" s="104">
        <f t="shared" si="6"/>
        <v>0</v>
      </c>
      <c r="U20" s="41">
        <f t="shared" si="7"/>
        <v>0</v>
      </c>
      <c r="V20" s="102">
        <v>0</v>
      </c>
      <c r="W20" s="104">
        <v>0</v>
      </c>
      <c r="X20" s="104">
        <f t="shared" si="8"/>
        <v>0</v>
      </c>
      <c r="Y20" s="41">
        <f t="shared" si="9"/>
        <v>0</v>
      </c>
      <c r="Z20" s="74">
        <v>330808000</v>
      </c>
      <c r="AA20" s="75">
        <v>39217264</v>
      </c>
      <c r="AB20" s="75">
        <f t="shared" si="10"/>
        <v>370025264</v>
      </c>
      <c r="AC20" s="41">
        <f t="shared" si="11"/>
        <v>0.2152014404084411</v>
      </c>
      <c r="AD20" s="74">
        <v>323031288</v>
      </c>
      <c r="AE20" s="75">
        <v>42259366</v>
      </c>
      <c r="AF20" s="75">
        <f t="shared" si="12"/>
        <v>365290654</v>
      </c>
      <c r="AG20" s="41">
        <f t="shared" si="13"/>
        <v>0.20391387558339602</v>
      </c>
      <c r="AH20" s="41">
        <f t="shared" si="14"/>
        <v>0.012961213072809619</v>
      </c>
      <c r="AI20" s="13">
        <v>1791396750</v>
      </c>
      <c r="AJ20" s="13">
        <v>1792801425</v>
      </c>
      <c r="AK20" s="13">
        <v>365290654</v>
      </c>
      <c r="AL20" s="13"/>
    </row>
    <row r="21" spans="1:38" s="14" customFormat="1" ht="12.75">
      <c r="A21" s="30"/>
      <c r="B21" s="39" t="s">
        <v>80</v>
      </c>
      <c r="C21" s="129" t="s">
        <v>81</v>
      </c>
      <c r="D21" s="74">
        <v>1670108000</v>
      </c>
      <c r="E21" s="75">
        <v>485070000</v>
      </c>
      <c r="F21" s="77">
        <f t="shared" si="0"/>
        <v>2155178000</v>
      </c>
      <c r="G21" s="74">
        <v>1670108000</v>
      </c>
      <c r="H21" s="75">
        <v>485070000</v>
      </c>
      <c r="I21" s="77">
        <f t="shared" si="1"/>
        <v>2155178000</v>
      </c>
      <c r="J21" s="74">
        <v>362896697</v>
      </c>
      <c r="K21" s="75">
        <v>84937598</v>
      </c>
      <c r="L21" s="75">
        <f t="shared" si="2"/>
        <v>447834295</v>
      </c>
      <c r="M21" s="41">
        <f t="shared" si="3"/>
        <v>0.20779457427646347</v>
      </c>
      <c r="N21" s="102">
        <v>0</v>
      </c>
      <c r="O21" s="103">
        <v>0</v>
      </c>
      <c r="P21" s="104">
        <f t="shared" si="4"/>
        <v>0</v>
      </c>
      <c r="Q21" s="41">
        <f t="shared" si="5"/>
        <v>0</v>
      </c>
      <c r="R21" s="102">
        <v>0</v>
      </c>
      <c r="S21" s="104">
        <v>0</v>
      </c>
      <c r="T21" s="104">
        <f t="shared" si="6"/>
        <v>0</v>
      </c>
      <c r="U21" s="41">
        <f t="shared" si="7"/>
        <v>0</v>
      </c>
      <c r="V21" s="102">
        <v>0</v>
      </c>
      <c r="W21" s="104">
        <v>0</v>
      </c>
      <c r="X21" s="104">
        <f t="shared" si="8"/>
        <v>0</v>
      </c>
      <c r="Y21" s="41">
        <f t="shared" si="9"/>
        <v>0</v>
      </c>
      <c r="Z21" s="74">
        <v>362896697</v>
      </c>
      <c r="AA21" s="75">
        <v>84937598</v>
      </c>
      <c r="AB21" s="75">
        <f t="shared" si="10"/>
        <v>447834295</v>
      </c>
      <c r="AC21" s="41">
        <f t="shared" si="11"/>
        <v>0.20779457427646347</v>
      </c>
      <c r="AD21" s="74">
        <v>353832135</v>
      </c>
      <c r="AE21" s="75">
        <v>38430922</v>
      </c>
      <c r="AF21" s="75">
        <f t="shared" si="12"/>
        <v>392263057</v>
      </c>
      <c r="AG21" s="41">
        <f t="shared" si="13"/>
        <v>0.21038760285720723</v>
      </c>
      <c r="AH21" s="41">
        <f t="shared" si="14"/>
        <v>0.14166829378480061</v>
      </c>
      <c r="AI21" s="13">
        <v>1864478000</v>
      </c>
      <c r="AJ21" s="13">
        <v>2115841000</v>
      </c>
      <c r="AK21" s="13">
        <v>392263057</v>
      </c>
      <c r="AL21" s="13"/>
    </row>
    <row r="22" spans="1:38" s="14" customFormat="1" ht="12.75">
      <c r="A22" s="30"/>
      <c r="B22" s="39" t="s">
        <v>82</v>
      </c>
      <c r="C22" s="129" t="s">
        <v>83</v>
      </c>
      <c r="D22" s="74">
        <v>2587145639</v>
      </c>
      <c r="E22" s="75">
        <v>888772983</v>
      </c>
      <c r="F22" s="77">
        <f t="shared" si="0"/>
        <v>3475918622</v>
      </c>
      <c r="G22" s="74">
        <v>2587145639</v>
      </c>
      <c r="H22" s="75">
        <v>888772983</v>
      </c>
      <c r="I22" s="77">
        <f t="shared" si="1"/>
        <v>3475918622</v>
      </c>
      <c r="J22" s="74">
        <v>438932386</v>
      </c>
      <c r="K22" s="75">
        <v>40293477</v>
      </c>
      <c r="L22" s="75">
        <f t="shared" si="2"/>
        <v>479225863</v>
      </c>
      <c r="M22" s="41">
        <f t="shared" si="3"/>
        <v>0.1378702769296306</v>
      </c>
      <c r="N22" s="102">
        <v>0</v>
      </c>
      <c r="O22" s="103">
        <v>0</v>
      </c>
      <c r="P22" s="104">
        <f t="shared" si="4"/>
        <v>0</v>
      </c>
      <c r="Q22" s="41">
        <f t="shared" si="5"/>
        <v>0</v>
      </c>
      <c r="R22" s="102">
        <v>0</v>
      </c>
      <c r="S22" s="104">
        <v>0</v>
      </c>
      <c r="T22" s="104">
        <f t="shared" si="6"/>
        <v>0</v>
      </c>
      <c r="U22" s="41">
        <f t="shared" si="7"/>
        <v>0</v>
      </c>
      <c r="V22" s="102">
        <v>0</v>
      </c>
      <c r="W22" s="104">
        <v>0</v>
      </c>
      <c r="X22" s="104">
        <f t="shared" si="8"/>
        <v>0</v>
      </c>
      <c r="Y22" s="41">
        <f t="shared" si="9"/>
        <v>0</v>
      </c>
      <c r="Z22" s="74">
        <v>438932386</v>
      </c>
      <c r="AA22" s="75">
        <v>40293477</v>
      </c>
      <c r="AB22" s="75">
        <f t="shared" si="10"/>
        <v>479225863</v>
      </c>
      <c r="AC22" s="41">
        <f t="shared" si="11"/>
        <v>0.1378702769296306</v>
      </c>
      <c r="AD22" s="74">
        <v>472099112</v>
      </c>
      <c r="AE22" s="75">
        <v>24592824</v>
      </c>
      <c r="AF22" s="75">
        <f t="shared" si="12"/>
        <v>496691936</v>
      </c>
      <c r="AG22" s="41">
        <f t="shared" si="13"/>
        <v>0.1813229015071663</v>
      </c>
      <c r="AH22" s="41">
        <f t="shared" si="14"/>
        <v>-0.035164800823341724</v>
      </c>
      <c r="AI22" s="13">
        <v>2739267527</v>
      </c>
      <c r="AJ22" s="13">
        <v>2806067656</v>
      </c>
      <c r="AK22" s="13">
        <v>496691936</v>
      </c>
      <c r="AL22" s="13"/>
    </row>
    <row r="23" spans="1:38" s="14" customFormat="1" ht="12.75">
      <c r="A23" s="30"/>
      <c r="B23" s="39" t="s">
        <v>84</v>
      </c>
      <c r="C23" s="129" t="s">
        <v>85</v>
      </c>
      <c r="D23" s="74">
        <v>1371847468</v>
      </c>
      <c r="E23" s="75">
        <v>285010000</v>
      </c>
      <c r="F23" s="77">
        <f t="shared" si="0"/>
        <v>1656857468</v>
      </c>
      <c r="G23" s="74">
        <v>1371847468</v>
      </c>
      <c r="H23" s="75">
        <v>285010000</v>
      </c>
      <c r="I23" s="77">
        <f t="shared" si="1"/>
        <v>1656857468</v>
      </c>
      <c r="J23" s="74">
        <v>385964830</v>
      </c>
      <c r="K23" s="75">
        <v>19639204</v>
      </c>
      <c r="L23" s="75">
        <f t="shared" si="2"/>
        <v>405604034</v>
      </c>
      <c r="M23" s="41">
        <f t="shared" si="3"/>
        <v>0.24480321441868289</v>
      </c>
      <c r="N23" s="102">
        <v>0</v>
      </c>
      <c r="O23" s="103">
        <v>0</v>
      </c>
      <c r="P23" s="104">
        <f t="shared" si="4"/>
        <v>0</v>
      </c>
      <c r="Q23" s="41">
        <f t="shared" si="5"/>
        <v>0</v>
      </c>
      <c r="R23" s="102">
        <v>0</v>
      </c>
      <c r="S23" s="104">
        <v>0</v>
      </c>
      <c r="T23" s="104">
        <f t="shared" si="6"/>
        <v>0</v>
      </c>
      <c r="U23" s="41">
        <f t="shared" si="7"/>
        <v>0</v>
      </c>
      <c r="V23" s="102">
        <v>0</v>
      </c>
      <c r="W23" s="104">
        <v>0</v>
      </c>
      <c r="X23" s="104">
        <f t="shared" si="8"/>
        <v>0</v>
      </c>
      <c r="Y23" s="41">
        <f t="shared" si="9"/>
        <v>0</v>
      </c>
      <c r="Z23" s="74">
        <v>385964830</v>
      </c>
      <c r="AA23" s="75">
        <v>19639204</v>
      </c>
      <c r="AB23" s="75">
        <f t="shared" si="10"/>
        <v>405604034</v>
      </c>
      <c r="AC23" s="41">
        <f t="shared" si="11"/>
        <v>0.24480321441868289</v>
      </c>
      <c r="AD23" s="74">
        <v>314706245</v>
      </c>
      <c r="AE23" s="75">
        <v>21587734</v>
      </c>
      <c r="AF23" s="75">
        <f t="shared" si="12"/>
        <v>336293979</v>
      </c>
      <c r="AG23" s="41">
        <f t="shared" si="13"/>
        <v>0.2326854285423782</v>
      </c>
      <c r="AH23" s="41">
        <f t="shared" si="14"/>
        <v>0.20609960132530358</v>
      </c>
      <c r="AI23" s="13">
        <v>1445273050</v>
      </c>
      <c r="AJ23" s="13">
        <v>1452686942</v>
      </c>
      <c r="AK23" s="13">
        <v>336293979</v>
      </c>
      <c r="AL23" s="13"/>
    </row>
    <row r="24" spans="1:38" s="14" customFormat="1" ht="12.75">
      <c r="A24" s="30"/>
      <c r="B24" s="39" t="s">
        <v>86</v>
      </c>
      <c r="C24" s="129" t="s">
        <v>87</v>
      </c>
      <c r="D24" s="74">
        <v>891306452</v>
      </c>
      <c r="E24" s="75">
        <v>189043691</v>
      </c>
      <c r="F24" s="77">
        <f t="shared" si="0"/>
        <v>1080350143</v>
      </c>
      <c r="G24" s="74">
        <v>891306452</v>
      </c>
      <c r="H24" s="75">
        <v>202387402</v>
      </c>
      <c r="I24" s="77">
        <f t="shared" si="1"/>
        <v>1093693854</v>
      </c>
      <c r="J24" s="74">
        <v>161693171</v>
      </c>
      <c r="K24" s="75">
        <v>14835828</v>
      </c>
      <c r="L24" s="75">
        <f t="shared" si="2"/>
        <v>176528999</v>
      </c>
      <c r="M24" s="41">
        <f t="shared" si="3"/>
        <v>0.16339980157710776</v>
      </c>
      <c r="N24" s="102">
        <v>0</v>
      </c>
      <c r="O24" s="103">
        <v>0</v>
      </c>
      <c r="P24" s="104">
        <f t="shared" si="4"/>
        <v>0</v>
      </c>
      <c r="Q24" s="41">
        <f t="shared" si="5"/>
        <v>0</v>
      </c>
      <c r="R24" s="102">
        <v>0</v>
      </c>
      <c r="S24" s="104">
        <v>0</v>
      </c>
      <c r="T24" s="104">
        <f t="shared" si="6"/>
        <v>0</v>
      </c>
      <c r="U24" s="41">
        <f t="shared" si="7"/>
        <v>0</v>
      </c>
      <c r="V24" s="102">
        <v>0</v>
      </c>
      <c r="W24" s="104">
        <v>0</v>
      </c>
      <c r="X24" s="104">
        <f t="shared" si="8"/>
        <v>0</v>
      </c>
      <c r="Y24" s="41">
        <f t="shared" si="9"/>
        <v>0</v>
      </c>
      <c r="Z24" s="74">
        <v>161693171</v>
      </c>
      <c r="AA24" s="75">
        <v>14835828</v>
      </c>
      <c r="AB24" s="75">
        <f t="shared" si="10"/>
        <v>176528999</v>
      </c>
      <c r="AC24" s="41">
        <f t="shared" si="11"/>
        <v>0.16339980157710776</v>
      </c>
      <c r="AD24" s="74">
        <v>152516062</v>
      </c>
      <c r="AE24" s="75">
        <v>9038019</v>
      </c>
      <c r="AF24" s="75">
        <f t="shared" si="12"/>
        <v>161554081</v>
      </c>
      <c r="AG24" s="41">
        <f t="shared" si="13"/>
        <v>0.15506205737277698</v>
      </c>
      <c r="AH24" s="41">
        <f t="shared" si="14"/>
        <v>0.09269291067924179</v>
      </c>
      <c r="AI24" s="13">
        <v>1041867261</v>
      </c>
      <c r="AJ24" s="13">
        <v>1049583332</v>
      </c>
      <c r="AK24" s="13">
        <v>161554081</v>
      </c>
      <c r="AL24" s="13"/>
    </row>
    <row r="25" spans="1:38" s="14" customFormat="1" ht="12.75">
      <c r="A25" s="30"/>
      <c r="B25" s="39" t="s">
        <v>88</v>
      </c>
      <c r="C25" s="129" t="s">
        <v>89</v>
      </c>
      <c r="D25" s="74">
        <v>1038540366</v>
      </c>
      <c r="E25" s="75">
        <v>195689000</v>
      </c>
      <c r="F25" s="77">
        <f t="shared" si="0"/>
        <v>1234229366</v>
      </c>
      <c r="G25" s="74">
        <v>1038540366</v>
      </c>
      <c r="H25" s="75">
        <v>195689000</v>
      </c>
      <c r="I25" s="77">
        <f t="shared" si="1"/>
        <v>1234229366</v>
      </c>
      <c r="J25" s="74">
        <v>244616501</v>
      </c>
      <c r="K25" s="75">
        <v>23402465</v>
      </c>
      <c r="L25" s="75">
        <f t="shared" si="2"/>
        <v>268018966</v>
      </c>
      <c r="M25" s="41">
        <f t="shared" si="3"/>
        <v>0.21715490927640105</v>
      </c>
      <c r="N25" s="102">
        <v>0</v>
      </c>
      <c r="O25" s="103">
        <v>0</v>
      </c>
      <c r="P25" s="104">
        <f t="shared" si="4"/>
        <v>0</v>
      </c>
      <c r="Q25" s="41">
        <f t="shared" si="5"/>
        <v>0</v>
      </c>
      <c r="R25" s="102">
        <v>0</v>
      </c>
      <c r="S25" s="104">
        <v>0</v>
      </c>
      <c r="T25" s="104">
        <f t="shared" si="6"/>
        <v>0</v>
      </c>
      <c r="U25" s="41">
        <f t="shared" si="7"/>
        <v>0</v>
      </c>
      <c r="V25" s="102">
        <v>0</v>
      </c>
      <c r="W25" s="104">
        <v>0</v>
      </c>
      <c r="X25" s="104">
        <f t="shared" si="8"/>
        <v>0</v>
      </c>
      <c r="Y25" s="41">
        <f t="shared" si="9"/>
        <v>0</v>
      </c>
      <c r="Z25" s="74">
        <v>244616501</v>
      </c>
      <c r="AA25" s="75">
        <v>23402465</v>
      </c>
      <c r="AB25" s="75">
        <f t="shared" si="10"/>
        <v>268018966</v>
      </c>
      <c r="AC25" s="41">
        <f t="shared" si="11"/>
        <v>0.21715490927640105</v>
      </c>
      <c r="AD25" s="74">
        <v>233779464</v>
      </c>
      <c r="AE25" s="75">
        <v>33418775</v>
      </c>
      <c r="AF25" s="75">
        <f t="shared" si="12"/>
        <v>267198239</v>
      </c>
      <c r="AG25" s="41">
        <f t="shared" si="13"/>
        <v>0.23727787040699</v>
      </c>
      <c r="AH25" s="41">
        <f t="shared" si="14"/>
        <v>0.0030716033274456045</v>
      </c>
      <c r="AI25" s="13">
        <v>1126098437</v>
      </c>
      <c r="AJ25" s="13">
        <v>1288900951</v>
      </c>
      <c r="AK25" s="13">
        <v>267198239</v>
      </c>
      <c r="AL25" s="13"/>
    </row>
    <row r="26" spans="1:38" s="14" customFormat="1" ht="12.75">
      <c r="A26" s="30"/>
      <c r="B26" s="39" t="s">
        <v>90</v>
      </c>
      <c r="C26" s="129" t="s">
        <v>91</v>
      </c>
      <c r="D26" s="74">
        <v>879484783</v>
      </c>
      <c r="E26" s="75">
        <v>157672949</v>
      </c>
      <c r="F26" s="77">
        <f t="shared" si="0"/>
        <v>1037157732</v>
      </c>
      <c r="G26" s="74">
        <v>879484783</v>
      </c>
      <c r="H26" s="75">
        <v>157672949</v>
      </c>
      <c r="I26" s="77">
        <f t="shared" si="1"/>
        <v>1037157732</v>
      </c>
      <c r="J26" s="74">
        <v>229556102</v>
      </c>
      <c r="K26" s="75">
        <v>13101518</v>
      </c>
      <c r="L26" s="75">
        <f t="shared" si="2"/>
        <v>242657620</v>
      </c>
      <c r="M26" s="41">
        <f t="shared" si="3"/>
        <v>0.23396404665669504</v>
      </c>
      <c r="N26" s="102">
        <v>0</v>
      </c>
      <c r="O26" s="103">
        <v>0</v>
      </c>
      <c r="P26" s="104">
        <f t="shared" si="4"/>
        <v>0</v>
      </c>
      <c r="Q26" s="41">
        <f t="shared" si="5"/>
        <v>0</v>
      </c>
      <c r="R26" s="102">
        <v>0</v>
      </c>
      <c r="S26" s="104">
        <v>0</v>
      </c>
      <c r="T26" s="104">
        <f t="shared" si="6"/>
        <v>0</v>
      </c>
      <c r="U26" s="41">
        <f t="shared" si="7"/>
        <v>0</v>
      </c>
      <c r="V26" s="102">
        <v>0</v>
      </c>
      <c r="W26" s="104">
        <v>0</v>
      </c>
      <c r="X26" s="104">
        <f t="shared" si="8"/>
        <v>0</v>
      </c>
      <c r="Y26" s="41">
        <f t="shared" si="9"/>
        <v>0</v>
      </c>
      <c r="Z26" s="74">
        <v>229556102</v>
      </c>
      <c r="AA26" s="75">
        <v>13101518</v>
      </c>
      <c r="AB26" s="75">
        <f t="shared" si="10"/>
        <v>242657620</v>
      </c>
      <c r="AC26" s="41">
        <f t="shared" si="11"/>
        <v>0.23396404665669504</v>
      </c>
      <c r="AD26" s="74">
        <v>197410160</v>
      </c>
      <c r="AE26" s="75">
        <v>21931403</v>
      </c>
      <c r="AF26" s="75">
        <f t="shared" si="12"/>
        <v>219341563</v>
      </c>
      <c r="AG26" s="41">
        <f t="shared" si="13"/>
        <v>0.24163167017536288</v>
      </c>
      <c r="AH26" s="41">
        <f t="shared" si="14"/>
        <v>0.10630022272614159</v>
      </c>
      <c r="AI26" s="13">
        <v>907751715</v>
      </c>
      <c r="AJ26" s="13">
        <v>929509617</v>
      </c>
      <c r="AK26" s="13">
        <v>219341563</v>
      </c>
      <c r="AL26" s="13"/>
    </row>
    <row r="27" spans="1:38" s="14" customFormat="1" ht="12.75">
      <c r="A27" s="30"/>
      <c r="B27" s="42" t="s">
        <v>92</v>
      </c>
      <c r="C27" s="129" t="s">
        <v>93</v>
      </c>
      <c r="D27" s="74">
        <v>1812293800</v>
      </c>
      <c r="E27" s="75">
        <v>206483100</v>
      </c>
      <c r="F27" s="77">
        <f t="shared" si="0"/>
        <v>2018776900</v>
      </c>
      <c r="G27" s="74">
        <v>1812293800</v>
      </c>
      <c r="H27" s="75">
        <v>206483100</v>
      </c>
      <c r="I27" s="77">
        <f t="shared" si="1"/>
        <v>2018776900</v>
      </c>
      <c r="J27" s="74">
        <v>563742838</v>
      </c>
      <c r="K27" s="75">
        <v>15938259</v>
      </c>
      <c r="L27" s="75">
        <f t="shared" si="2"/>
        <v>579681097</v>
      </c>
      <c r="M27" s="41">
        <f t="shared" si="3"/>
        <v>0.2871447047962556</v>
      </c>
      <c r="N27" s="102">
        <v>0</v>
      </c>
      <c r="O27" s="103">
        <v>0</v>
      </c>
      <c r="P27" s="104">
        <f t="shared" si="4"/>
        <v>0</v>
      </c>
      <c r="Q27" s="41">
        <f t="shared" si="5"/>
        <v>0</v>
      </c>
      <c r="R27" s="102">
        <v>0</v>
      </c>
      <c r="S27" s="104">
        <v>0</v>
      </c>
      <c r="T27" s="104">
        <f t="shared" si="6"/>
        <v>0</v>
      </c>
      <c r="U27" s="41">
        <f t="shared" si="7"/>
        <v>0</v>
      </c>
      <c r="V27" s="102">
        <v>0</v>
      </c>
      <c r="W27" s="104">
        <v>0</v>
      </c>
      <c r="X27" s="104">
        <f t="shared" si="8"/>
        <v>0</v>
      </c>
      <c r="Y27" s="41">
        <f t="shared" si="9"/>
        <v>0</v>
      </c>
      <c r="Z27" s="74">
        <v>563742838</v>
      </c>
      <c r="AA27" s="75">
        <v>15938259</v>
      </c>
      <c r="AB27" s="75">
        <f t="shared" si="10"/>
        <v>579681097</v>
      </c>
      <c r="AC27" s="41">
        <f t="shared" si="11"/>
        <v>0.2871447047962556</v>
      </c>
      <c r="AD27" s="74">
        <v>472624717</v>
      </c>
      <c r="AE27" s="75">
        <v>3833687</v>
      </c>
      <c r="AF27" s="75">
        <f t="shared" si="12"/>
        <v>476458404</v>
      </c>
      <c r="AG27" s="41">
        <f t="shared" si="13"/>
        <v>0.21017058756276477</v>
      </c>
      <c r="AH27" s="41">
        <f t="shared" si="14"/>
        <v>0.21664575990981993</v>
      </c>
      <c r="AI27" s="13">
        <v>2267008003</v>
      </c>
      <c r="AJ27" s="13">
        <v>1881980002</v>
      </c>
      <c r="AK27" s="13">
        <v>476458404</v>
      </c>
      <c r="AL27" s="13"/>
    </row>
    <row r="28" spans="1:38" s="14" customFormat="1" ht="12.75">
      <c r="A28" s="43"/>
      <c r="B28" s="44" t="s">
        <v>654</v>
      </c>
      <c r="C28" s="130"/>
      <c r="D28" s="78">
        <f>SUM(D9:D27)</f>
        <v>32034851346</v>
      </c>
      <c r="E28" s="79">
        <f>SUM(E9:E27)</f>
        <v>5684352514</v>
      </c>
      <c r="F28" s="80">
        <f t="shared" si="0"/>
        <v>37719203860</v>
      </c>
      <c r="G28" s="78">
        <f>SUM(G9:G27)</f>
        <v>32034851346</v>
      </c>
      <c r="H28" s="79">
        <f>SUM(H9:H27)</f>
        <v>5697696225</v>
      </c>
      <c r="I28" s="80">
        <f t="shared" si="1"/>
        <v>37732547571</v>
      </c>
      <c r="J28" s="78">
        <f>SUM(J9:J27)</f>
        <v>6622500522</v>
      </c>
      <c r="K28" s="79">
        <f>SUM(K9:K27)</f>
        <v>434650013</v>
      </c>
      <c r="L28" s="79">
        <f t="shared" si="2"/>
        <v>7057150535</v>
      </c>
      <c r="M28" s="45">
        <f t="shared" si="3"/>
        <v>0.18709701724335387</v>
      </c>
      <c r="N28" s="105">
        <f>SUM(N9:N27)</f>
        <v>0</v>
      </c>
      <c r="O28" s="106">
        <f>SUM(O9:O27)</f>
        <v>0</v>
      </c>
      <c r="P28" s="107">
        <f t="shared" si="4"/>
        <v>0</v>
      </c>
      <c r="Q28" s="45">
        <f t="shared" si="5"/>
        <v>0</v>
      </c>
      <c r="R28" s="105">
        <f>SUM(R9:R27)</f>
        <v>0</v>
      </c>
      <c r="S28" s="107">
        <f>SUM(S9:S27)</f>
        <v>0</v>
      </c>
      <c r="T28" s="107">
        <f t="shared" si="6"/>
        <v>0</v>
      </c>
      <c r="U28" s="45">
        <f t="shared" si="7"/>
        <v>0</v>
      </c>
      <c r="V28" s="105">
        <f>SUM(V9:V27)</f>
        <v>0</v>
      </c>
      <c r="W28" s="107">
        <f>SUM(W9:W27)</f>
        <v>0</v>
      </c>
      <c r="X28" s="107">
        <f t="shared" si="8"/>
        <v>0</v>
      </c>
      <c r="Y28" s="45">
        <f t="shared" si="9"/>
        <v>0</v>
      </c>
      <c r="Z28" s="78">
        <f>SUM(Z9:Z27)</f>
        <v>6622500522</v>
      </c>
      <c r="AA28" s="79">
        <f>SUM(AA9:AA27)</f>
        <v>434650013</v>
      </c>
      <c r="AB28" s="79">
        <f t="shared" si="10"/>
        <v>7057150535</v>
      </c>
      <c r="AC28" s="45">
        <f t="shared" si="11"/>
        <v>0.18709701724335387</v>
      </c>
      <c r="AD28" s="78">
        <f>SUM(AD9:AD27)</f>
        <v>6208855538</v>
      </c>
      <c r="AE28" s="79">
        <f>SUM(AE9:AE27)</f>
        <v>471137986</v>
      </c>
      <c r="AF28" s="79">
        <f t="shared" si="12"/>
        <v>6679993524</v>
      </c>
      <c r="AG28" s="45">
        <f t="shared" si="13"/>
        <v>0.20100318603451026</v>
      </c>
      <c r="AH28" s="45">
        <f t="shared" si="14"/>
        <v>0.05646068512565816</v>
      </c>
      <c r="AI28" s="13">
        <f>SUM(AI9:AI27)</f>
        <v>33233271849</v>
      </c>
      <c r="AJ28" s="13">
        <f>SUM(AJ9:AJ27)</f>
        <v>31502676303</v>
      </c>
      <c r="AK28" s="13">
        <f>SUM(AK9:AK27)</f>
        <v>6679993524</v>
      </c>
      <c r="AL28" s="13"/>
    </row>
    <row r="29" spans="1:38" s="14" customFormat="1" ht="12.75" customHeight="1">
      <c r="A29" s="46"/>
      <c r="B29" s="47"/>
      <c r="C29" s="64"/>
      <c r="D29" s="81"/>
      <c r="E29" s="82"/>
      <c r="F29" s="83"/>
      <c r="G29" s="81"/>
      <c r="H29" s="82"/>
      <c r="I29" s="83"/>
      <c r="J29" s="84"/>
      <c r="K29" s="82"/>
      <c r="L29" s="83"/>
      <c r="M29" s="48"/>
      <c r="N29" s="84"/>
      <c r="O29" s="83"/>
      <c r="P29" s="82"/>
      <c r="Q29" s="48"/>
      <c r="R29" s="84"/>
      <c r="S29" s="82"/>
      <c r="T29" s="82"/>
      <c r="U29" s="48"/>
      <c r="V29" s="84"/>
      <c r="W29" s="82"/>
      <c r="X29" s="82"/>
      <c r="Y29" s="48"/>
      <c r="Z29" s="84"/>
      <c r="AA29" s="82"/>
      <c r="AB29" s="83"/>
      <c r="AC29" s="48"/>
      <c r="AD29" s="84"/>
      <c r="AE29" s="82"/>
      <c r="AF29" s="82"/>
      <c r="AG29" s="48"/>
      <c r="AH29" s="48"/>
      <c r="AI29" s="13"/>
      <c r="AJ29" s="13"/>
      <c r="AK29" s="13"/>
      <c r="AL29" s="13"/>
    </row>
    <row r="30" spans="1:38" s="14" customFormat="1" ht="13.5">
      <c r="A30" s="13"/>
      <c r="B30" s="135" t="s">
        <v>656</v>
      </c>
      <c r="C30" s="131"/>
      <c r="D30" s="85"/>
      <c r="E30" s="85"/>
      <c r="F30" s="85"/>
      <c r="G30" s="85"/>
      <c r="H30" s="85"/>
      <c r="I30" s="85"/>
      <c r="J30" s="85"/>
      <c r="K30" s="85"/>
      <c r="L30" s="85"/>
      <c r="M30" s="13"/>
      <c r="N30" s="85"/>
      <c r="O30" s="85"/>
      <c r="P30" s="85"/>
      <c r="Q30" s="13"/>
      <c r="R30" s="85"/>
      <c r="S30" s="85"/>
      <c r="T30" s="85"/>
      <c r="U30" s="13"/>
      <c r="V30" s="85"/>
      <c r="W30" s="85"/>
      <c r="X30" s="85"/>
      <c r="Y30" s="13"/>
      <c r="Z30" s="85"/>
      <c r="AA30" s="85"/>
      <c r="AB30" s="85"/>
      <c r="AC30" s="13"/>
      <c r="AD30" s="85"/>
      <c r="AE30" s="85"/>
      <c r="AF30" s="85"/>
      <c r="AG30" s="13"/>
      <c r="AH30" s="13"/>
      <c r="AI30" s="13"/>
      <c r="AJ30" s="13"/>
      <c r="AK30" s="13"/>
      <c r="AL30" s="13"/>
    </row>
    <row r="31" spans="1:38" ht="12.75">
      <c r="A31" s="2"/>
      <c r="B31" s="2"/>
      <c r="C31" s="127"/>
      <c r="D31" s="86"/>
      <c r="E31" s="86"/>
      <c r="F31" s="86"/>
      <c r="G31" s="86"/>
      <c r="H31" s="86"/>
      <c r="I31" s="86"/>
      <c r="J31" s="86"/>
      <c r="K31" s="86"/>
      <c r="L31" s="86"/>
      <c r="M31" s="2"/>
      <c r="N31" s="86"/>
      <c r="O31" s="86"/>
      <c r="P31" s="86"/>
      <c r="Q31" s="2"/>
      <c r="R31" s="86"/>
      <c r="S31" s="86"/>
      <c r="T31" s="86"/>
      <c r="U31" s="2"/>
      <c r="V31" s="86"/>
      <c r="W31" s="86"/>
      <c r="X31" s="86"/>
      <c r="Y31" s="2"/>
      <c r="Z31" s="86"/>
      <c r="AA31" s="86"/>
      <c r="AB31" s="86"/>
      <c r="AC31" s="2"/>
      <c r="AD31" s="86"/>
      <c r="AE31" s="86"/>
      <c r="AF31" s="86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7"/>
      <c r="D32" s="86"/>
      <c r="E32" s="86"/>
      <c r="F32" s="86"/>
      <c r="G32" s="86"/>
      <c r="H32" s="86"/>
      <c r="I32" s="86"/>
      <c r="J32" s="86"/>
      <c r="K32" s="86"/>
      <c r="L32" s="86"/>
      <c r="M32" s="2"/>
      <c r="N32" s="86"/>
      <c r="O32" s="86"/>
      <c r="P32" s="86"/>
      <c r="Q32" s="2"/>
      <c r="R32" s="86"/>
      <c r="S32" s="86"/>
      <c r="T32" s="86"/>
      <c r="U32" s="2"/>
      <c r="V32" s="86"/>
      <c r="W32" s="86"/>
      <c r="X32" s="86"/>
      <c r="Y32" s="2"/>
      <c r="Z32" s="86"/>
      <c r="AA32" s="86"/>
      <c r="AB32" s="86"/>
      <c r="AC32" s="2"/>
      <c r="AD32" s="86"/>
      <c r="AE32" s="86"/>
      <c r="AF32" s="86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7"/>
      <c r="D33" s="86"/>
      <c r="E33" s="86"/>
      <c r="F33" s="86"/>
      <c r="G33" s="86"/>
      <c r="H33" s="86"/>
      <c r="I33" s="86"/>
      <c r="J33" s="86"/>
      <c r="K33" s="86"/>
      <c r="L33" s="86"/>
      <c r="M33" s="2"/>
      <c r="N33" s="86"/>
      <c r="O33" s="86"/>
      <c r="P33" s="86"/>
      <c r="Q33" s="2"/>
      <c r="R33" s="86"/>
      <c r="S33" s="86"/>
      <c r="T33" s="86"/>
      <c r="U33" s="2"/>
      <c r="V33" s="86"/>
      <c r="W33" s="86"/>
      <c r="X33" s="86"/>
      <c r="Y33" s="2"/>
      <c r="Z33" s="86"/>
      <c r="AA33" s="86"/>
      <c r="AB33" s="86"/>
      <c r="AC33" s="2"/>
      <c r="AD33" s="86"/>
      <c r="AE33" s="86"/>
      <c r="AF33" s="86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7"/>
      <c r="D34" s="86"/>
      <c r="E34" s="86"/>
      <c r="F34" s="86"/>
      <c r="G34" s="86"/>
      <c r="H34" s="86"/>
      <c r="I34" s="86"/>
      <c r="J34" s="86"/>
      <c r="K34" s="86"/>
      <c r="L34" s="86"/>
      <c r="M34" s="2"/>
      <c r="N34" s="86"/>
      <c r="O34" s="86"/>
      <c r="P34" s="86"/>
      <c r="Q34" s="2"/>
      <c r="R34" s="86"/>
      <c r="S34" s="86"/>
      <c r="T34" s="86"/>
      <c r="U34" s="2"/>
      <c r="V34" s="86"/>
      <c r="W34" s="86"/>
      <c r="X34" s="86"/>
      <c r="Y34" s="2"/>
      <c r="Z34" s="86"/>
      <c r="AA34" s="86"/>
      <c r="AB34" s="86"/>
      <c r="AC34" s="2"/>
      <c r="AD34" s="86"/>
      <c r="AE34" s="86"/>
      <c r="AF34" s="86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7"/>
      <c r="D35" s="86"/>
      <c r="E35" s="86"/>
      <c r="F35" s="86"/>
      <c r="G35" s="86"/>
      <c r="H35" s="86"/>
      <c r="I35" s="86"/>
      <c r="J35" s="86"/>
      <c r="K35" s="86"/>
      <c r="L35" s="86"/>
      <c r="M35" s="2"/>
      <c r="N35" s="86"/>
      <c r="O35" s="86"/>
      <c r="P35" s="86"/>
      <c r="Q35" s="2"/>
      <c r="R35" s="86"/>
      <c r="S35" s="86"/>
      <c r="T35" s="86"/>
      <c r="U35" s="2"/>
      <c r="V35" s="86"/>
      <c r="W35" s="86"/>
      <c r="X35" s="86"/>
      <c r="Y35" s="2"/>
      <c r="Z35" s="86"/>
      <c r="AA35" s="86"/>
      <c r="AB35" s="86"/>
      <c r="AC35" s="2"/>
      <c r="AD35" s="86"/>
      <c r="AE35" s="86"/>
      <c r="AF35" s="86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7"/>
      <c r="D36" s="86"/>
      <c r="E36" s="86"/>
      <c r="F36" s="86"/>
      <c r="G36" s="86"/>
      <c r="H36" s="86"/>
      <c r="I36" s="86"/>
      <c r="J36" s="86"/>
      <c r="K36" s="86"/>
      <c r="L36" s="86"/>
      <c r="M36" s="2"/>
      <c r="N36" s="86"/>
      <c r="O36" s="86"/>
      <c r="P36" s="86"/>
      <c r="Q36" s="2"/>
      <c r="R36" s="86"/>
      <c r="S36" s="86"/>
      <c r="T36" s="86"/>
      <c r="U36" s="2"/>
      <c r="V36" s="86"/>
      <c r="W36" s="86"/>
      <c r="X36" s="86"/>
      <c r="Y36" s="2"/>
      <c r="Z36" s="86"/>
      <c r="AA36" s="86"/>
      <c r="AB36" s="86"/>
      <c r="AC36" s="2"/>
      <c r="AD36" s="86"/>
      <c r="AE36" s="86"/>
      <c r="AF36" s="86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7"/>
      <c r="D37" s="86"/>
      <c r="E37" s="86"/>
      <c r="F37" s="86"/>
      <c r="G37" s="86"/>
      <c r="H37" s="86"/>
      <c r="I37" s="86"/>
      <c r="J37" s="86"/>
      <c r="K37" s="86"/>
      <c r="L37" s="86"/>
      <c r="M37" s="2"/>
      <c r="N37" s="86"/>
      <c r="O37" s="86"/>
      <c r="P37" s="86"/>
      <c r="Q37" s="2"/>
      <c r="R37" s="86"/>
      <c r="S37" s="86"/>
      <c r="T37" s="86"/>
      <c r="U37" s="2"/>
      <c r="V37" s="86"/>
      <c r="W37" s="86"/>
      <c r="X37" s="86"/>
      <c r="Y37" s="2"/>
      <c r="Z37" s="86"/>
      <c r="AA37" s="86"/>
      <c r="AB37" s="86"/>
      <c r="AC37" s="2"/>
      <c r="AD37" s="86"/>
      <c r="AE37" s="86"/>
      <c r="AF37" s="86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7"/>
      <c r="D38" s="86"/>
      <c r="E38" s="86"/>
      <c r="F38" s="86"/>
      <c r="G38" s="86"/>
      <c r="H38" s="86"/>
      <c r="I38" s="86"/>
      <c r="J38" s="86"/>
      <c r="K38" s="86"/>
      <c r="L38" s="86"/>
      <c r="M38" s="2"/>
      <c r="N38" s="86"/>
      <c r="O38" s="86"/>
      <c r="P38" s="86"/>
      <c r="Q38" s="2"/>
      <c r="R38" s="86"/>
      <c r="S38" s="86"/>
      <c r="T38" s="86"/>
      <c r="U38" s="2"/>
      <c r="V38" s="86"/>
      <c r="W38" s="86"/>
      <c r="X38" s="86"/>
      <c r="Y38" s="2"/>
      <c r="Z38" s="86"/>
      <c r="AA38" s="86"/>
      <c r="AB38" s="86"/>
      <c r="AC38" s="2"/>
      <c r="AD38" s="86"/>
      <c r="AE38" s="86"/>
      <c r="AF38" s="86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7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7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7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7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7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7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7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7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7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7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7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7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7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7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7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7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7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7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7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7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7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7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7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7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7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7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7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7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7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7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7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7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7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7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7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7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7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7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7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7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7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7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7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7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12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12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12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12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12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127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127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127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127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12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ht="16.5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20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57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58" t="s">
        <v>39</v>
      </c>
      <c r="C9" s="40" t="s">
        <v>40</v>
      </c>
      <c r="D9" s="74">
        <v>3992221749</v>
      </c>
      <c r="E9" s="75">
        <v>749097271</v>
      </c>
      <c r="F9" s="76">
        <f>$D9+$E9</f>
        <v>4741319020</v>
      </c>
      <c r="G9" s="74">
        <v>4047215770</v>
      </c>
      <c r="H9" s="75">
        <v>793262334</v>
      </c>
      <c r="I9" s="77">
        <f>$G9+$H9</f>
        <v>4840478104</v>
      </c>
      <c r="J9" s="74">
        <v>718688792</v>
      </c>
      <c r="K9" s="75">
        <v>38430807</v>
      </c>
      <c r="L9" s="75">
        <f>$J9+$K9</f>
        <v>757119599</v>
      </c>
      <c r="M9" s="41">
        <f>IF($F9=0,0,$L9/$F9)</f>
        <v>0.15968543685972011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718688792</v>
      </c>
      <c r="AA9" s="75">
        <v>38430807</v>
      </c>
      <c r="AB9" s="75">
        <f>$Z9+$AA9</f>
        <v>757119599</v>
      </c>
      <c r="AC9" s="41">
        <f>IF($F9=0,0,$AB9/$F9)</f>
        <v>0.15968543685972011</v>
      </c>
      <c r="AD9" s="74">
        <v>829532334</v>
      </c>
      <c r="AE9" s="75">
        <v>36993198</v>
      </c>
      <c r="AF9" s="75">
        <f>$AD9+$AE9</f>
        <v>866525532</v>
      </c>
      <c r="AG9" s="41">
        <f>IF($AI9=0,0,$AK9/$AI9)</f>
        <v>0.19779539317793993</v>
      </c>
      <c r="AH9" s="41">
        <f>IF($AF9=0,0,(($L9/$AF9)-1))</f>
        <v>-0.1262581758525726</v>
      </c>
      <c r="AI9" s="13">
        <v>4380918676</v>
      </c>
      <c r="AJ9" s="13">
        <v>4449461994</v>
      </c>
      <c r="AK9" s="13">
        <v>866525532</v>
      </c>
      <c r="AL9" s="13"/>
    </row>
    <row r="10" spans="1:38" s="14" customFormat="1" ht="12.75">
      <c r="A10" s="30" t="s">
        <v>94</v>
      </c>
      <c r="B10" s="58" t="s">
        <v>51</v>
      </c>
      <c r="C10" s="40" t="s">
        <v>52</v>
      </c>
      <c r="D10" s="74">
        <v>7316096070</v>
      </c>
      <c r="E10" s="75">
        <v>1079076000</v>
      </c>
      <c r="F10" s="76">
        <f aca="true" t="shared" si="0" ref="F10:F41">$D10+$E10</f>
        <v>8395172070</v>
      </c>
      <c r="G10" s="74">
        <v>7316096070</v>
      </c>
      <c r="H10" s="75">
        <v>1079076000</v>
      </c>
      <c r="I10" s="77">
        <f aca="true" t="shared" si="1" ref="I10:I41">$G10+$H10</f>
        <v>8395172070</v>
      </c>
      <c r="J10" s="74">
        <v>1567584371</v>
      </c>
      <c r="K10" s="75">
        <v>145738522</v>
      </c>
      <c r="L10" s="75">
        <f aca="true" t="shared" si="2" ref="L10:L41">$J10+$K10</f>
        <v>1713322893</v>
      </c>
      <c r="M10" s="41">
        <f aca="true" t="shared" si="3" ref="M10:M41">IF($F10=0,0,$L10/$F10)</f>
        <v>0.2040843092570466</v>
      </c>
      <c r="N10" s="102">
        <v>0</v>
      </c>
      <c r="O10" s="103">
        <v>0</v>
      </c>
      <c r="P10" s="104">
        <f aca="true" t="shared" si="4" ref="P10:P41">$N10+$O10</f>
        <v>0</v>
      </c>
      <c r="Q10" s="41">
        <f aca="true" t="shared" si="5" ref="Q10:Q41">IF($F10=0,0,$P10/$F10)</f>
        <v>0</v>
      </c>
      <c r="R10" s="102">
        <v>0</v>
      </c>
      <c r="S10" s="104">
        <v>0</v>
      </c>
      <c r="T10" s="104">
        <f aca="true" t="shared" si="6" ref="T10:T41">$R10+$S10</f>
        <v>0</v>
      </c>
      <c r="U10" s="41">
        <f aca="true" t="shared" si="7" ref="U10:U41">IF($I10=0,0,$T10/$I10)</f>
        <v>0</v>
      </c>
      <c r="V10" s="102">
        <v>0</v>
      </c>
      <c r="W10" s="104">
        <v>0</v>
      </c>
      <c r="X10" s="104">
        <f aca="true" t="shared" si="8" ref="X10:X41">$V10+$W10</f>
        <v>0</v>
      </c>
      <c r="Y10" s="41">
        <f aca="true" t="shared" si="9" ref="Y10:Y41">IF($I10=0,0,$X10/$I10)</f>
        <v>0</v>
      </c>
      <c r="Z10" s="74">
        <v>1567584371</v>
      </c>
      <c r="AA10" s="75">
        <v>145738522</v>
      </c>
      <c r="AB10" s="75">
        <f aca="true" t="shared" si="10" ref="AB10:AB41">$Z10+$AA10</f>
        <v>1713322893</v>
      </c>
      <c r="AC10" s="41">
        <f aca="true" t="shared" si="11" ref="AC10:AC41">IF($F10=0,0,$AB10/$F10)</f>
        <v>0.2040843092570466</v>
      </c>
      <c r="AD10" s="74">
        <v>1442028893</v>
      </c>
      <c r="AE10" s="75">
        <v>126365991</v>
      </c>
      <c r="AF10" s="75">
        <f aca="true" t="shared" si="12" ref="AF10:AF41">$AD10+$AE10</f>
        <v>1568394884</v>
      </c>
      <c r="AG10" s="41">
        <f aca="true" t="shared" si="13" ref="AG10:AG41">IF($AI10=0,0,$AK10/$AI10)</f>
        <v>0.19536921043398656</v>
      </c>
      <c r="AH10" s="41">
        <f aca="true" t="shared" si="14" ref="AH10:AH41">IF($AF10=0,0,(($L10/$AF10)-1))</f>
        <v>0.09240530588213769</v>
      </c>
      <c r="AI10" s="13">
        <v>8027850860</v>
      </c>
      <c r="AJ10" s="13">
        <v>7855720497</v>
      </c>
      <c r="AK10" s="13">
        <v>1568394884</v>
      </c>
      <c r="AL10" s="13"/>
    </row>
    <row r="11" spans="1:38" s="55" customFormat="1" ht="12.75">
      <c r="A11" s="59"/>
      <c r="B11" s="60" t="s">
        <v>95</v>
      </c>
      <c r="C11" s="33"/>
      <c r="D11" s="78">
        <f>SUM(D9:D10)</f>
        <v>11308317819</v>
      </c>
      <c r="E11" s="79">
        <f>SUM(E9:E10)</f>
        <v>1828173271</v>
      </c>
      <c r="F11" s="80">
        <f t="shared" si="0"/>
        <v>13136491090</v>
      </c>
      <c r="G11" s="78">
        <f>SUM(G9:G10)</f>
        <v>11363311840</v>
      </c>
      <c r="H11" s="79">
        <f>SUM(H9:H10)</f>
        <v>1872338334</v>
      </c>
      <c r="I11" s="80">
        <f t="shared" si="1"/>
        <v>13235650174</v>
      </c>
      <c r="J11" s="78">
        <f>SUM(J9:J10)</f>
        <v>2286273163</v>
      </c>
      <c r="K11" s="79">
        <f>SUM(K9:K10)</f>
        <v>184169329</v>
      </c>
      <c r="L11" s="79">
        <f t="shared" si="2"/>
        <v>2470442492</v>
      </c>
      <c r="M11" s="45">
        <f t="shared" si="3"/>
        <v>0.18805954155296428</v>
      </c>
      <c r="N11" s="108">
        <f>SUM(N9:N10)</f>
        <v>0</v>
      </c>
      <c r="O11" s="109">
        <f>SUM(O9:O10)</f>
        <v>0</v>
      </c>
      <c r="P11" s="110">
        <f t="shared" si="4"/>
        <v>0</v>
      </c>
      <c r="Q11" s="45">
        <f t="shared" si="5"/>
        <v>0</v>
      </c>
      <c r="R11" s="108">
        <f>SUM(R9:R10)</f>
        <v>0</v>
      </c>
      <c r="S11" s="110">
        <f>SUM(S9:S10)</f>
        <v>0</v>
      </c>
      <c r="T11" s="110">
        <f t="shared" si="6"/>
        <v>0</v>
      </c>
      <c r="U11" s="45">
        <f t="shared" si="7"/>
        <v>0</v>
      </c>
      <c r="V11" s="108">
        <f>SUM(V9:V10)</f>
        <v>0</v>
      </c>
      <c r="W11" s="110">
        <f>SUM(W9:W10)</f>
        <v>0</v>
      </c>
      <c r="X11" s="110">
        <f t="shared" si="8"/>
        <v>0</v>
      </c>
      <c r="Y11" s="45">
        <f t="shared" si="9"/>
        <v>0</v>
      </c>
      <c r="Z11" s="78">
        <f>SUM(Z9:Z10)</f>
        <v>2286273163</v>
      </c>
      <c r="AA11" s="79">
        <f>SUM(AA9:AA10)</f>
        <v>184169329</v>
      </c>
      <c r="AB11" s="79">
        <f t="shared" si="10"/>
        <v>2470442492</v>
      </c>
      <c r="AC11" s="45">
        <f t="shared" si="11"/>
        <v>0.18805954155296428</v>
      </c>
      <c r="AD11" s="78">
        <f>SUM(AD9:AD10)</f>
        <v>2271561227</v>
      </c>
      <c r="AE11" s="79">
        <f>SUM(AE9:AE10)</f>
        <v>163359189</v>
      </c>
      <c r="AF11" s="79">
        <f t="shared" si="12"/>
        <v>2434920416</v>
      </c>
      <c r="AG11" s="45">
        <f t="shared" si="13"/>
        <v>0.19622577475839745</v>
      </c>
      <c r="AH11" s="45">
        <f t="shared" si="14"/>
        <v>0.014588598365097516</v>
      </c>
      <c r="AI11" s="61">
        <f>SUM(AI9:AI10)</f>
        <v>12408769536</v>
      </c>
      <c r="AJ11" s="61">
        <f>SUM(AJ9:AJ10)</f>
        <v>12305182491</v>
      </c>
      <c r="AK11" s="61">
        <f>SUM(AK9:AK10)</f>
        <v>2434920416</v>
      </c>
      <c r="AL11" s="61"/>
    </row>
    <row r="12" spans="1:38" s="14" customFormat="1" ht="12.75">
      <c r="A12" s="30" t="s">
        <v>96</v>
      </c>
      <c r="B12" s="58" t="s">
        <v>97</v>
      </c>
      <c r="C12" s="40" t="s">
        <v>98</v>
      </c>
      <c r="D12" s="74">
        <v>158861357</v>
      </c>
      <c r="E12" s="75">
        <v>48355500</v>
      </c>
      <c r="F12" s="76">
        <f t="shared" si="0"/>
        <v>207216857</v>
      </c>
      <c r="G12" s="74">
        <v>158861357</v>
      </c>
      <c r="H12" s="75">
        <v>48355500</v>
      </c>
      <c r="I12" s="77">
        <f t="shared" si="1"/>
        <v>207216857</v>
      </c>
      <c r="J12" s="74">
        <v>38788307</v>
      </c>
      <c r="K12" s="75">
        <v>1296269</v>
      </c>
      <c r="L12" s="75">
        <f t="shared" si="2"/>
        <v>40084576</v>
      </c>
      <c r="M12" s="41">
        <f t="shared" si="3"/>
        <v>0.19344264062455113</v>
      </c>
      <c r="N12" s="102">
        <v>0</v>
      </c>
      <c r="O12" s="103">
        <v>0</v>
      </c>
      <c r="P12" s="104">
        <f t="shared" si="4"/>
        <v>0</v>
      </c>
      <c r="Q12" s="41">
        <f t="shared" si="5"/>
        <v>0</v>
      </c>
      <c r="R12" s="102">
        <v>0</v>
      </c>
      <c r="S12" s="104">
        <v>0</v>
      </c>
      <c r="T12" s="104">
        <f t="shared" si="6"/>
        <v>0</v>
      </c>
      <c r="U12" s="41">
        <f t="shared" si="7"/>
        <v>0</v>
      </c>
      <c r="V12" s="102">
        <v>0</v>
      </c>
      <c r="W12" s="104">
        <v>0</v>
      </c>
      <c r="X12" s="104">
        <f t="shared" si="8"/>
        <v>0</v>
      </c>
      <c r="Y12" s="41">
        <f t="shared" si="9"/>
        <v>0</v>
      </c>
      <c r="Z12" s="74">
        <v>38788307</v>
      </c>
      <c r="AA12" s="75">
        <v>1296269</v>
      </c>
      <c r="AB12" s="75">
        <f t="shared" si="10"/>
        <v>40084576</v>
      </c>
      <c r="AC12" s="41">
        <f t="shared" si="11"/>
        <v>0.19344264062455113</v>
      </c>
      <c r="AD12" s="74">
        <v>33978308</v>
      </c>
      <c r="AE12" s="75">
        <v>3569646</v>
      </c>
      <c r="AF12" s="75">
        <f t="shared" si="12"/>
        <v>37547954</v>
      </c>
      <c r="AG12" s="41">
        <f t="shared" si="13"/>
        <v>0.2602124574808387</v>
      </c>
      <c r="AH12" s="41">
        <f t="shared" si="14"/>
        <v>0.0675568634179109</v>
      </c>
      <c r="AI12" s="13">
        <v>144297296</v>
      </c>
      <c r="AJ12" s="13">
        <v>144297296</v>
      </c>
      <c r="AK12" s="13">
        <v>37547954</v>
      </c>
      <c r="AL12" s="13"/>
    </row>
    <row r="13" spans="1:38" s="14" customFormat="1" ht="12.75">
      <c r="A13" s="30" t="s">
        <v>96</v>
      </c>
      <c r="B13" s="58" t="s">
        <v>99</v>
      </c>
      <c r="C13" s="40" t="s">
        <v>100</v>
      </c>
      <c r="D13" s="74">
        <v>148244750</v>
      </c>
      <c r="E13" s="75">
        <v>31932250</v>
      </c>
      <c r="F13" s="76">
        <f t="shared" si="0"/>
        <v>180177000</v>
      </c>
      <c r="G13" s="74">
        <v>148244750</v>
      </c>
      <c r="H13" s="75">
        <v>31932250</v>
      </c>
      <c r="I13" s="77">
        <f t="shared" si="1"/>
        <v>180177000</v>
      </c>
      <c r="J13" s="74">
        <v>39240228</v>
      </c>
      <c r="K13" s="75">
        <v>1030028</v>
      </c>
      <c r="L13" s="75">
        <f t="shared" si="2"/>
        <v>40270256</v>
      </c>
      <c r="M13" s="41">
        <f t="shared" si="3"/>
        <v>0.2235038656432286</v>
      </c>
      <c r="N13" s="102">
        <v>0</v>
      </c>
      <c r="O13" s="103">
        <v>0</v>
      </c>
      <c r="P13" s="104">
        <f t="shared" si="4"/>
        <v>0</v>
      </c>
      <c r="Q13" s="41">
        <f t="shared" si="5"/>
        <v>0</v>
      </c>
      <c r="R13" s="102">
        <v>0</v>
      </c>
      <c r="S13" s="104">
        <v>0</v>
      </c>
      <c r="T13" s="104">
        <f t="shared" si="6"/>
        <v>0</v>
      </c>
      <c r="U13" s="41">
        <f t="shared" si="7"/>
        <v>0</v>
      </c>
      <c r="V13" s="102">
        <v>0</v>
      </c>
      <c r="W13" s="104">
        <v>0</v>
      </c>
      <c r="X13" s="104">
        <f t="shared" si="8"/>
        <v>0</v>
      </c>
      <c r="Y13" s="41">
        <f t="shared" si="9"/>
        <v>0</v>
      </c>
      <c r="Z13" s="74">
        <v>39240228</v>
      </c>
      <c r="AA13" s="75">
        <v>1030028</v>
      </c>
      <c r="AB13" s="75">
        <f t="shared" si="10"/>
        <v>40270256</v>
      </c>
      <c r="AC13" s="41">
        <f t="shared" si="11"/>
        <v>0.2235038656432286</v>
      </c>
      <c r="AD13" s="74">
        <v>28929342</v>
      </c>
      <c r="AE13" s="75">
        <v>4200070</v>
      </c>
      <c r="AF13" s="75">
        <f t="shared" si="12"/>
        <v>33129412</v>
      </c>
      <c r="AG13" s="41">
        <f t="shared" si="13"/>
        <v>0.20619533820475822</v>
      </c>
      <c r="AH13" s="41">
        <f t="shared" si="14"/>
        <v>0.2155439402305117</v>
      </c>
      <c r="AI13" s="13">
        <v>160670034</v>
      </c>
      <c r="AJ13" s="13">
        <v>166523614</v>
      </c>
      <c r="AK13" s="13">
        <v>33129412</v>
      </c>
      <c r="AL13" s="13"/>
    </row>
    <row r="14" spans="1:38" s="14" customFormat="1" ht="12.75">
      <c r="A14" s="30" t="s">
        <v>96</v>
      </c>
      <c r="B14" s="58" t="s">
        <v>101</v>
      </c>
      <c r="C14" s="40" t="s">
        <v>102</v>
      </c>
      <c r="D14" s="74">
        <v>44356696</v>
      </c>
      <c r="E14" s="75">
        <v>22356980</v>
      </c>
      <c r="F14" s="76">
        <f t="shared" si="0"/>
        <v>66713676</v>
      </c>
      <c r="G14" s="74">
        <v>44356696</v>
      </c>
      <c r="H14" s="75">
        <v>22356980</v>
      </c>
      <c r="I14" s="77">
        <f t="shared" si="1"/>
        <v>66713676</v>
      </c>
      <c r="J14" s="74">
        <v>8320673</v>
      </c>
      <c r="K14" s="75">
        <v>338815</v>
      </c>
      <c r="L14" s="75">
        <f t="shared" si="2"/>
        <v>8659488</v>
      </c>
      <c r="M14" s="41">
        <f t="shared" si="3"/>
        <v>0.1298007922693392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8320673</v>
      </c>
      <c r="AA14" s="75">
        <v>338815</v>
      </c>
      <c r="AB14" s="75">
        <f t="shared" si="10"/>
        <v>8659488</v>
      </c>
      <c r="AC14" s="41">
        <f t="shared" si="11"/>
        <v>0.1298007922693392</v>
      </c>
      <c r="AD14" s="74">
        <v>6398849</v>
      </c>
      <c r="AE14" s="75">
        <v>1844033</v>
      </c>
      <c r="AF14" s="75">
        <f t="shared" si="12"/>
        <v>8242882</v>
      </c>
      <c r="AG14" s="41">
        <f t="shared" si="13"/>
        <v>0.19451158922679676</v>
      </c>
      <c r="AH14" s="41">
        <f t="shared" si="14"/>
        <v>0.050541303393643044</v>
      </c>
      <c r="AI14" s="13">
        <v>42377331</v>
      </c>
      <c r="AJ14" s="13">
        <v>42377331</v>
      </c>
      <c r="AK14" s="13">
        <v>8242882</v>
      </c>
      <c r="AL14" s="13"/>
    </row>
    <row r="15" spans="1:38" s="14" customFormat="1" ht="12.75">
      <c r="A15" s="30" t="s">
        <v>96</v>
      </c>
      <c r="B15" s="58" t="s">
        <v>103</v>
      </c>
      <c r="C15" s="40" t="s">
        <v>104</v>
      </c>
      <c r="D15" s="74">
        <v>305092361</v>
      </c>
      <c r="E15" s="75">
        <v>124736110</v>
      </c>
      <c r="F15" s="76">
        <f t="shared" si="0"/>
        <v>429828471</v>
      </c>
      <c r="G15" s="74">
        <v>305092361</v>
      </c>
      <c r="H15" s="75">
        <v>124736110</v>
      </c>
      <c r="I15" s="77">
        <f t="shared" si="1"/>
        <v>429828471</v>
      </c>
      <c r="J15" s="74">
        <v>80649214</v>
      </c>
      <c r="K15" s="75">
        <v>12038328</v>
      </c>
      <c r="L15" s="75">
        <f t="shared" si="2"/>
        <v>92687542</v>
      </c>
      <c r="M15" s="41">
        <f t="shared" si="3"/>
        <v>0.21563844243347016</v>
      </c>
      <c r="N15" s="102">
        <v>0</v>
      </c>
      <c r="O15" s="103">
        <v>0</v>
      </c>
      <c r="P15" s="104">
        <f t="shared" si="4"/>
        <v>0</v>
      </c>
      <c r="Q15" s="41">
        <f t="shared" si="5"/>
        <v>0</v>
      </c>
      <c r="R15" s="102">
        <v>0</v>
      </c>
      <c r="S15" s="104">
        <v>0</v>
      </c>
      <c r="T15" s="104">
        <f t="shared" si="6"/>
        <v>0</v>
      </c>
      <c r="U15" s="41">
        <f t="shared" si="7"/>
        <v>0</v>
      </c>
      <c r="V15" s="102">
        <v>0</v>
      </c>
      <c r="W15" s="104">
        <v>0</v>
      </c>
      <c r="X15" s="104">
        <f t="shared" si="8"/>
        <v>0</v>
      </c>
      <c r="Y15" s="41">
        <f t="shared" si="9"/>
        <v>0</v>
      </c>
      <c r="Z15" s="74">
        <v>80649214</v>
      </c>
      <c r="AA15" s="75">
        <v>12038328</v>
      </c>
      <c r="AB15" s="75">
        <f t="shared" si="10"/>
        <v>92687542</v>
      </c>
      <c r="AC15" s="41">
        <f t="shared" si="11"/>
        <v>0.21563844243347016</v>
      </c>
      <c r="AD15" s="74">
        <v>58236911</v>
      </c>
      <c r="AE15" s="75">
        <v>9322353</v>
      </c>
      <c r="AF15" s="75">
        <f t="shared" si="12"/>
        <v>67559264</v>
      </c>
      <c r="AG15" s="41">
        <f t="shared" si="13"/>
        <v>0.15947694994055123</v>
      </c>
      <c r="AH15" s="41">
        <f t="shared" si="14"/>
        <v>0.37194422366709023</v>
      </c>
      <c r="AI15" s="13">
        <v>423630274</v>
      </c>
      <c r="AJ15" s="13">
        <v>182307170</v>
      </c>
      <c r="AK15" s="13">
        <v>67559264</v>
      </c>
      <c r="AL15" s="13"/>
    </row>
    <row r="16" spans="1:38" s="14" customFormat="1" ht="12.75">
      <c r="A16" s="30" t="s">
        <v>96</v>
      </c>
      <c r="B16" s="58" t="s">
        <v>105</v>
      </c>
      <c r="C16" s="40" t="s">
        <v>106</v>
      </c>
      <c r="D16" s="74">
        <v>266190305</v>
      </c>
      <c r="E16" s="75">
        <v>37544200</v>
      </c>
      <c r="F16" s="76">
        <f t="shared" si="0"/>
        <v>303734505</v>
      </c>
      <c r="G16" s="74">
        <v>266190305</v>
      </c>
      <c r="H16" s="75">
        <v>37544200</v>
      </c>
      <c r="I16" s="77">
        <f t="shared" si="1"/>
        <v>303734505</v>
      </c>
      <c r="J16" s="74">
        <v>54244648</v>
      </c>
      <c r="K16" s="75">
        <v>4998664</v>
      </c>
      <c r="L16" s="75">
        <f t="shared" si="2"/>
        <v>59243312</v>
      </c>
      <c r="M16" s="41">
        <f t="shared" si="3"/>
        <v>0.195049660228758</v>
      </c>
      <c r="N16" s="102">
        <v>0</v>
      </c>
      <c r="O16" s="103">
        <v>0</v>
      </c>
      <c r="P16" s="104">
        <f t="shared" si="4"/>
        <v>0</v>
      </c>
      <c r="Q16" s="41">
        <f t="shared" si="5"/>
        <v>0</v>
      </c>
      <c r="R16" s="102">
        <v>0</v>
      </c>
      <c r="S16" s="104">
        <v>0</v>
      </c>
      <c r="T16" s="104">
        <f t="shared" si="6"/>
        <v>0</v>
      </c>
      <c r="U16" s="41">
        <f t="shared" si="7"/>
        <v>0</v>
      </c>
      <c r="V16" s="102">
        <v>0</v>
      </c>
      <c r="W16" s="104">
        <v>0</v>
      </c>
      <c r="X16" s="104">
        <f t="shared" si="8"/>
        <v>0</v>
      </c>
      <c r="Y16" s="41">
        <f t="shared" si="9"/>
        <v>0</v>
      </c>
      <c r="Z16" s="74">
        <v>54244648</v>
      </c>
      <c r="AA16" s="75">
        <v>4998664</v>
      </c>
      <c r="AB16" s="75">
        <f t="shared" si="10"/>
        <v>59243312</v>
      </c>
      <c r="AC16" s="41">
        <f t="shared" si="11"/>
        <v>0.195049660228758</v>
      </c>
      <c r="AD16" s="74">
        <v>48901366</v>
      </c>
      <c r="AE16" s="75">
        <v>3462453</v>
      </c>
      <c r="AF16" s="75">
        <f t="shared" si="12"/>
        <v>52363819</v>
      </c>
      <c r="AG16" s="41">
        <f t="shared" si="13"/>
        <v>0.2847575051758624</v>
      </c>
      <c r="AH16" s="41">
        <f t="shared" si="14"/>
        <v>0.1313787483682196</v>
      </c>
      <c r="AI16" s="13">
        <v>183889162</v>
      </c>
      <c r="AJ16" s="13">
        <v>183889162</v>
      </c>
      <c r="AK16" s="13">
        <v>52363819</v>
      </c>
      <c r="AL16" s="13"/>
    </row>
    <row r="17" spans="1:38" s="14" customFormat="1" ht="12.75">
      <c r="A17" s="30" t="s">
        <v>96</v>
      </c>
      <c r="B17" s="58" t="s">
        <v>107</v>
      </c>
      <c r="C17" s="40" t="s">
        <v>108</v>
      </c>
      <c r="D17" s="74">
        <v>110301939</v>
      </c>
      <c r="E17" s="75">
        <v>42186059</v>
      </c>
      <c r="F17" s="76">
        <f t="shared" si="0"/>
        <v>152487998</v>
      </c>
      <c r="G17" s="74">
        <v>110301939</v>
      </c>
      <c r="H17" s="75">
        <v>42186059</v>
      </c>
      <c r="I17" s="77">
        <f t="shared" si="1"/>
        <v>152487998</v>
      </c>
      <c r="J17" s="74">
        <v>17314223</v>
      </c>
      <c r="K17" s="75">
        <v>1721622</v>
      </c>
      <c r="L17" s="75">
        <f t="shared" si="2"/>
        <v>19035845</v>
      </c>
      <c r="M17" s="41">
        <f t="shared" si="3"/>
        <v>0.12483503783687946</v>
      </c>
      <c r="N17" s="102">
        <v>0</v>
      </c>
      <c r="O17" s="103">
        <v>0</v>
      </c>
      <c r="P17" s="104">
        <f t="shared" si="4"/>
        <v>0</v>
      </c>
      <c r="Q17" s="41">
        <f t="shared" si="5"/>
        <v>0</v>
      </c>
      <c r="R17" s="102">
        <v>0</v>
      </c>
      <c r="S17" s="104">
        <v>0</v>
      </c>
      <c r="T17" s="104">
        <f t="shared" si="6"/>
        <v>0</v>
      </c>
      <c r="U17" s="41">
        <f t="shared" si="7"/>
        <v>0</v>
      </c>
      <c r="V17" s="102">
        <v>0</v>
      </c>
      <c r="W17" s="104">
        <v>0</v>
      </c>
      <c r="X17" s="104">
        <f t="shared" si="8"/>
        <v>0</v>
      </c>
      <c r="Y17" s="41">
        <f t="shared" si="9"/>
        <v>0</v>
      </c>
      <c r="Z17" s="74">
        <v>17314223</v>
      </c>
      <c r="AA17" s="75">
        <v>1721622</v>
      </c>
      <c r="AB17" s="75">
        <f t="shared" si="10"/>
        <v>19035845</v>
      </c>
      <c r="AC17" s="41">
        <f t="shared" si="11"/>
        <v>0.12483503783687946</v>
      </c>
      <c r="AD17" s="74">
        <v>16129321</v>
      </c>
      <c r="AE17" s="75">
        <v>2364415</v>
      </c>
      <c r="AF17" s="75">
        <f t="shared" si="12"/>
        <v>18493736</v>
      </c>
      <c r="AG17" s="41">
        <f t="shared" si="13"/>
        <v>0.16234288335224317</v>
      </c>
      <c r="AH17" s="41">
        <f t="shared" si="14"/>
        <v>0.029313114451293032</v>
      </c>
      <c r="AI17" s="13">
        <v>113917750</v>
      </c>
      <c r="AJ17" s="13">
        <v>113917750</v>
      </c>
      <c r="AK17" s="13">
        <v>18493736</v>
      </c>
      <c r="AL17" s="13"/>
    </row>
    <row r="18" spans="1:38" s="14" customFormat="1" ht="12.75">
      <c r="A18" s="30" t="s">
        <v>96</v>
      </c>
      <c r="B18" s="58" t="s">
        <v>109</v>
      </c>
      <c r="C18" s="40" t="s">
        <v>110</v>
      </c>
      <c r="D18" s="74">
        <v>43232563</v>
      </c>
      <c r="E18" s="75">
        <v>61521874</v>
      </c>
      <c r="F18" s="76">
        <f t="shared" si="0"/>
        <v>104754437</v>
      </c>
      <c r="G18" s="74">
        <v>43232563</v>
      </c>
      <c r="H18" s="75">
        <v>61521874</v>
      </c>
      <c r="I18" s="77">
        <f t="shared" si="1"/>
        <v>104754437</v>
      </c>
      <c r="J18" s="74">
        <v>10634561</v>
      </c>
      <c r="K18" s="75">
        <v>1796624</v>
      </c>
      <c r="L18" s="75">
        <f t="shared" si="2"/>
        <v>12431185</v>
      </c>
      <c r="M18" s="41">
        <f t="shared" si="3"/>
        <v>0.11866977052246484</v>
      </c>
      <c r="N18" s="102">
        <v>0</v>
      </c>
      <c r="O18" s="103">
        <v>0</v>
      </c>
      <c r="P18" s="104">
        <f t="shared" si="4"/>
        <v>0</v>
      </c>
      <c r="Q18" s="41">
        <f t="shared" si="5"/>
        <v>0</v>
      </c>
      <c r="R18" s="102">
        <v>0</v>
      </c>
      <c r="S18" s="104">
        <v>0</v>
      </c>
      <c r="T18" s="104">
        <f t="shared" si="6"/>
        <v>0</v>
      </c>
      <c r="U18" s="41">
        <f t="shared" si="7"/>
        <v>0</v>
      </c>
      <c r="V18" s="102">
        <v>0</v>
      </c>
      <c r="W18" s="104">
        <v>0</v>
      </c>
      <c r="X18" s="104">
        <f t="shared" si="8"/>
        <v>0</v>
      </c>
      <c r="Y18" s="41">
        <f t="shared" si="9"/>
        <v>0</v>
      </c>
      <c r="Z18" s="74">
        <v>10634561</v>
      </c>
      <c r="AA18" s="75">
        <v>1796624</v>
      </c>
      <c r="AB18" s="75">
        <f t="shared" si="10"/>
        <v>12431185</v>
      </c>
      <c r="AC18" s="41">
        <f t="shared" si="11"/>
        <v>0.11866977052246484</v>
      </c>
      <c r="AD18" s="74">
        <v>7832036</v>
      </c>
      <c r="AE18" s="75">
        <v>2693035</v>
      </c>
      <c r="AF18" s="75">
        <f t="shared" si="12"/>
        <v>10525071</v>
      </c>
      <c r="AG18" s="41">
        <f t="shared" si="13"/>
        <v>0.23668624136756006</v>
      </c>
      <c r="AH18" s="41">
        <f t="shared" si="14"/>
        <v>0.1811022462461298</v>
      </c>
      <c r="AI18" s="13">
        <v>44468453</v>
      </c>
      <c r="AJ18" s="13">
        <v>44468453</v>
      </c>
      <c r="AK18" s="13">
        <v>10525071</v>
      </c>
      <c r="AL18" s="13"/>
    </row>
    <row r="19" spans="1:38" s="14" customFormat="1" ht="12.75">
      <c r="A19" s="30" t="s">
        <v>96</v>
      </c>
      <c r="B19" s="58" t="s">
        <v>111</v>
      </c>
      <c r="C19" s="40" t="s">
        <v>112</v>
      </c>
      <c r="D19" s="74">
        <v>521397720</v>
      </c>
      <c r="E19" s="75">
        <v>35006900</v>
      </c>
      <c r="F19" s="76">
        <f t="shared" si="0"/>
        <v>556404620</v>
      </c>
      <c r="G19" s="74">
        <v>521397720</v>
      </c>
      <c r="H19" s="75">
        <v>35006900</v>
      </c>
      <c r="I19" s="77">
        <f t="shared" si="1"/>
        <v>556404620</v>
      </c>
      <c r="J19" s="74">
        <v>112583276</v>
      </c>
      <c r="K19" s="75">
        <v>5616744</v>
      </c>
      <c r="L19" s="75">
        <f t="shared" si="2"/>
        <v>118200020</v>
      </c>
      <c r="M19" s="41">
        <f t="shared" si="3"/>
        <v>0.2124353676286872</v>
      </c>
      <c r="N19" s="102">
        <v>0</v>
      </c>
      <c r="O19" s="103">
        <v>0</v>
      </c>
      <c r="P19" s="104">
        <f t="shared" si="4"/>
        <v>0</v>
      </c>
      <c r="Q19" s="41">
        <f t="shared" si="5"/>
        <v>0</v>
      </c>
      <c r="R19" s="102">
        <v>0</v>
      </c>
      <c r="S19" s="104">
        <v>0</v>
      </c>
      <c r="T19" s="104">
        <f t="shared" si="6"/>
        <v>0</v>
      </c>
      <c r="U19" s="41">
        <f t="shared" si="7"/>
        <v>0</v>
      </c>
      <c r="V19" s="102">
        <v>0</v>
      </c>
      <c r="W19" s="104">
        <v>0</v>
      </c>
      <c r="X19" s="104">
        <f t="shared" si="8"/>
        <v>0</v>
      </c>
      <c r="Y19" s="41">
        <f t="shared" si="9"/>
        <v>0</v>
      </c>
      <c r="Z19" s="74">
        <v>112583276</v>
      </c>
      <c r="AA19" s="75">
        <v>5616744</v>
      </c>
      <c r="AB19" s="75">
        <f t="shared" si="10"/>
        <v>118200020</v>
      </c>
      <c r="AC19" s="41">
        <f t="shared" si="11"/>
        <v>0.2124353676286872</v>
      </c>
      <c r="AD19" s="74">
        <v>80989037</v>
      </c>
      <c r="AE19" s="75">
        <v>22800</v>
      </c>
      <c r="AF19" s="75">
        <f t="shared" si="12"/>
        <v>81011837</v>
      </c>
      <c r="AG19" s="41">
        <f t="shared" si="13"/>
        <v>0.1554173866228392</v>
      </c>
      <c r="AH19" s="41">
        <f t="shared" si="14"/>
        <v>0.4590462872728094</v>
      </c>
      <c r="AI19" s="13">
        <v>521253373</v>
      </c>
      <c r="AJ19" s="13">
        <v>497043518</v>
      </c>
      <c r="AK19" s="13">
        <v>81011837</v>
      </c>
      <c r="AL19" s="13"/>
    </row>
    <row r="20" spans="1:38" s="14" customFormat="1" ht="12.75">
      <c r="A20" s="30" t="s">
        <v>96</v>
      </c>
      <c r="B20" s="58" t="s">
        <v>113</v>
      </c>
      <c r="C20" s="40" t="s">
        <v>114</v>
      </c>
      <c r="D20" s="74">
        <v>81777746</v>
      </c>
      <c r="E20" s="75">
        <v>17911850</v>
      </c>
      <c r="F20" s="76">
        <f t="shared" si="0"/>
        <v>99689596</v>
      </c>
      <c r="G20" s="74">
        <v>81777746</v>
      </c>
      <c r="H20" s="75">
        <v>17911850</v>
      </c>
      <c r="I20" s="77">
        <f t="shared" si="1"/>
        <v>99689596</v>
      </c>
      <c r="J20" s="74">
        <v>27615111</v>
      </c>
      <c r="K20" s="75">
        <v>2519735</v>
      </c>
      <c r="L20" s="75">
        <f t="shared" si="2"/>
        <v>30134846</v>
      </c>
      <c r="M20" s="41">
        <f t="shared" si="3"/>
        <v>0.3022867702262531</v>
      </c>
      <c r="N20" s="102">
        <v>0</v>
      </c>
      <c r="O20" s="103">
        <v>0</v>
      </c>
      <c r="P20" s="104">
        <f t="shared" si="4"/>
        <v>0</v>
      </c>
      <c r="Q20" s="41">
        <f t="shared" si="5"/>
        <v>0</v>
      </c>
      <c r="R20" s="102">
        <v>0</v>
      </c>
      <c r="S20" s="104">
        <v>0</v>
      </c>
      <c r="T20" s="104">
        <f t="shared" si="6"/>
        <v>0</v>
      </c>
      <c r="U20" s="41">
        <f t="shared" si="7"/>
        <v>0</v>
      </c>
      <c r="V20" s="102">
        <v>0</v>
      </c>
      <c r="W20" s="104">
        <v>0</v>
      </c>
      <c r="X20" s="104">
        <f t="shared" si="8"/>
        <v>0</v>
      </c>
      <c r="Y20" s="41">
        <f t="shared" si="9"/>
        <v>0</v>
      </c>
      <c r="Z20" s="74">
        <v>27615111</v>
      </c>
      <c r="AA20" s="75">
        <v>2519735</v>
      </c>
      <c r="AB20" s="75">
        <f t="shared" si="10"/>
        <v>30134846</v>
      </c>
      <c r="AC20" s="41">
        <f t="shared" si="11"/>
        <v>0.3022867702262531</v>
      </c>
      <c r="AD20" s="74">
        <v>17517169</v>
      </c>
      <c r="AE20" s="75">
        <v>2129697</v>
      </c>
      <c r="AF20" s="75">
        <f t="shared" si="12"/>
        <v>19646866</v>
      </c>
      <c r="AG20" s="41">
        <f t="shared" si="13"/>
        <v>0.9704511010721317</v>
      </c>
      <c r="AH20" s="41">
        <f t="shared" si="14"/>
        <v>0.5338245804699844</v>
      </c>
      <c r="AI20" s="13">
        <v>20245086</v>
      </c>
      <c r="AJ20" s="13">
        <v>140576559</v>
      </c>
      <c r="AK20" s="13">
        <v>19646866</v>
      </c>
      <c r="AL20" s="13"/>
    </row>
    <row r="21" spans="1:38" s="14" customFormat="1" ht="12.75">
      <c r="A21" s="30" t="s">
        <v>115</v>
      </c>
      <c r="B21" s="58" t="s">
        <v>116</v>
      </c>
      <c r="C21" s="40" t="s">
        <v>117</v>
      </c>
      <c r="D21" s="74">
        <v>153299666</v>
      </c>
      <c r="E21" s="75">
        <v>16110000</v>
      </c>
      <c r="F21" s="76">
        <f t="shared" si="0"/>
        <v>169409666</v>
      </c>
      <c r="G21" s="74">
        <v>153299666</v>
      </c>
      <c r="H21" s="75">
        <v>16110000</v>
      </c>
      <c r="I21" s="77">
        <f t="shared" si="1"/>
        <v>169409666</v>
      </c>
      <c r="J21" s="74">
        <v>20135403</v>
      </c>
      <c r="K21" s="75">
        <v>1201969</v>
      </c>
      <c r="L21" s="75">
        <f t="shared" si="2"/>
        <v>21337372</v>
      </c>
      <c r="M21" s="41">
        <f t="shared" si="3"/>
        <v>0.1259513255872897</v>
      </c>
      <c r="N21" s="102">
        <v>0</v>
      </c>
      <c r="O21" s="103">
        <v>0</v>
      </c>
      <c r="P21" s="104">
        <f t="shared" si="4"/>
        <v>0</v>
      </c>
      <c r="Q21" s="41">
        <f t="shared" si="5"/>
        <v>0</v>
      </c>
      <c r="R21" s="102">
        <v>0</v>
      </c>
      <c r="S21" s="104">
        <v>0</v>
      </c>
      <c r="T21" s="104">
        <f t="shared" si="6"/>
        <v>0</v>
      </c>
      <c r="U21" s="41">
        <f t="shared" si="7"/>
        <v>0</v>
      </c>
      <c r="V21" s="102">
        <v>0</v>
      </c>
      <c r="W21" s="104">
        <v>0</v>
      </c>
      <c r="X21" s="104">
        <f t="shared" si="8"/>
        <v>0</v>
      </c>
      <c r="Y21" s="41">
        <f t="shared" si="9"/>
        <v>0</v>
      </c>
      <c r="Z21" s="74">
        <v>20135403</v>
      </c>
      <c r="AA21" s="75">
        <v>1201969</v>
      </c>
      <c r="AB21" s="75">
        <f t="shared" si="10"/>
        <v>21337372</v>
      </c>
      <c r="AC21" s="41">
        <f t="shared" si="11"/>
        <v>0.1259513255872897</v>
      </c>
      <c r="AD21" s="74">
        <v>23881944</v>
      </c>
      <c r="AE21" s="75">
        <v>592978</v>
      </c>
      <c r="AF21" s="75">
        <f t="shared" si="12"/>
        <v>24474922</v>
      </c>
      <c r="AG21" s="41">
        <f t="shared" si="13"/>
        <v>0.12340508316813134</v>
      </c>
      <c r="AH21" s="41">
        <f t="shared" si="14"/>
        <v>-0.12819448413359602</v>
      </c>
      <c r="AI21" s="13">
        <v>198329934</v>
      </c>
      <c r="AJ21" s="13">
        <v>197276217</v>
      </c>
      <c r="AK21" s="13">
        <v>24474922</v>
      </c>
      <c r="AL21" s="13"/>
    </row>
    <row r="22" spans="1:38" s="55" customFormat="1" ht="12.75">
      <c r="A22" s="59"/>
      <c r="B22" s="60" t="s">
        <v>118</v>
      </c>
      <c r="C22" s="33"/>
      <c r="D22" s="78">
        <f>SUM(D12:D21)</f>
        <v>1832755103</v>
      </c>
      <c r="E22" s="79">
        <f>SUM(E12:E21)</f>
        <v>437661723</v>
      </c>
      <c r="F22" s="80">
        <f t="shared" si="0"/>
        <v>2270416826</v>
      </c>
      <c r="G22" s="78">
        <f>SUM(G12:G21)</f>
        <v>1832755103</v>
      </c>
      <c r="H22" s="79">
        <f>SUM(H12:H21)</f>
        <v>437661723</v>
      </c>
      <c r="I22" s="80">
        <f t="shared" si="1"/>
        <v>2270416826</v>
      </c>
      <c r="J22" s="78">
        <f>SUM(J12:J21)</f>
        <v>409525644</v>
      </c>
      <c r="K22" s="79">
        <f>SUM(K12:K21)</f>
        <v>32558798</v>
      </c>
      <c r="L22" s="79">
        <f t="shared" si="2"/>
        <v>442084442</v>
      </c>
      <c r="M22" s="45">
        <f t="shared" si="3"/>
        <v>0.19471510118204172</v>
      </c>
      <c r="N22" s="108">
        <f>SUM(N12:N21)</f>
        <v>0</v>
      </c>
      <c r="O22" s="109">
        <f>SUM(O12:O21)</f>
        <v>0</v>
      </c>
      <c r="P22" s="110">
        <f t="shared" si="4"/>
        <v>0</v>
      </c>
      <c r="Q22" s="45">
        <f t="shared" si="5"/>
        <v>0</v>
      </c>
      <c r="R22" s="108">
        <f>SUM(R12:R21)</f>
        <v>0</v>
      </c>
      <c r="S22" s="110">
        <f>SUM(S12:S21)</f>
        <v>0</v>
      </c>
      <c r="T22" s="110">
        <f t="shared" si="6"/>
        <v>0</v>
      </c>
      <c r="U22" s="45">
        <f t="shared" si="7"/>
        <v>0</v>
      </c>
      <c r="V22" s="108">
        <f>SUM(V12:V21)</f>
        <v>0</v>
      </c>
      <c r="W22" s="110">
        <f>SUM(W12:W21)</f>
        <v>0</v>
      </c>
      <c r="X22" s="110">
        <f t="shared" si="8"/>
        <v>0</v>
      </c>
      <c r="Y22" s="45">
        <f t="shared" si="9"/>
        <v>0</v>
      </c>
      <c r="Z22" s="78">
        <f>SUM(Z12:Z21)</f>
        <v>409525644</v>
      </c>
      <c r="AA22" s="79">
        <f>SUM(AA12:AA21)</f>
        <v>32558798</v>
      </c>
      <c r="AB22" s="79">
        <f t="shared" si="10"/>
        <v>442084442</v>
      </c>
      <c r="AC22" s="45">
        <f t="shared" si="11"/>
        <v>0.19471510118204172</v>
      </c>
      <c r="AD22" s="78">
        <f>SUM(AD12:AD21)</f>
        <v>322794283</v>
      </c>
      <c r="AE22" s="79">
        <f>SUM(AE12:AE21)</f>
        <v>30201480</v>
      </c>
      <c r="AF22" s="79">
        <f t="shared" si="12"/>
        <v>352995763</v>
      </c>
      <c r="AG22" s="45">
        <f t="shared" si="13"/>
        <v>0.19049151249401367</v>
      </c>
      <c r="AH22" s="45">
        <f t="shared" si="14"/>
        <v>0.25237889045144146</v>
      </c>
      <c r="AI22" s="61">
        <f>SUM(AI12:AI21)</f>
        <v>1853078693</v>
      </c>
      <c r="AJ22" s="61">
        <f>SUM(AJ12:AJ21)</f>
        <v>1712677070</v>
      </c>
      <c r="AK22" s="61">
        <f>SUM(AK12:AK21)</f>
        <v>352995763</v>
      </c>
      <c r="AL22" s="61"/>
    </row>
    <row r="23" spans="1:38" s="14" customFormat="1" ht="12.75">
      <c r="A23" s="30" t="s">
        <v>96</v>
      </c>
      <c r="B23" s="58" t="s">
        <v>119</v>
      </c>
      <c r="C23" s="40" t="s">
        <v>120</v>
      </c>
      <c r="D23" s="74">
        <v>136468074</v>
      </c>
      <c r="E23" s="75">
        <v>61326374</v>
      </c>
      <c r="F23" s="76">
        <f t="shared" si="0"/>
        <v>197794448</v>
      </c>
      <c r="G23" s="74">
        <v>136468074</v>
      </c>
      <c r="H23" s="75">
        <v>61326374</v>
      </c>
      <c r="I23" s="77">
        <f t="shared" si="1"/>
        <v>197794448</v>
      </c>
      <c r="J23" s="74">
        <v>13884578</v>
      </c>
      <c r="K23" s="75">
        <v>5503425</v>
      </c>
      <c r="L23" s="75">
        <f t="shared" si="2"/>
        <v>19388003</v>
      </c>
      <c r="M23" s="41">
        <f t="shared" si="3"/>
        <v>0.09802096669568804</v>
      </c>
      <c r="N23" s="102">
        <v>0</v>
      </c>
      <c r="O23" s="103">
        <v>0</v>
      </c>
      <c r="P23" s="104">
        <f t="shared" si="4"/>
        <v>0</v>
      </c>
      <c r="Q23" s="41">
        <f t="shared" si="5"/>
        <v>0</v>
      </c>
      <c r="R23" s="102">
        <v>0</v>
      </c>
      <c r="S23" s="104">
        <v>0</v>
      </c>
      <c r="T23" s="104">
        <f t="shared" si="6"/>
        <v>0</v>
      </c>
      <c r="U23" s="41">
        <f t="shared" si="7"/>
        <v>0</v>
      </c>
      <c r="V23" s="102">
        <v>0</v>
      </c>
      <c r="W23" s="104">
        <v>0</v>
      </c>
      <c r="X23" s="104">
        <f t="shared" si="8"/>
        <v>0</v>
      </c>
      <c r="Y23" s="41">
        <f t="shared" si="9"/>
        <v>0</v>
      </c>
      <c r="Z23" s="74">
        <v>13884578</v>
      </c>
      <c r="AA23" s="75">
        <v>5503425</v>
      </c>
      <c r="AB23" s="75">
        <f t="shared" si="10"/>
        <v>19388003</v>
      </c>
      <c r="AC23" s="41">
        <f t="shared" si="11"/>
        <v>0.09802096669568804</v>
      </c>
      <c r="AD23" s="74">
        <v>21584561</v>
      </c>
      <c r="AE23" s="75">
        <v>16307633</v>
      </c>
      <c r="AF23" s="75">
        <f t="shared" si="12"/>
        <v>37892194</v>
      </c>
      <c r="AG23" s="41">
        <f t="shared" si="13"/>
        <v>0.21527440190203606</v>
      </c>
      <c r="AH23" s="41">
        <f t="shared" si="14"/>
        <v>-0.48833780910126234</v>
      </c>
      <c r="AI23" s="13">
        <v>176018113</v>
      </c>
      <c r="AJ23" s="13">
        <v>176018113</v>
      </c>
      <c r="AK23" s="13">
        <v>37892194</v>
      </c>
      <c r="AL23" s="13"/>
    </row>
    <row r="24" spans="1:38" s="14" customFormat="1" ht="12.75">
      <c r="A24" s="30" t="s">
        <v>96</v>
      </c>
      <c r="B24" s="58" t="s">
        <v>121</v>
      </c>
      <c r="C24" s="40" t="s">
        <v>122</v>
      </c>
      <c r="D24" s="74">
        <v>187264387</v>
      </c>
      <c r="E24" s="75">
        <v>78412929</v>
      </c>
      <c r="F24" s="76">
        <f t="shared" si="0"/>
        <v>265677316</v>
      </c>
      <c r="G24" s="74">
        <v>197416439</v>
      </c>
      <c r="H24" s="75">
        <v>110076847</v>
      </c>
      <c r="I24" s="77">
        <f t="shared" si="1"/>
        <v>307493286</v>
      </c>
      <c r="J24" s="74">
        <v>39174870</v>
      </c>
      <c r="K24" s="75">
        <v>2632545</v>
      </c>
      <c r="L24" s="75">
        <f t="shared" si="2"/>
        <v>41807415</v>
      </c>
      <c r="M24" s="41">
        <f t="shared" si="3"/>
        <v>0.15736162811882667</v>
      </c>
      <c r="N24" s="102">
        <v>0</v>
      </c>
      <c r="O24" s="103">
        <v>0</v>
      </c>
      <c r="P24" s="104">
        <f t="shared" si="4"/>
        <v>0</v>
      </c>
      <c r="Q24" s="41">
        <f t="shared" si="5"/>
        <v>0</v>
      </c>
      <c r="R24" s="102">
        <v>0</v>
      </c>
      <c r="S24" s="104">
        <v>0</v>
      </c>
      <c r="T24" s="104">
        <f t="shared" si="6"/>
        <v>0</v>
      </c>
      <c r="U24" s="41">
        <f t="shared" si="7"/>
        <v>0</v>
      </c>
      <c r="V24" s="102">
        <v>0</v>
      </c>
      <c r="W24" s="104">
        <v>0</v>
      </c>
      <c r="X24" s="104">
        <f t="shared" si="8"/>
        <v>0</v>
      </c>
      <c r="Y24" s="41">
        <f t="shared" si="9"/>
        <v>0</v>
      </c>
      <c r="Z24" s="74">
        <v>39174870</v>
      </c>
      <c r="AA24" s="75">
        <v>2632545</v>
      </c>
      <c r="AB24" s="75">
        <f t="shared" si="10"/>
        <v>41807415</v>
      </c>
      <c r="AC24" s="41">
        <f t="shared" si="11"/>
        <v>0.15736162811882667</v>
      </c>
      <c r="AD24" s="74">
        <v>77747883</v>
      </c>
      <c r="AE24" s="75">
        <v>219137</v>
      </c>
      <c r="AF24" s="75">
        <f t="shared" si="12"/>
        <v>77967020</v>
      </c>
      <c r="AG24" s="41">
        <f t="shared" si="13"/>
        <v>0.35936067012131007</v>
      </c>
      <c r="AH24" s="41">
        <f t="shared" si="14"/>
        <v>-0.46378077551251795</v>
      </c>
      <c r="AI24" s="13">
        <v>216960359</v>
      </c>
      <c r="AJ24" s="13">
        <v>247626611</v>
      </c>
      <c r="AK24" s="13">
        <v>77967020</v>
      </c>
      <c r="AL24" s="13"/>
    </row>
    <row r="25" spans="1:38" s="14" customFormat="1" ht="12.75">
      <c r="A25" s="30" t="s">
        <v>96</v>
      </c>
      <c r="B25" s="58" t="s">
        <v>123</v>
      </c>
      <c r="C25" s="40" t="s">
        <v>124</v>
      </c>
      <c r="D25" s="74">
        <v>69259851</v>
      </c>
      <c r="E25" s="75">
        <v>15786733</v>
      </c>
      <c r="F25" s="76">
        <f t="shared" si="0"/>
        <v>85046584</v>
      </c>
      <c r="G25" s="74">
        <v>69259851</v>
      </c>
      <c r="H25" s="75">
        <v>15786733</v>
      </c>
      <c r="I25" s="77">
        <f t="shared" si="1"/>
        <v>85046584</v>
      </c>
      <c r="J25" s="74">
        <v>10512153</v>
      </c>
      <c r="K25" s="75">
        <v>3114980</v>
      </c>
      <c r="L25" s="75">
        <f t="shared" si="2"/>
        <v>13627133</v>
      </c>
      <c r="M25" s="41">
        <f t="shared" si="3"/>
        <v>0.16023139741861941</v>
      </c>
      <c r="N25" s="102">
        <v>0</v>
      </c>
      <c r="O25" s="103">
        <v>0</v>
      </c>
      <c r="P25" s="104">
        <f t="shared" si="4"/>
        <v>0</v>
      </c>
      <c r="Q25" s="41">
        <f t="shared" si="5"/>
        <v>0</v>
      </c>
      <c r="R25" s="102">
        <v>0</v>
      </c>
      <c r="S25" s="104">
        <v>0</v>
      </c>
      <c r="T25" s="104">
        <f t="shared" si="6"/>
        <v>0</v>
      </c>
      <c r="U25" s="41">
        <f t="shared" si="7"/>
        <v>0</v>
      </c>
      <c r="V25" s="102">
        <v>0</v>
      </c>
      <c r="W25" s="104">
        <v>0</v>
      </c>
      <c r="X25" s="104">
        <f t="shared" si="8"/>
        <v>0</v>
      </c>
      <c r="Y25" s="41">
        <f t="shared" si="9"/>
        <v>0</v>
      </c>
      <c r="Z25" s="74">
        <v>10512153</v>
      </c>
      <c r="AA25" s="75">
        <v>3114980</v>
      </c>
      <c r="AB25" s="75">
        <f t="shared" si="10"/>
        <v>13627133</v>
      </c>
      <c r="AC25" s="41">
        <f t="shared" si="11"/>
        <v>0.16023139741861941</v>
      </c>
      <c r="AD25" s="74">
        <v>9062105</v>
      </c>
      <c r="AE25" s="75">
        <v>400290</v>
      </c>
      <c r="AF25" s="75">
        <f t="shared" si="12"/>
        <v>9462395</v>
      </c>
      <c r="AG25" s="41">
        <f t="shared" si="13"/>
        <v>0.21679272515958528</v>
      </c>
      <c r="AH25" s="41">
        <f t="shared" si="14"/>
        <v>0.4401357161691095</v>
      </c>
      <c r="AI25" s="13">
        <v>43647198</v>
      </c>
      <c r="AJ25" s="13">
        <v>78419553</v>
      </c>
      <c r="AK25" s="13">
        <v>9462395</v>
      </c>
      <c r="AL25" s="13"/>
    </row>
    <row r="26" spans="1:38" s="14" customFormat="1" ht="12.75">
      <c r="A26" s="30" t="s">
        <v>96</v>
      </c>
      <c r="B26" s="58" t="s">
        <v>125</v>
      </c>
      <c r="C26" s="40" t="s">
        <v>126</v>
      </c>
      <c r="D26" s="74">
        <v>154220116</v>
      </c>
      <c r="E26" s="75">
        <v>92892050</v>
      </c>
      <c r="F26" s="76">
        <f t="shared" si="0"/>
        <v>247112166</v>
      </c>
      <c r="G26" s="74">
        <v>154220116</v>
      </c>
      <c r="H26" s="75">
        <v>92892050</v>
      </c>
      <c r="I26" s="77">
        <f t="shared" si="1"/>
        <v>247112166</v>
      </c>
      <c r="J26" s="74">
        <v>26063923</v>
      </c>
      <c r="K26" s="75">
        <v>6576754</v>
      </c>
      <c r="L26" s="75">
        <f t="shared" si="2"/>
        <v>32640677</v>
      </c>
      <c r="M26" s="41">
        <f t="shared" si="3"/>
        <v>0.1320885067228944</v>
      </c>
      <c r="N26" s="102">
        <v>0</v>
      </c>
      <c r="O26" s="103">
        <v>0</v>
      </c>
      <c r="P26" s="104">
        <f t="shared" si="4"/>
        <v>0</v>
      </c>
      <c r="Q26" s="41">
        <f t="shared" si="5"/>
        <v>0</v>
      </c>
      <c r="R26" s="102">
        <v>0</v>
      </c>
      <c r="S26" s="104">
        <v>0</v>
      </c>
      <c r="T26" s="104">
        <f t="shared" si="6"/>
        <v>0</v>
      </c>
      <c r="U26" s="41">
        <f t="shared" si="7"/>
        <v>0</v>
      </c>
      <c r="V26" s="102">
        <v>0</v>
      </c>
      <c r="W26" s="104">
        <v>0</v>
      </c>
      <c r="X26" s="104">
        <f t="shared" si="8"/>
        <v>0</v>
      </c>
      <c r="Y26" s="41">
        <f t="shared" si="9"/>
        <v>0</v>
      </c>
      <c r="Z26" s="74">
        <v>26063923</v>
      </c>
      <c r="AA26" s="75">
        <v>6576754</v>
      </c>
      <c r="AB26" s="75">
        <f t="shared" si="10"/>
        <v>32640677</v>
      </c>
      <c r="AC26" s="41">
        <f t="shared" si="11"/>
        <v>0.1320885067228944</v>
      </c>
      <c r="AD26" s="74">
        <v>21959125</v>
      </c>
      <c r="AE26" s="75">
        <v>1039857</v>
      </c>
      <c r="AF26" s="75">
        <f t="shared" si="12"/>
        <v>22998982</v>
      </c>
      <c r="AG26" s="41">
        <f t="shared" si="13"/>
        <v>0</v>
      </c>
      <c r="AH26" s="41">
        <f t="shared" si="14"/>
        <v>0.41922268559538844</v>
      </c>
      <c r="AI26" s="13">
        <v>0</v>
      </c>
      <c r="AJ26" s="13">
        <v>0</v>
      </c>
      <c r="AK26" s="13">
        <v>22998982</v>
      </c>
      <c r="AL26" s="13"/>
    </row>
    <row r="27" spans="1:38" s="14" customFormat="1" ht="12.75">
      <c r="A27" s="30" t="s">
        <v>96</v>
      </c>
      <c r="B27" s="58" t="s">
        <v>127</v>
      </c>
      <c r="C27" s="40" t="s">
        <v>128</v>
      </c>
      <c r="D27" s="74">
        <v>67176280</v>
      </c>
      <c r="E27" s="75">
        <v>40132774</v>
      </c>
      <c r="F27" s="76">
        <f t="shared" si="0"/>
        <v>107309054</v>
      </c>
      <c r="G27" s="74">
        <v>67176280</v>
      </c>
      <c r="H27" s="75">
        <v>40132774</v>
      </c>
      <c r="I27" s="77">
        <f t="shared" si="1"/>
        <v>107309054</v>
      </c>
      <c r="J27" s="74">
        <v>12266501</v>
      </c>
      <c r="K27" s="75">
        <v>74595</v>
      </c>
      <c r="L27" s="75">
        <f t="shared" si="2"/>
        <v>12341096</v>
      </c>
      <c r="M27" s="41">
        <f t="shared" si="3"/>
        <v>0.11500517002041598</v>
      </c>
      <c r="N27" s="102">
        <v>0</v>
      </c>
      <c r="O27" s="103">
        <v>0</v>
      </c>
      <c r="P27" s="104">
        <f t="shared" si="4"/>
        <v>0</v>
      </c>
      <c r="Q27" s="41">
        <f t="shared" si="5"/>
        <v>0</v>
      </c>
      <c r="R27" s="102">
        <v>0</v>
      </c>
      <c r="S27" s="104">
        <v>0</v>
      </c>
      <c r="T27" s="104">
        <f t="shared" si="6"/>
        <v>0</v>
      </c>
      <c r="U27" s="41">
        <f t="shared" si="7"/>
        <v>0</v>
      </c>
      <c r="V27" s="102">
        <v>0</v>
      </c>
      <c r="W27" s="104">
        <v>0</v>
      </c>
      <c r="X27" s="104">
        <f t="shared" si="8"/>
        <v>0</v>
      </c>
      <c r="Y27" s="41">
        <f t="shared" si="9"/>
        <v>0</v>
      </c>
      <c r="Z27" s="74">
        <v>12266501</v>
      </c>
      <c r="AA27" s="75">
        <v>74595</v>
      </c>
      <c r="AB27" s="75">
        <f t="shared" si="10"/>
        <v>12341096</v>
      </c>
      <c r="AC27" s="41">
        <f t="shared" si="11"/>
        <v>0.11500517002041598</v>
      </c>
      <c r="AD27" s="74">
        <v>24298205</v>
      </c>
      <c r="AE27" s="75">
        <v>6085347</v>
      </c>
      <c r="AF27" s="75">
        <f t="shared" si="12"/>
        <v>30383552</v>
      </c>
      <c r="AG27" s="41">
        <f t="shared" si="13"/>
        <v>1.2680362388933033</v>
      </c>
      <c r="AH27" s="41">
        <f t="shared" si="14"/>
        <v>-0.5938231316733475</v>
      </c>
      <c r="AI27" s="13">
        <v>23961107</v>
      </c>
      <c r="AJ27" s="13">
        <v>23961107</v>
      </c>
      <c r="AK27" s="13">
        <v>30383552</v>
      </c>
      <c r="AL27" s="13"/>
    </row>
    <row r="28" spans="1:38" s="14" customFormat="1" ht="12.75">
      <c r="A28" s="30" t="s">
        <v>96</v>
      </c>
      <c r="B28" s="58" t="s">
        <v>129</v>
      </c>
      <c r="C28" s="40" t="s">
        <v>130</v>
      </c>
      <c r="D28" s="74">
        <v>151757914</v>
      </c>
      <c r="E28" s="75">
        <v>45149250</v>
      </c>
      <c r="F28" s="76">
        <f t="shared" si="0"/>
        <v>196907164</v>
      </c>
      <c r="G28" s="74">
        <v>151757914</v>
      </c>
      <c r="H28" s="75">
        <v>45149250</v>
      </c>
      <c r="I28" s="77">
        <f t="shared" si="1"/>
        <v>196907164</v>
      </c>
      <c r="J28" s="74">
        <v>37927441</v>
      </c>
      <c r="K28" s="75">
        <v>9823246</v>
      </c>
      <c r="L28" s="75">
        <f t="shared" si="2"/>
        <v>47750687</v>
      </c>
      <c r="M28" s="41">
        <f t="shared" si="3"/>
        <v>0.24250355360356518</v>
      </c>
      <c r="N28" s="102">
        <v>0</v>
      </c>
      <c r="O28" s="103">
        <v>0</v>
      </c>
      <c r="P28" s="104">
        <f t="shared" si="4"/>
        <v>0</v>
      </c>
      <c r="Q28" s="41">
        <f t="shared" si="5"/>
        <v>0</v>
      </c>
      <c r="R28" s="102">
        <v>0</v>
      </c>
      <c r="S28" s="104">
        <v>0</v>
      </c>
      <c r="T28" s="104">
        <f t="shared" si="6"/>
        <v>0</v>
      </c>
      <c r="U28" s="41">
        <f t="shared" si="7"/>
        <v>0</v>
      </c>
      <c r="V28" s="102">
        <v>0</v>
      </c>
      <c r="W28" s="104">
        <v>0</v>
      </c>
      <c r="X28" s="104">
        <f t="shared" si="8"/>
        <v>0</v>
      </c>
      <c r="Y28" s="41">
        <f t="shared" si="9"/>
        <v>0</v>
      </c>
      <c r="Z28" s="74">
        <v>37927441</v>
      </c>
      <c r="AA28" s="75">
        <v>9823246</v>
      </c>
      <c r="AB28" s="75">
        <f t="shared" si="10"/>
        <v>47750687</v>
      </c>
      <c r="AC28" s="41">
        <f t="shared" si="11"/>
        <v>0.24250355360356518</v>
      </c>
      <c r="AD28" s="74">
        <v>29567762</v>
      </c>
      <c r="AE28" s="75">
        <v>3338862</v>
      </c>
      <c r="AF28" s="75">
        <f t="shared" si="12"/>
        <v>32906624</v>
      </c>
      <c r="AG28" s="41">
        <f t="shared" si="13"/>
        <v>0.19875344584351254</v>
      </c>
      <c r="AH28" s="41">
        <f t="shared" si="14"/>
        <v>0.4510965026372806</v>
      </c>
      <c r="AI28" s="13">
        <v>165565049</v>
      </c>
      <c r="AJ28" s="13">
        <v>165565049</v>
      </c>
      <c r="AK28" s="13">
        <v>32906624</v>
      </c>
      <c r="AL28" s="13"/>
    </row>
    <row r="29" spans="1:38" s="14" customFormat="1" ht="12.75">
      <c r="A29" s="30" t="s">
        <v>96</v>
      </c>
      <c r="B29" s="58" t="s">
        <v>131</v>
      </c>
      <c r="C29" s="40" t="s">
        <v>132</v>
      </c>
      <c r="D29" s="74">
        <v>56343312</v>
      </c>
      <c r="E29" s="75">
        <v>11142550</v>
      </c>
      <c r="F29" s="76">
        <f t="shared" si="0"/>
        <v>67485862</v>
      </c>
      <c r="G29" s="74">
        <v>56343312</v>
      </c>
      <c r="H29" s="75">
        <v>11142550</v>
      </c>
      <c r="I29" s="77">
        <f t="shared" si="1"/>
        <v>67485862</v>
      </c>
      <c r="J29" s="74">
        <v>14079561</v>
      </c>
      <c r="K29" s="75">
        <v>0</v>
      </c>
      <c r="L29" s="75">
        <f t="shared" si="2"/>
        <v>14079561</v>
      </c>
      <c r="M29" s="41">
        <f t="shared" si="3"/>
        <v>0.20862978678408228</v>
      </c>
      <c r="N29" s="102">
        <v>0</v>
      </c>
      <c r="O29" s="103">
        <v>0</v>
      </c>
      <c r="P29" s="104">
        <f t="shared" si="4"/>
        <v>0</v>
      </c>
      <c r="Q29" s="41">
        <f t="shared" si="5"/>
        <v>0</v>
      </c>
      <c r="R29" s="102">
        <v>0</v>
      </c>
      <c r="S29" s="104">
        <v>0</v>
      </c>
      <c r="T29" s="104">
        <f t="shared" si="6"/>
        <v>0</v>
      </c>
      <c r="U29" s="41">
        <f t="shared" si="7"/>
        <v>0</v>
      </c>
      <c r="V29" s="102">
        <v>0</v>
      </c>
      <c r="W29" s="104">
        <v>0</v>
      </c>
      <c r="X29" s="104">
        <f t="shared" si="8"/>
        <v>0</v>
      </c>
      <c r="Y29" s="41">
        <f t="shared" si="9"/>
        <v>0</v>
      </c>
      <c r="Z29" s="74">
        <v>14079561</v>
      </c>
      <c r="AA29" s="75">
        <v>0</v>
      </c>
      <c r="AB29" s="75">
        <f t="shared" si="10"/>
        <v>14079561</v>
      </c>
      <c r="AC29" s="41">
        <f t="shared" si="11"/>
        <v>0.20862978678408228</v>
      </c>
      <c r="AD29" s="74">
        <v>9055142</v>
      </c>
      <c r="AE29" s="75">
        <v>2488804</v>
      </c>
      <c r="AF29" s="75">
        <f t="shared" si="12"/>
        <v>11543946</v>
      </c>
      <c r="AG29" s="41">
        <f t="shared" si="13"/>
        <v>0.18584174824970834</v>
      </c>
      <c r="AH29" s="41">
        <f t="shared" si="14"/>
        <v>0.21964889648652197</v>
      </c>
      <c r="AI29" s="13">
        <v>62117076</v>
      </c>
      <c r="AJ29" s="13">
        <v>62117076</v>
      </c>
      <c r="AK29" s="13">
        <v>11543946</v>
      </c>
      <c r="AL29" s="13"/>
    </row>
    <row r="30" spans="1:38" s="14" customFormat="1" ht="12.75">
      <c r="A30" s="30" t="s">
        <v>115</v>
      </c>
      <c r="B30" s="58" t="s">
        <v>133</v>
      </c>
      <c r="C30" s="40" t="s">
        <v>134</v>
      </c>
      <c r="D30" s="74">
        <v>1012900165</v>
      </c>
      <c r="E30" s="75">
        <v>511841061</v>
      </c>
      <c r="F30" s="76">
        <f t="shared" si="0"/>
        <v>1524741226</v>
      </c>
      <c r="G30" s="74">
        <v>1012900165</v>
      </c>
      <c r="H30" s="75">
        <v>511841061</v>
      </c>
      <c r="I30" s="77">
        <f t="shared" si="1"/>
        <v>1524741226</v>
      </c>
      <c r="J30" s="74">
        <v>168841368</v>
      </c>
      <c r="K30" s="75">
        <v>44642691</v>
      </c>
      <c r="L30" s="75">
        <f t="shared" si="2"/>
        <v>213484059</v>
      </c>
      <c r="M30" s="41">
        <f t="shared" si="3"/>
        <v>0.1400133054446578</v>
      </c>
      <c r="N30" s="102">
        <v>0</v>
      </c>
      <c r="O30" s="103">
        <v>0</v>
      </c>
      <c r="P30" s="104">
        <f t="shared" si="4"/>
        <v>0</v>
      </c>
      <c r="Q30" s="41">
        <f t="shared" si="5"/>
        <v>0</v>
      </c>
      <c r="R30" s="102">
        <v>0</v>
      </c>
      <c r="S30" s="104">
        <v>0</v>
      </c>
      <c r="T30" s="104">
        <f t="shared" si="6"/>
        <v>0</v>
      </c>
      <c r="U30" s="41">
        <f t="shared" si="7"/>
        <v>0</v>
      </c>
      <c r="V30" s="102">
        <v>0</v>
      </c>
      <c r="W30" s="104">
        <v>0</v>
      </c>
      <c r="X30" s="104">
        <f t="shared" si="8"/>
        <v>0</v>
      </c>
      <c r="Y30" s="41">
        <f t="shared" si="9"/>
        <v>0</v>
      </c>
      <c r="Z30" s="74">
        <v>168841368</v>
      </c>
      <c r="AA30" s="75">
        <v>44642691</v>
      </c>
      <c r="AB30" s="75">
        <f t="shared" si="10"/>
        <v>213484059</v>
      </c>
      <c r="AC30" s="41">
        <f t="shared" si="11"/>
        <v>0.1400133054446578</v>
      </c>
      <c r="AD30" s="74">
        <v>148599009</v>
      </c>
      <c r="AE30" s="75">
        <v>75224816</v>
      </c>
      <c r="AF30" s="75">
        <f t="shared" si="12"/>
        <v>223823825</v>
      </c>
      <c r="AG30" s="41">
        <f t="shared" si="13"/>
        <v>0.17153319713933438</v>
      </c>
      <c r="AH30" s="41">
        <f t="shared" si="14"/>
        <v>-0.0461960025926641</v>
      </c>
      <c r="AI30" s="13">
        <v>1304842612</v>
      </c>
      <c r="AJ30" s="13">
        <v>1304842612</v>
      </c>
      <c r="AK30" s="13">
        <v>223823825</v>
      </c>
      <c r="AL30" s="13"/>
    </row>
    <row r="31" spans="1:38" s="55" customFormat="1" ht="12.75">
      <c r="A31" s="59"/>
      <c r="B31" s="60" t="s">
        <v>135</v>
      </c>
      <c r="C31" s="33"/>
      <c r="D31" s="78">
        <f>SUM(D23:D30)</f>
        <v>1835390099</v>
      </c>
      <c r="E31" s="79">
        <f>SUM(E23:E30)</f>
        <v>856683721</v>
      </c>
      <c r="F31" s="80">
        <f t="shared" si="0"/>
        <v>2692073820</v>
      </c>
      <c r="G31" s="78">
        <f>SUM(G23:G30)</f>
        <v>1845542151</v>
      </c>
      <c r="H31" s="79">
        <f>SUM(H23:H30)</f>
        <v>888347639</v>
      </c>
      <c r="I31" s="80">
        <f t="shared" si="1"/>
        <v>2733889790</v>
      </c>
      <c r="J31" s="78">
        <f>SUM(J23:J30)</f>
        <v>322750395</v>
      </c>
      <c r="K31" s="79">
        <f>SUM(K23:K30)</f>
        <v>72368236</v>
      </c>
      <c r="L31" s="79">
        <f t="shared" si="2"/>
        <v>395118631</v>
      </c>
      <c r="M31" s="45">
        <f t="shared" si="3"/>
        <v>0.146771098201163</v>
      </c>
      <c r="N31" s="108">
        <f>SUM(N23:N30)</f>
        <v>0</v>
      </c>
      <c r="O31" s="109">
        <f>SUM(O23:O30)</f>
        <v>0</v>
      </c>
      <c r="P31" s="110">
        <f t="shared" si="4"/>
        <v>0</v>
      </c>
      <c r="Q31" s="45">
        <f t="shared" si="5"/>
        <v>0</v>
      </c>
      <c r="R31" s="108">
        <f>SUM(R23:R30)</f>
        <v>0</v>
      </c>
      <c r="S31" s="110">
        <f>SUM(S23:S30)</f>
        <v>0</v>
      </c>
      <c r="T31" s="110">
        <f t="shared" si="6"/>
        <v>0</v>
      </c>
      <c r="U31" s="45">
        <f t="shared" si="7"/>
        <v>0</v>
      </c>
      <c r="V31" s="108">
        <f>SUM(V23:V30)</f>
        <v>0</v>
      </c>
      <c r="W31" s="110">
        <f>SUM(W23:W30)</f>
        <v>0</v>
      </c>
      <c r="X31" s="110">
        <f t="shared" si="8"/>
        <v>0</v>
      </c>
      <c r="Y31" s="45">
        <f t="shared" si="9"/>
        <v>0</v>
      </c>
      <c r="Z31" s="78">
        <f>SUM(Z23:Z30)</f>
        <v>322750395</v>
      </c>
      <c r="AA31" s="79">
        <f>SUM(AA23:AA30)</f>
        <v>72368236</v>
      </c>
      <c r="AB31" s="79">
        <f t="shared" si="10"/>
        <v>395118631</v>
      </c>
      <c r="AC31" s="45">
        <f t="shared" si="11"/>
        <v>0.146771098201163</v>
      </c>
      <c r="AD31" s="78">
        <f>SUM(AD23:AD30)</f>
        <v>341873792</v>
      </c>
      <c r="AE31" s="79">
        <f>SUM(AE23:AE30)</f>
        <v>105104746</v>
      </c>
      <c r="AF31" s="79">
        <f t="shared" si="12"/>
        <v>446978538</v>
      </c>
      <c r="AG31" s="45">
        <f t="shared" si="13"/>
        <v>0.22426168072400188</v>
      </c>
      <c r="AH31" s="45">
        <f t="shared" si="14"/>
        <v>-0.11602325971185667</v>
      </c>
      <c r="AI31" s="61">
        <f>SUM(AI23:AI30)</f>
        <v>1993111514</v>
      </c>
      <c r="AJ31" s="61">
        <f>SUM(AJ23:AJ30)</f>
        <v>2058550121</v>
      </c>
      <c r="AK31" s="61">
        <f>SUM(AK23:AK30)</f>
        <v>446978538</v>
      </c>
      <c r="AL31" s="61"/>
    </row>
    <row r="32" spans="1:38" s="14" customFormat="1" ht="12.75">
      <c r="A32" s="30" t="s">
        <v>96</v>
      </c>
      <c r="B32" s="58" t="s">
        <v>136</v>
      </c>
      <c r="C32" s="40" t="s">
        <v>137</v>
      </c>
      <c r="D32" s="74">
        <v>180715475</v>
      </c>
      <c r="E32" s="75">
        <v>25728000</v>
      </c>
      <c r="F32" s="76">
        <f t="shared" si="0"/>
        <v>206443475</v>
      </c>
      <c r="G32" s="74">
        <v>180715475</v>
      </c>
      <c r="H32" s="75">
        <v>25728000</v>
      </c>
      <c r="I32" s="77">
        <f t="shared" si="1"/>
        <v>206443475</v>
      </c>
      <c r="J32" s="74">
        <v>44595862</v>
      </c>
      <c r="K32" s="75">
        <v>1664108</v>
      </c>
      <c r="L32" s="75">
        <f t="shared" si="2"/>
        <v>46259970</v>
      </c>
      <c r="M32" s="41">
        <f t="shared" si="3"/>
        <v>0.22408056248810965</v>
      </c>
      <c r="N32" s="102">
        <v>0</v>
      </c>
      <c r="O32" s="103">
        <v>0</v>
      </c>
      <c r="P32" s="104">
        <f t="shared" si="4"/>
        <v>0</v>
      </c>
      <c r="Q32" s="41">
        <f t="shared" si="5"/>
        <v>0</v>
      </c>
      <c r="R32" s="102">
        <v>0</v>
      </c>
      <c r="S32" s="104">
        <v>0</v>
      </c>
      <c r="T32" s="104">
        <f t="shared" si="6"/>
        <v>0</v>
      </c>
      <c r="U32" s="41">
        <f t="shared" si="7"/>
        <v>0</v>
      </c>
      <c r="V32" s="102">
        <v>0</v>
      </c>
      <c r="W32" s="104">
        <v>0</v>
      </c>
      <c r="X32" s="104">
        <f t="shared" si="8"/>
        <v>0</v>
      </c>
      <c r="Y32" s="41">
        <f t="shared" si="9"/>
        <v>0</v>
      </c>
      <c r="Z32" s="74">
        <v>44595862</v>
      </c>
      <c r="AA32" s="75">
        <v>1664108</v>
      </c>
      <c r="AB32" s="75">
        <f t="shared" si="10"/>
        <v>46259970</v>
      </c>
      <c r="AC32" s="41">
        <f t="shared" si="11"/>
        <v>0.22408056248810965</v>
      </c>
      <c r="AD32" s="74">
        <v>39402996</v>
      </c>
      <c r="AE32" s="75">
        <v>0</v>
      </c>
      <c r="AF32" s="75">
        <f t="shared" si="12"/>
        <v>39402996</v>
      </c>
      <c r="AG32" s="41">
        <f t="shared" si="13"/>
        <v>1.0870648457158445</v>
      </c>
      <c r="AH32" s="41">
        <f t="shared" si="14"/>
        <v>0.17402164038490886</v>
      </c>
      <c r="AI32" s="13">
        <v>36247144</v>
      </c>
      <c r="AJ32" s="13">
        <v>36247144</v>
      </c>
      <c r="AK32" s="13">
        <v>39402996</v>
      </c>
      <c r="AL32" s="13"/>
    </row>
    <row r="33" spans="1:38" s="14" customFormat="1" ht="12.75">
      <c r="A33" s="30" t="s">
        <v>96</v>
      </c>
      <c r="B33" s="58" t="s">
        <v>138</v>
      </c>
      <c r="C33" s="40" t="s">
        <v>139</v>
      </c>
      <c r="D33" s="74">
        <v>55677074</v>
      </c>
      <c r="E33" s="75">
        <v>20034050</v>
      </c>
      <c r="F33" s="76">
        <f t="shared" si="0"/>
        <v>75711124</v>
      </c>
      <c r="G33" s="74">
        <v>55677074</v>
      </c>
      <c r="H33" s="75">
        <v>20034050</v>
      </c>
      <c r="I33" s="77">
        <f t="shared" si="1"/>
        <v>75711124</v>
      </c>
      <c r="J33" s="74">
        <v>18468854</v>
      </c>
      <c r="K33" s="75">
        <v>1559348</v>
      </c>
      <c r="L33" s="75">
        <f t="shared" si="2"/>
        <v>20028202</v>
      </c>
      <c r="M33" s="41">
        <f t="shared" si="3"/>
        <v>0.26453446920164597</v>
      </c>
      <c r="N33" s="102">
        <v>0</v>
      </c>
      <c r="O33" s="103">
        <v>0</v>
      </c>
      <c r="P33" s="104">
        <f t="shared" si="4"/>
        <v>0</v>
      </c>
      <c r="Q33" s="41">
        <f t="shared" si="5"/>
        <v>0</v>
      </c>
      <c r="R33" s="102">
        <v>0</v>
      </c>
      <c r="S33" s="104">
        <v>0</v>
      </c>
      <c r="T33" s="104">
        <f t="shared" si="6"/>
        <v>0</v>
      </c>
      <c r="U33" s="41">
        <f t="shared" si="7"/>
        <v>0</v>
      </c>
      <c r="V33" s="102">
        <v>0</v>
      </c>
      <c r="W33" s="104">
        <v>0</v>
      </c>
      <c r="X33" s="104">
        <f t="shared" si="8"/>
        <v>0</v>
      </c>
      <c r="Y33" s="41">
        <f t="shared" si="9"/>
        <v>0</v>
      </c>
      <c r="Z33" s="74">
        <v>18468854</v>
      </c>
      <c r="AA33" s="75">
        <v>1559348</v>
      </c>
      <c r="AB33" s="75">
        <f t="shared" si="10"/>
        <v>20028202</v>
      </c>
      <c r="AC33" s="41">
        <f t="shared" si="11"/>
        <v>0.26453446920164597</v>
      </c>
      <c r="AD33" s="74">
        <v>9201043</v>
      </c>
      <c r="AE33" s="75">
        <v>30305</v>
      </c>
      <c r="AF33" s="75">
        <f t="shared" si="12"/>
        <v>9231348</v>
      </c>
      <c r="AG33" s="41">
        <f t="shared" si="13"/>
        <v>0.13702145176911684</v>
      </c>
      <c r="AH33" s="41">
        <f t="shared" si="14"/>
        <v>1.1695858503005194</v>
      </c>
      <c r="AI33" s="13">
        <v>67371553</v>
      </c>
      <c r="AJ33" s="13">
        <v>68644350</v>
      </c>
      <c r="AK33" s="13">
        <v>9231348</v>
      </c>
      <c r="AL33" s="13"/>
    </row>
    <row r="34" spans="1:38" s="14" customFormat="1" ht="12.75">
      <c r="A34" s="30" t="s">
        <v>96</v>
      </c>
      <c r="B34" s="58" t="s">
        <v>140</v>
      </c>
      <c r="C34" s="40" t="s">
        <v>141</v>
      </c>
      <c r="D34" s="74">
        <v>47990983</v>
      </c>
      <c r="E34" s="75">
        <v>11278000</v>
      </c>
      <c r="F34" s="76">
        <f t="shared" si="0"/>
        <v>59268983</v>
      </c>
      <c r="G34" s="74">
        <v>47990983</v>
      </c>
      <c r="H34" s="75">
        <v>11278000</v>
      </c>
      <c r="I34" s="77">
        <f t="shared" si="1"/>
        <v>59268983</v>
      </c>
      <c r="J34" s="74">
        <v>10048853</v>
      </c>
      <c r="K34" s="75">
        <v>0</v>
      </c>
      <c r="L34" s="75">
        <f t="shared" si="2"/>
        <v>10048853</v>
      </c>
      <c r="M34" s="41">
        <f t="shared" si="3"/>
        <v>0.1695465737956057</v>
      </c>
      <c r="N34" s="102">
        <v>0</v>
      </c>
      <c r="O34" s="103">
        <v>0</v>
      </c>
      <c r="P34" s="104">
        <f t="shared" si="4"/>
        <v>0</v>
      </c>
      <c r="Q34" s="41">
        <f t="shared" si="5"/>
        <v>0</v>
      </c>
      <c r="R34" s="102">
        <v>0</v>
      </c>
      <c r="S34" s="104">
        <v>0</v>
      </c>
      <c r="T34" s="104">
        <f t="shared" si="6"/>
        <v>0</v>
      </c>
      <c r="U34" s="41">
        <f t="shared" si="7"/>
        <v>0</v>
      </c>
      <c r="V34" s="102">
        <v>0</v>
      </c>
      <c r="W34" s="104">
        <v>0</v>
      </c>
      <c r="X34" s="104">
        <f t="shared" si="8"/>
        <v>0</v>
      </c>
      <c r="Y34" s="41">
        <f t="shared" si="9"/>
        <v>0</v>
      </c>
      <c r="Z34" s="74">
        <v>10048853</v>
      </c>
      <c r="AA34" s="75">
        <v>0</v>
      </c>
      <c r="AB34" s="75">
        <f t="shared" si="10"/>
        <v>10048853</v>
      </c>
      <c r="AC34" s="41">
        <f t="shared" si="11"/>
        <v>0.1695465737956057</v>
      </c>
      <c r="AD34" s="74">
        <v>8802686</v>
      </c>
      <c r="AE34" s="75">
        <v>2163783</v>
      </c>
      <c r="AF34" s="75">
        <f t="shared" si="12"/>
        <v>10966469</v>
      </c>
      <c r="AG34" s="41">
        <f t="shared" si="13"/>
        <v>0.23212305577209005</v>
      </c>
      <c r="AH34" s="41">
        <f t="shared" si="14"/>
        <v>-0.08367469966859886</v>
      </c>
      <c r="AI34" s="13">
        <v>47244204</v>
      </c>
      <c r="AJ34" s="13">
        <v>47244204</v>
      </c>
      <c r="AK34" s="13">
        <v>10966469</v>
      </c>
      <c r="AL34" s="13"/>
    </row>
    <row r="35" spans="1:38" s="14" customFormat="1" ht="12.75">
      <c r="A35" s="30" t="s">
        <v>96</v>
      </c>
      <c r="B35" s="58" t="s">
        <v>142</v>
      </c>
      <c r="C35" s="40" t="s">
        <v>143</v>
      </c>
      <c r="D35" s="74">
        <v>484927878</v>
      </c>
      <c r="E35" s="75">
        <v>105151382</v>
      </c>
      <c r="F35" s="76">
        <f t="shared" si="0"/>
        <v>590079260</v>
      </c>
      <c r="G35" s="74">
        <v>484927878</v>
      </c>
      <c r="H35" s="75">
        <v>105151382</v>
      </c>
      <c r="I35" s="77">
        <f t="shared" si="1"/>
        <v>590079260</v>
      </c>
      <c r="J35" s="74">
        <v>119425361</v>
      </c>
      <c r="K35" s="75">
        <v>4666931</v>
      </c>
      <c r="L35" s="75">
        <f t="shared" si="2"/>
        <v>124092292</v>
      </c>
      <c r="M35" s="41">
        <f t="shared" si="3"/>
        <v>0.210297667469282</v>
      </c>
      <c r="N35" s="102">
        <v>0</v>
      </c>
      <c r="O35" s="103">
        <v>0</v>
      </c>
      <c r="P35" s="104">
        <f t="shared" si="4"/>
        <v>0</v>
      </c>
      <c r="Q35" s="41">
        <f t="shared" si="5"/>
        <v>0</v>
      </c>
      <c r="R35" s="102">
        <v>0</v>
      </c>
      <c r="S35" s="104">
        <v>0</v>
      </c>
      <c r="T35" s="104">
        <f t="shared" si="6"/>
        <v>0</v>
      </c>
      <c r="U35" s="41">
        <f t="shared" si="7"/>
        <v>0</v>
      </c>
      <c r="V35" s="102">
        <v>0</v>
      </c>
      <c r="W35" s="104">
        <v>0</v>
      </c>
      <c r="X35" s="104">
        <f t="shared" si="8"/>
        <v>0</v>
      </c>
      <c r="Y35" s="41">
        <f t="shared" si="9"/>
        <v>0</v>
      </c>
      <c r="Z35" s="74">
        <v>119425361</v>
      </c>
      <c r="AA35" s="75">
        <v>4666931</v>
      </c>
      <c r="AB35" s="75">
        <f t="shared" si="10"/>
        <v>124092292</v>
      </c>
      <c r="AC35" s="41">
        <f t="shared" si="11"/>
        <v>0.210297667469282</v>
      </c>
      <c r="AD35" s="74">
        <v>86143408</v>
      </c>
      <c r="AE35" s="75">
        <v>4717305</v>
      </c>
      <c r="AF35" s="75">
        <f t="shared" si="12"/>
        <v>90860713</v>
      </c>
      <c r="AG35" s="41">
        <f t="shared" si="13"/>
        <v>0.1888416910065852</v>
      </c>
      <c r="AH35" s="41">
        <f t="shared" si="14"/>
        <v>0.36574200116611455</v>
      </c>
      <c r="AI35" s="13">
        <v>481147529</v>
      </c>
      <c r="AJ35" s="13">
        <v>470711069</v>
      </c>
      <c r="AK35" s="13">
        <v>90860713</v>
      </c>
      <c r="AL35" s="13"/>
    </row>
    <row r="36" spans="1:38" s="14" customFormat="1" ht="12.75">
      <c r="A36" s="30" t="s">
        <v>96</v>
      </c>
      <c r="B36" s="58" t="s">
        <v>144</v>
      </c>
      <c r="C36" s="40" t="s">
        <v>145</v>
      </c>
      <c r="D36" s="74">
        <v>123556789</v>
      </c>
      <c r="E36" s="75">
        <v>42925711</v>
      </c>
      <c r="F36" s="76">
        <f t="shared" si="0"/>
        <v>166482500</v>
      </c>
      <c r="G36" s="74">
        <v>123556789</v>
      </c>
      <c r="H36" s="75">
        <v>42925711</v>
      </c>
      <c r="I36" s="77">
        <f t="shared" si="1"/>
        <v>166482500</v>
      </c>
      <c r="J36" s="74">
        <v>51427263</v>
      </c>
      <c r="K36" s="75">
        <v>10598487</v>
      </c>
      <c r="L36" s="75">
        <f t="shared" si="2"/>
        <v>62025750</v>
      </c>
      <c r="M36" s="41">
        <f t="shared" si="3"/>
        <v>0.37256618563512683</v>
      </c>
      <c r="N36" s="102">
        <v>0</v>
      </c>
      <c r="O36" s="103">
        <v>0</v>
      </c>
      <c r="P36" s="104">
        <f t="shared" si="4"/>
        <v>0</v>
      </c>
      <c r="Q36" s="41">
        <f t="shared" si="5"/>
        <v>0</v>
      </c>
      <c r="R36" s="102">
        <v>0</v>
      </c>
      <c r="S36" s="104">
        <v>0</v>
      </c>
      <c r="T36" s="104">
        <f t="shared" si="6"/>
        <v>0</v>
      </c>
      <c r="U36" s="41">
        <f t="shared" si="7"/>
        <v>0</v>
      </c>
      <c r="V36" s="102">
        <v>0</v>
      </c>
      <c r="W36" s="104">
        <v>0</v>
      </c>
      <c r="X36" s="104">
        <f t="shared" si="8"/>
        <v>0</v>
      </c>
      <c r="Y36" s="41">
        <f t="shared" si="9"/>
        <v>0</v>
      </c>
      <c r="Z36" s="74">
        <v>51427263</v>
      </c>
      <c r="AA36" s="75">
        <v>10598487</v>
      </c>
      <c r="AB36" s="75">
        <f t="shared" si="10"/>
        <v>62025750</v>
      </c>
      <c r="AC36" s="41">
        <f t="shared" si="11"/>
        <v>0.37256618563512683</v>
      </c>
      <c r="AD36" s="74">
        <v>16429180</v>
      </c>
      <c r="AE36" s="75">
        <v>2017370</v>
      </c>
      <c r="AF36" s="75">
        <f t="shared" si="12"/>
        <v>18446550</v>
      </c>
      <c r="AG36" s="41">
        <f t="shared" si="13"/>
        <v>0</v>
      </c>
      <c r="AH36" s="41">
        <f t="shared" si="14"/>
        <v>2.3624580206054793</v>
      </c>
      <c r="AI36" s="13">
        <v>0</v>
      </c>
      <c r="AJ36" s="13">
        <v>9556365</v>
      </c>
      <c r="AK36" s="13">
        <v>18446550</v>
      </c>
      <c r="AL36" s="13"/>
    </row>
    <row r="37" spans="1:38" s="14" customFormat="1" ht="12.75">
      <c r="A37" s="30" t="s">
        <v>96</v>
      </c>
      <c r="B37" s="58" t="s">
        <v>146</v>
      </c>
      <c r="C37" s="40" t="s">
        <v>147</v>
      </c>
      <c r="D37" s="74">
        <v>120504189</v>
      </c>
      <c r="E37" s="75">
        <v>23950450</v>
      </c>
      <c r="F37" s="76">
        <f t="shared" si="0"/>
        <v>144454639</v>
      </c>
      <c r="G37" s="74">
        <v>120504189</v>
      </c>
      <c r="H37" s="75">
        <v>23950450</v>
      </c>
      <c r="I37" s="77">
        <f t="shared" si="1"/>
        <v>144454639</v>
      </c>
      <c r="J37" s="74">
        <v>24845738</v>
      </c>
      <c r="K37" s="75">
        <v>925755</v>
      </c>
      <c r="L37" s="75">
        <f t="shared" si="2"/>
        <v>25771493</v>
      </c>
      <c r="M37" s="41">
        <f t="shared" si="3"/>
        <v>0.1784054370174986</v>
      </c>
      <c r="N37" s="102">
        <v>0</v>
      </c>
      <c r="O37" s="103">
        <v>0</v>
      </c>
      <c r="P37" s="104">
        <f t="shared" si="4"/>
        <v>0</v>
      </c>
      <c r="Q37" s="41">
        <f t="shared" si="5"/>
        <v>0</v>
      </c>
      <c r="R37" s="102">
        <v>0</v>
      </c>
      <c r="S37" s="104">
        <v>0</v>
      </c>
      <c r="T37" s="104">
        <f t="shared" si="6"/>
        <v>0</v>
      </c>
      <c r="U37" s="41">
        <f t="shared" si="7"/>
        <v>0</v>
      </c>
      <c r="V37" s="102">
        <v>0</v>
      </c>
      <c r="W37" s="104">
        <v>0</v>
      </c>
      <c r="X37" s="104">
        <f t="shared" si="8"/>
        <v>0</v>
      </c>
      <c r="Y37" s="41">
        <f t="shared" si="9"/>
        <v>0</v>
      </c>
      <c r="Z37" s="74">
        <v>24845738</v>
      </c>
      <c r="AA37" s="75">
        <v>925755</v>
      </c>
      <c r="AB37" s="75">
        <f t="shared" si="10"/>
        <v>25771493</v>
      </c>
      <c r="AC37" s="41">
        <f t="shared" si="11"/>
        <v>0.1784054370174986</v>
      </c>
      <c r="AD37" s="74">
        <v>25227230</v>
      </c>
      <c r="AE37" s="75">
        <v>1732089</v>
      </c>
      <c r="AF37" s="75">
        <f t="shared" si="12"/>
        <v>26959319</v>
      </c>
      <c r="AG37" s="41">
        <f t="shared" si="13"/>
        <v>0.14819764898500187</v>
      </c>
      <c r="AH37" s="41">
        <f t="shared" si="14"/>
        <v>-0.04405994083159148</v>
      </c>
      <c r="AI37" s="13">
        <v>181914620</v>
      </c>
      <c r="AJ37" s="13">
        <v>181914620</v>
      </c>
      <c r="AK37" s="13">
        <v>26959319</v>
      </c>
      <c r="AL37" s="13"/>
    </row>
    <row r="38" spans="1:38" s="14" customFormat="1" ht="12.75">
      <c r="A38" s="30" t="s">
        <v>96</v>
      </c>
      <c r="B38" s="58" t="s">
        <v>148</v>
      </c>
      <c r="C38" s="40" t="s">
        <v>149</v>
      </c>
      <c r="D38" s="74">
        <v>122024709</v>
      </c>
      <c r="E38" s="75">
        <v>67491548</v>
      </c>
      <c r="F38" s="76">
        <f t="shared" si="0"/>
        <v>189516257</v>
      </c>
      <c r="G38" s="74">
        <v>122024709</v>
      </c>
      <c r="H38" s="75">
        <v>67491548</v>
      </c>
      <c r="I38" s="77">
        <f t="shared" si="1"/>
        <v>189516257</v>
      </c>
      <c r="J38" s="74">
        <v>20855612</v>
      </c>
      <c r="K38" s="75">
        <v>5029458</v>
      </c>
      <c r="L38" s="75">
        <f t="shared" si="2"/>
        <v>25885070</v>
      </c>
      <c r="M38" s="41">
        <f t="shared" si="3"/>
        <v>0.13658495798595263</v>
      </c>
      <c r="N38" s="102">
        <v>0</v>
      </c>
      <c r="O38" s="103">
        <v>0</v>
      </c>
      <c r="P38" s="104">
        <f t="shared" si="4"/>
        <v>0</v>
      </c>
      <c r="Q38" s="41">
        <f t="shared" si="5"/>
        <v>0</v>
      </c>
      <c r="R38" s="102">
        <v>0</v>
      </c>
      <c r="S38" s="104">
        <v>0</v>
      </c>
      <c r="T38" s="104">
        <f t="shared" si="6"/>
        <v>0</v>
      </c>
      <c r="U38" s="41">
        <f t="shared" si="7"/>
        <v>0</v>
      </c>
      <c r="V38" s="102">
        <v>0</v>
      </c>
      <c r="W38" s="104">
        <v>0</v>
      </c>
      <c r="X38" s="104">
        <f t="shared" si="8"/>
        <v>0</v>
      </c>
      <c r="Y38" s="41">
        <f t="shared" si="9"/>
        <v>0</v>
      </c>
      <c r="Z38" s="74">
        <v>20855612</v>
      </c>
      <c r="AA38" s="75">
        <v>5029458</v>
      </c>
      <c r="AB38" s="75">
        <f t="shared" si="10"/>
        <v>25885070</v>
      </c>
      <c r="AC38" s="41">
        <f t="shared" si="11"/>
        <v>0.13658495798595263</v>
      </c>
      <c r="AD38" s="74">
        <v>23140042</v>
      </c>
      <c r="AE38" s="75">
        <v>8292452</v>
      </c>
      <c r="AF38" s="75">
        <f t="shared" si="12"/>
        <v>31432494</v>
      </c>
      <c r="AG38" s="41">
        <f t="shared" si="13"/>
        <v>0.3049195146198422</v>
      </c>
      <c r="AH38" s="41">
        <f t="shared" si="14"/>
        <v>-0.17648691828271723</v>
      </c>
      <c r="AI38" s="13">
        <v>103084560</v>
      </c>
      <c r="AJ38" s="13">
        <v>103084560</v>
      </c>
      <c r="AK38" s="13">
        <v>31432494</v>
      </c>
      <c r="AL38" s="13"/>
    </row>
    <row r="39" spans="1:38" s="14" customFormat="1" ht="12.75">
      <c r="A39" s="30" t="s">
        <v>96</v>
      </c>
      <c r="B39" s="58" t="s">
        <v>150</v>
      </c>
      <c r="C39" s="40" t="s">
        <v>151</v>
      </c>
      <c r="D39" s="74">
        <v>0</v>
      </c>
      <c r="E39" s="75">
        <v>20283596</v>
      </c>
      <c r="F39" s="76">
        <f t="shared" si="0"/>
        <v>20283596</v>
      </c>
      <c r="G39" s="74">
        <v>0</v>
      </c>
      <c r="H39" s="75">
        <v>20283596</v>
      </c>
      <c r="I39" s="77">
        <f t="shared" si="1"/>
        <v>20283596</v>
      </c>
      <c r="J39" s="74">
        <v>28056424</v>
      </c>
      <c r="K39" s="75">
        <v>43383</v>
      </c>
      <c r="L39" s="75">
        <f t="shared" si="2"/>
        <v>28099807</v>
      </c>
      <c r="M39" s="41">
        <f t="shared" si="3"/>
        <v>1.3853464149059171</v>
      </c>
      <c r="N39" s="102">
        <v>0</v>
      </c>
      <c r="O39" s="103">
        <v>0</v>
      </c>
      <c r="P39" s="104">
        <f t="shared" si="4"/>
        <v>0</v>
      </c>
      <c r="Q39" s="41">
        <f t="shared" si="5"/>
        <v>0</v>
      </c>
      <c r="R39" s="102">
        <v>0</v>
      </c>
      <c r="S39" s="104">
        <v>0</v>
      </c>
      <c r="T39" s="104">
        <f t="shared" si="6"/>
        <v>0</v>
      </c>
      <c r="U39" s="41">
        <f t="shared" si="7"/>
        <v>0</v>
      </c>
      <c r="V39" s="102">
        <v>0</v>
      </c>
      <c r="W39" s="104">
        <v>0</v>
      </c>
      <c r="X39" s="104">
        <f t="shared" si="8"/>
        <v>0</v>
      </c>
      <c r="Y39" s="41">
        <f t="shared" si="9"/>
        <v>0</v>
      </c>
      <c r="Z39" s="74">
        <v>28056424</v>
      </c>
      <c r="AA39" s="75">
        <v>43383</v>
      </c>
      <c r="AB39" s="75">
        <f t="shared" si="10"/>
        <v>28099807</v>
      </c>
      <c r="AC39" s="41">
        <f t="shared" si="11"/>
        <v>1.3853464149059171</v>
      </c>
      <c r="AD39" s="74">
        <v>16152874</v>
      </c>
      <c r="AE39" s="75">
        <v>0</v>
      </c>
      <c r="AF39" s="75">
        <f t="shared" si="12"/>
        <v>16152874</v>
      </c>
      <c r="AG39" s="41">
        <f t="shared" si="13"/>
        <v>0.23676400054514923</v>
      </c>
      <c r="AH39" s="41">
        <f t="shared" si="14"/>
        <v>0.7396165536857404</v>
      </c>
      <c r="AI39" s="13">
        <v>68223522</v>
      </c>
      <c r="AJ39" s="13">
        <v>68223522</v>
      </c>
      <c r="AK39" s="13">
        <v>16152874</v>
      </c>
      <c r="AL39" s="13"/>
    </row>
    <row r="40" spans="1:38" s="14" customFormat="1" ht="12.75">
      <c r="A40" s="30" t="s">
        <v>115</v>
      </c>
      <c r="B40" s="58" t="s">
        <v>152</v>
      </c>
      <c r="C40" s="40" t="s">
        <v>153</v>
      </c>
      <c r="D40" s="74">
        <v>425341136</v>
      </c>
      <c r="E40" s="75">
        <v>544479000</v>
      </c>
      <c r="F40" s="76">
        <f t="shared" si="0"/>
        <v>969820136</v>
      </c>
      <c r="G40" s="74">
        <v>425341136</v>
      </c>
      <c r="H40" s="75">
        <v>544479000</v>
      </c>
      <c r="I40" s="77">
        <f t="shared" si="1"/>
        <v>969820136</v>
      </c>
      <c r="J40" s="74">
        <v>83573274</v>
      </c>
      <c r="K40" s="75">
        <v>141795924</v>
      </c>
      <c r="L40" s="75">
        <f t="shared" si="2"/>
        <v>225369198</v>
      </c>
      <c r="M40" s="41">
        <f t="shared" si="3"/>
        <v>0.2323824693200637</v>
      </c>
      <c r="N40" s="102">
        <v>0</v>
      </c>
      <c r="O40" s="103">
        <v>0</v>
      </c>
      <c r="P40" s="104">
        <f t="shared" si="4"/>
        <v>0</v>
      </c>
      <c r="Q40" s="41">
        <f t="shared" si="5"/>
        <v>0</v>
      </c>
      <c r="R40" s="102">
        <v>0</v>
      </c>
      <c r="S40" s="104">
        <v>0</v>
      </c>
      <c r="T40" s="104">
        <f t="shared" si="6"/>
        <v>0</v>
      </c>
      <c r="U40" s="41">
        <f t="shared" si="7"/>
        <v>0</v>
      </c>
      <c r="V40" s="102">
        <v>0</v>
      </c>
      <c r="W40" s="104">
        <v>0</v>
      </c>
      <c r="X40" s="104">
        <f t="shared" si="8"/>
        <v>0</v>
      </c>
      <c r="Y40" s="41">
        <f t="shared" si="9"/>
        <v>0</v>
      </c>
      <c r="Z40" s="74">
        <v>83573274</v>
      </c>
      <c r="AA40" s="75">
        <v>141795924</v>
      </c>
      <c r="AB40" s="75">
        <f t="shared" si="10"/>
        <v>225369198</v>
      </c>
      <c r="AC40" s="41">
        <f t="shared" si="11"/>
        <v>0.2323824693200637</v>
      </c>
      <c r="AD40" s="74">
        <v>54894611</v>
      </c>
      <c r="AE40" s="75">
        <v>87447973</v>
      </c>
      <c r="AF40" s="75">
        <f t="shared" si="12"/>
        <v>142342584</v>
      </c>
      <c r="AG40" s="41">
        <f t="shared" si="13"/>
        <v>0.16345945812165988</v>
      </c>
      <c r="AH40" s="41">
        <f t="shared" si="14"/>
        <v>0.5832872473356252</v>
      </c>
      <c r="AI40" s="13">
        <v>870812773</v>
      </c>
      <c r="AJ40" s="13">
        <v>870812773</v>
      </c>
      <c r="AK40" s="13">
        <v>142342584</v>
      </c>
      <c r="AL40" s="13"/>
    </row>
    <row r="41" spans="1:38" s="55" customFormat="1" ht="12.75">
      <c r="A41" s="59"/>
      <c r="B41" s="60" t="s">
        <v>154</v>
      </c>
      <c r="C41" s="33"/>
      <c r="D41" s="78">
        <f>SUM(D32:D40)</f>
        <v>1560738233</v>
      </c>
      <c r="E41" s="79">
        <f>SUM(E32:E40)</f>
        <v>861321737</v>
      </c>
      <c r="F41" s="80">
        <f t="shared" si="0"/>
        <v>2422059970</v>
      </c>
      <c r="G41" s="78">
        <f>SUM(G32:G40)</f>
        <v>1560738233</v>
      </c>
      <c r="H41" s="79">
        <f>SUM(H32:H40)</f>
        <v>861321737</v>
      </c>
      <c r="I41" s="80">
        <f t="shared" si="1"/>
        <v>2422059970</v>
      </c>
      <c r="J41" s="78">
        <f>SUM(J32:J40)</f>
        <v>401297241</v>
      </c>
      <c r="K41" s="79">
        <f>SUM(K32:K40)</f>
        <v>166283394</v>
      </c>
      <c r="L41" s="79">
        <f t="shared" si="2"/>
        <v>567580635</v>
      </c>
      <c r="M41" s="45">
        <f t="shared" si="3"/>
        <v>0.23433797760176847</v>
      </c>
      <c r="N41" s="108">
        <f>SUM(N32:N40)</f>
        <v>0</v>
      </c>
      <c r="O41" s="109">
        <f>SUM(O32:O40)</f>
        <v>0</v>
      </c>
      <c r="P41" s="110">
        <f t="shared" si="4"/>
        <v>0</v>
      </c>
      <c r="Q41" s="45">
        <f t="shared" si="5"/>
        <v>0</v>
      </c>
      <c r="R41" s="108">
        <f>SUM(R32:R40)</f>
        <v>0</v>
      </c>
      <c r="S41" s="110">
        <f>SUM(S32:S40)</f>
        <v>0</v>
      </c>
      <c r="T41" s="110">
        <f t="shared" si="6"/>
        <v>0</v>
      </c>
      <c r="U41" s="45">
        <f t="shared" si="7"/>
        <v>0</v>
      </c>
      <c r="V41" s="108">
        <f>SUM(V32:V40)</f>
        <v>0</v>
      </c>
      <c r="W41" s="110">
        <f>SUM(W32:W40)</f>
        <v>0</v>
      </c>
      <c r="X41" s="110">
        <f t="shared" si="8"/>
        <v>0</v>
      </c>
      <c r="Y41" s="45">
        <f t="shared" si="9"/>
        <v>0</v>
      </c>
      <c r="Z41" s="78">
        <f>SUM(Z32:Z40)</f>
        <v>401297241</v>
      </c>
      <c r="AA41" s="79">
        <f>SUM(AA32:AA40)</f>
        <v>166283394</v>
      </c>
      <c r="AB41" s="79">
        <f t="shared" si="10"/>
        <v>567580635</v>
      </c>
      <c r="AC41" s="45">
        <f t="shared" si="11"/>
        <v>0.23433797760176847</v>
      </c>
      <c r="AD41" s="78">
        <f>SUM(AD32:AD40)</f>
        <v>279394070</v>
      </c>
      <c r="AE41" s="79">
        <f>SUM(AE32:AE40)</f>
        <v>106401277</v>
      </c>
      <c r="AF41" s="79">
        <f t="shared" si="12"/>
        <v>385795347</v>
      </c>
      <c r="AG41" s="45">
        <f t="shared" si="13"/>
        <v>0.20785873127421384</v>
      </c>
      <c r="AH41" s="45">
        <f t="shared" si="14"/>
        <v>0.47119616504861583</v>
      </c>
      <c r="AI41" s="61">
        <f>SUM(AI32:AI40)</f>
        <v>1856045905</v>
      </c>
      <c r="AJ41" s="61">
        <f>SUM(AJ32:AJ40)</f>
        <v>1856438607</v>
      </c>
      <c r="AK41" s="61">
        <f>SUM(AK32:AK40)</f>
        <v>385795347</v>
      </c>
      <c r="AL41" s="61"/>
    </row>
    <row r="42" spans="1:38" s="14" customFormat="1" ht="12.75">
      <c r="A42" s="30" t="s">
        <v>96</v>
      </c>
      <c r="B42" s="58" t="s">
        <v>155</v>
      </c>
      <c r="C42" s="40" t="s">
        <v>156</v>
      </c>
      <c r="D42" s="74">
        <v>165485834</v>
      </c>
      <c r="E42" s="75">
        <v>40568350</v>
      </c>
      <c r="F42" s="76">
        <f aca="true" t="shared" si="15" ref="F42:F61">$D42+$E42</f>
        <v>206054184</v>
      </c>
      <c r="G42" s="74">
        <v>165485834</v>
      </c>
      <c r="H42" s="75">
        <v>40568350</v>
      </c>
      <c r="I42" s="77">
        <f aca="true" t="shared" si="16" ref="I42:I61">$G42+$H42</f>
        <v>206054184</v>
      </c>
      <c r="J42" s="74">
        <v>29921361</v>
      </c>
      <c r="K42" s="75">
        <v>6572364</v>
      </c>
      <c r="L42" s="75">
        <f aca="true" t="shared" si="17" ref="L42:L61">$J42+$K42</f>
        <v>36493725</v>
      </c>
      <c r="M42" s="41">
        <f aca="true" t="shared" si="18" ref="M42:M61">IF($F42=0,0,$L42/$F42)</f>
        <v>0.1771074204443235</v>
      </c>
      <c r="N42" s="102">
        <v>0</v>
      </c>
      <c r="O42" s="103">
        <v>0</v>
      </c>
      <c r="P42" s="104">
        <f aca="true" t="shared" si="19" ref="P42:P61">$N42+$O42</f>
        <v>0</v>
      </c>
      <c r="Q42" s="41">
        <f aca="true" t="shared" si="20" ref="Q42:Q61">IF($F42=0,0,$P42/$F42)</f>
        <v>0</v>
      </c>
      <c r="R42" s="102">
        <v>0</v>
      </c>
      <c r="S42" s="104">
        <v>0</v>
      </c>
      <c r="T42" s="104">
        <f aca="true" t="shared" si="21" ref="T42:T61">$R42+$S42</f>
        <v>0</v>
      </c>
      <c r="U42" s="41">
        <f aca="true" t="shared" si="22" ref="U42:U61">IF($I42=0,0,$T42/$I42)</f>
        <v>0</v>
      </c>
      <c r="V42" s="102">
        <v>0</v>
      </c>
      <c r="W42" s="104">
        <v>0</v>
      </c>
      <c r="X42" s="104">
        <f aca="true" t="shared" si="23" ref="X42:X61">$V42+$W42</f>
        <v>0</v>
      </c>
      <c r="Y42" s="41">
        <f aca="true" t="shared" si="24" ref="Y42:Y61">IF($I42=0,0,$X42/$I42)</f>
        <v>0</v>
      </c>
      <c r="Z42" s="74">
        <v>29921361</v>
      </c>
      <c r="AA42" s="75">
        <v>6572364</v>
      </c>
      <c r="AB42" s="75">
        <f aca="true" t="shared" si="25" ref="AB42:AB61">$Z42+$AA42</f>
        <v>36493725</v>
      </c>
      <c r="AC42" s="41">
        <f aca="true" t="shared" si="26" ref="AC42:AC61">IF($F42=0,0,$AB42/$F42)</f>
        <v>0.1771074204443235</v>
      </c>
      <c r="AD42" s="74">
        <v>30290773</v>
      </c>
      <c r="AE42" s="75">
        <v>6844172</v>
      </c>
      <c r="AF42" s="75">
        <f aca="true" t="shared" si="27" ref="AF42:AF61">$AD42+$AE42</f>
        <v>37134945</v>
      </c>
      <c r="AG42" s="41">
        <f aca="true" t="shared" si="28" ref="AG42:AG61">IF($AI42=0,0,$AK42/$AI42)</f>
        <v>0.1978860073235463</v>
      </c>
      <c r="AH42" s="41">
        <f aca="true" t="shared" si="29" ref="AH42:AH61">IF($AF42=0,0,(($L42/$AF42)-1))</f>
        <v>-0.017267293650226168</v>
      </c>
      <c r="AI42" s="13">
        <v>187658266</v>
      </c>
      <c r="AJ42" s="13">
        <v>197064305</v>
      </c>
      <c r="AK42" s="13">
        <v>37134945</v>
      </c>
      <c r="AL42" s="13"/>
    </row>
    <row r="43" spans="1:38" s="14" customFormat="1" ht="12.75">
      <c r="A43" s="30" t="s">
        <v>96</v>
      </c>
      <c r="B43" s="58" t="s">
        <v>157</v>
      </c>
      <c r="C43" s="40" t="s">
        <v>158</v>
      </c>
      <c r="D43" s="74">
        <v>144207333</v>
      </c>
      <c r="E43" s="75">
        <v>45153750</v>
      </c>
      <c r="F43" s="76">
        <f t="shared" si="15"/>
        <v>189361083</v>
      </c>
      <c r="G43" s="74">
        <v>144207333</v>
      </c>
      <c r="H43" s="75">
        <v>45153750</v>
      </c>
      <c r="I43" s="77">
        <f t="shared" si="16"/>
        <v>189361083</v>
      </c>
      <c r="J43" s="74">
        <v>30461268</v>
      </c>
      <c r="K43" s="75">
        <v>3671609</v>
      </c>
      <c r="L43" s="75">
        <f t="shared" si="17"/>
        <v>34132877</v>
      </c>
      <c r="M43" s="41">
        <f t="shared" si="18"/>
        <v>0.18025286114359623</v>
      </c>
      <c r="N43" s="102">
        <v>0</v>
      </c>
      <c r="O43" s="103">
        <v>0</v>
      </c>
      <c r="P43" s="104">
        <f t="shared" si="19"/>
        <v>0</v>
      </c>
      <c r="Q43" s="41">
        <f t="shared" si="20"/>
        <v>0</v>
      </c>
      <c r="R43" s="102">
        <v>0</v>
      </c>
      <c r="S43" s="104">
        <v>0</v>
      </c>
      <c r="T43" s="104">
        <f t="shared" si="21"/>
        <v>0</v>
      </c>
      <c r="U43" s="41">
        <f t="shared" si="22"/>
        <v>0</v>
      </c>
      <c r="V43" s="102">
        <v>0</v>
      </c>
      <c r="W43" s="104">
        <v>0</v>
      </c>
      <c r="X43" s="104">
        <f t="shared" si="23"/>
        <v>0</v>
      </c>
      <c r="Y43" s="41">
        <f t="shared" si="24"/>
        <v>0</v>
      </c>
      <c r="Z43" s="74">
        <v>30461268</v>
      </c>
      <c r="AA43" s="75">
        <v>3671609</v>
      </c>
      <c r="AB43" s="75">
        <f t="shared" si="25"/>
        <v>34132877</v>
      </c>
      <c r="AC43" s="41">
        <f t="shared" si="26"/>
        <v>0.18025286114359623</v>
      </c>
      <c r="AD43" s="74">
        <v>35481453</v>
      </c>
      <c r="AE43" s="75">
        <v>8360564</v>
      </c>
      <c r="AF43" s="75">
        <f t="shared" si="27"/>
        <v>43842017</v>
      </c>
      <c r="AG43" s="41">
        <f t="shared" si="28"/>
        <v>0.27230829669804113</v>
      </c>
      <c r="AH43" s="41">
        <f t="shared" si="29"/>
        <v>-0.22145742062916496</v>
      </c>
      <c r="AI43" s="13">
        <v>161001400</v>
      </c>
      <c r="AJ43" s="13">
        <v>205171781</v>
      </c>
      <c r="AK43" s="13">
        <v>43842017</v>
      </c>
      <c r="AL43" s="13"/>
    </row>
    <row r="44" spans="1:38" s="14" customFormat="1" ht="12.75">
      <c r="A44" s="30" t="s">
        <v>96</v>
      </c>
      <c r="B44" s="58" t="s">
        <v>159</v>
      </c>
      <c r="C44" s="40" t="s">
        <v>160</v>
      </c>
      <c r="D44" s="74">
        <v>126501755</v>
      </c>
      <c r="E44" s="75">
        <v>22307379</v>
      </c>
      <c r="F44" s="76">
        <f t="shared" si="15"/>
        <v>148809134</v>
      </c>
      <c r="G44" s="74">
        <v>126501755</v>
      </c>
      <c r="H44" s="75">
        <v>22307379</v>
      </c>
      <c r="I44" s="77">
        <f t="shared" si="16"/>
        <v>148809134</v>
      </c>
      <c r="J44" s="74">
        <v>33346963</v>
      </c>
      <c r="K44" s="75">
        <v>1858324</v>
      </c>
      <c r="L44" s="75">
        <f t="shared" si="17"/>
        <v>35205287</v>
      </c>
      <c r="M44" s="41">
        <f t="shared" si="18"/>
        <v>0.23658014836643024</v>
      </c>
      <c r="N44" s="102">
        <v>0</v>
      </c>
      <c r="O44" s="103">
        <v>0</v>
      </c>
      <c r="P44" s="104">
        <f t="shared" si="19"/>
        <v>0</v>
      </c>
      <c r="Q44" s="41">
        <f t="shared" si="20"/>
        <v>0</v>
      </c>
      <c r="R44" s="102">
        <v>0</v>
      </c>
      <c r="S44" s="104">
        <v>0</v>
      </c>
      <c r="T44" s="104">
        <f t="shared" si="21"/>
        <v>0</v>
      </c>
      <c r="U44" s="41">
        <f t="shared" si="22"/>
        <v>0</v>
      </c>
      <c r="V44" s="102">
        <v>0</v>
      </c>
      <c r="W44" s="104">
        <v>0</v>
      </c>
      <c r="X44" s="104">
        <f t="shared" si="23"/>
        <v>0</v>
      </c>
      <c r="Y44" s="41">
        <f t="shared" si="24"/>
        <v>0</v>
      </c>
      <c r="Z44" s="74">
        <v>33346963</v>
      </c>
      <c r="AA44" s="75">
        <v>1858324</v>
      </c>
      <c r="AB44" s="75">
        <f t="shared" si="25"/>
        <v>35205287</v>
      </c>
      <c r="AC44" s="41">
        <f t="shared" si="26"/>
        <v>0.23658014836643024</v>
      </c>
      <c r="AD44" s="74">
        <v>31920452</v>
      </c>
      <c r="AE44" s="75">
        <v>1568336</v>
      </c>
      <c r="AF44" s="75">
        <f t="shared" si="27"/>
        <v>33488788</v>
      </c>
      <c r="AG44" s="41">
        <f t="shared" si="28"/>
        <v>0.2156235091443226</v>
      </c>
      <c r="AH44" s="41">
        <f t="shared" si="29"/>
        <v>0.05125593079092616</v>
      </c>
      <c r="AI44" s="13">
        <v>155311395</v>
      </c>
      <c r="AJ44" s="13">
        <v>148232278</v>
      </c>
      <c r="AK44" s="13">
        <v>33488788</v>
      </c>
      <c r="AL44" s="13"/>
    </row>
    <row r="45" spans="1:38" s="14" customFormat="1" ht="12.75">
      <c r="A45" s="30" t="s">
        <v>96</v>
      </c>
      <c r="B45" s="58" t="s">
        <v>161</v>
      </c>
      <c r="C45" s="40" t="s">
        <v>162</v>
      </c>
      <c r="D45" s="74">
        <v>132216341</v>
      </c>
      <c r="E45" s="75">
        <v>15221000</v>
      </c>
      <c r="F45" s="76">
        <f t="shared" si="15"/>
        <v>147437341</v>
      </c>
      <c r="G45" s="74">
        <v>132216341</v>
      </c>
      <c r="H45" s="75">
        <v>15221000</v>
      </c>
      <c r="I45" s="77">
        <f t="shared" si="16"/>
        <v>147437341</v>
      </c>
      <c r="J45" s="74">
        <v>17335002</v>
      </c>
      <c r="K45" s="75">
        <v>0</v>
      </c>
      <c r="L45" s="75">
        <f t="shared" si="17"/>
        <v>17335002</v>
      </c>
      <c r="M45" s="41">
        <f t="shared" si="18"/>
        <v>0.1175753841084261</v>
      </c>
      <c r="N45" s="102">
        <v>0</v>
      </c>
      <c r="O45" s="103">
        <v>0</v>
      </c>
      <c r="P45" s="104">
        <f t="shared" si="19"/>
        <v>0</v>
      </c>
      <c r="Q45" s="41">
        <f t="shared" si="20"/>
        <v>0</v>
      </c>
      <c r="R45" s="102">
        <v>0</v>
      </c>
      <c r="S45" s="104">
        <v>0</v>
      </c>
      <c r="T45" s="104">
        <f t="shared" si="21"/>
        <v>0</v>
      </c>
      <c r="U45" s="41">
        <f t="shared" si="22"/>
        <v>0</v>
      </c>
      <c r="V45" s="102">
        <v>0</v>
      </c>
      <c r="W45" s="104">
        <v>0</v>
      </c>
      <c r="X45" s="104">
        <f t="shared" si="23"/>
        <v>0</v>
      </c>
      <c r="Y45" s="41">
        <f t="shared" si="24"/>
        <v>0</v>
      </c>
      <c r="Z45" s="74">
        <v>17335002</v>
      </c>
      <c r="AA45" s="75">
        <v>0</v>
      </c>
      <c r="AB45" s="75">
        <f t="shared" si="25"/>
        <v>17335002</v>
      </c>
      <c r="AC45" s="41">
        <f t="shared" si="26"/>
        <v>0.1175753841084261</v>
      </c>
      <c r="AD45" s="74">
        <v>167117019</v>
      </c>
      <c r="AE45" s="75">
        <v>3279109</v>
      </c>
      <c r="AF45" s="75">
        <f t="shared" si="27"/>
        <v>170396128</v>
      </c>
      <c r="AG45" s="41">
        <f t="shared" si="28"/>
        <v>14078.834008097167</v>
      </c>
      <c r="AH45" s="41">
        <f t="shared" si="29"/>
        <v>-0.8982664559138339</v>
      </c>
      <c r="AI45" s="13">
        <v>12103</v>
      </c>
      <c r="AJ45" s="13">
        <v>12103</v>
      </c>
      <c r="AK45" s="13">
        <v>170396128</v>
      </c>
      <c r="AL45" s="13"/>
    </row>
    <row r="46" spans="1:38" s="14" customFormat="1" ht="12.75">
      <c r="A46" s="30" t="s">
        <v>115</v>
      </c>
      <c r="B46" s="58" t="s">
        <v>163</v>
      </c>
      <c r="C46" s="40" t="s">
        <v>164</v>
      </c>
      <c r="D46" s="74">
        <v>326452737</v>
      </c>
      <c r="E46" s="75">
        <v>172464500</v>
      </c>
      <c r="F46" s="76">
        <f t="shared" si="15"/>
        <v>498917237</v>
      </c>
      <c r="G46" s="74">
        <v>326452737</v>
      </c>
      <c r="H46" s="75">
        <v>172464500</v>
      </c>
      <c r="I46" s="77">
        <f t="shared" si="16"/>
        <v>498917237</v>
      </c>
      <c r="J46" s="74">
        <v>57190365</v>
      </c>
      <c r="K46" s="75">
        <v>49632251</v>
      </c>
      <c r="L46" s="75">
        <f t="shared" si="17"/>
        <v>106822616</v>
      </c>
      <c r="M46" s="41">
        <f t="shared" si="18"/>
        <v>0.21410889036892505</v>
      </c>
      <c r="N46" s="102">
        <v>0</v>
      </c>
      <c r="O46" s="103">
        <v>0</v>
      </c>
      <c r="P46" s="104">
        <f t="shared" si="19"/>
        <v>0</v>
      </c>
      <c r="Q46" s="41">
        <f t="shared" si="20"/>
        <v>0</v>
      </c>
      <c r="R46" s="102">
        <v>0</v>
      </c>
      <c r="S46" s="104">
        <v>0</v>
      </c>
      <c r="T46" s="104">
        <f t="shared" si="21"/>
        <v>0</v>
      </c>
      <c r="U46" s="41">
        <f t="shared" si="22"/>
        <v>0</v>
      </c>
      <c r="V46" s="102">
        <v>0</v>
      </c>
      <c r="W46" s="104">
        <v>0</v>
      </c>
      <c r="X46" s="104">
        <f t="shared" si="23"/>
        <v>0</v>
      </c>
      <c r="Y46" s="41">
        <f t="shared" si="24"/>
        <v>0</v>
      </c>
      <c r="Z46" s="74">
        <v>57190365</v>
      </c>
      <c r="AA46" s="75">
        <v>49632251</v>
      </c>
      <c r="AB46" s="75">
        <f t="shared" si="25"/>
        <v>106822616</v>
      </c>
      <c r="AC46" s="41">
        <f t="shared" si="26"/>
        <v>0.21410889036892505</v>
      </c>
      <c r="AD46" s="74">
        <v>35239969</v>
      </c>
      <c r="AE46" s="75">
        <v>21574059</v>
      </c>
      <c r="AF46" s="75">
        <f t="shared" si="27"/>
        <v>56814028</v>
      </c>
      <c r="AG46" s="41">
        <f t="shared" si="28"/>
        <v>0.17366632382048142</v>
      </c>
      <c r="AH46" s="41">
        <f t="shared" si="29"/>
        <v>0.8802154988905204</v>
      </c>
      <c r="AI46" s="13">
        <v>327144761</v>
      </c>
      <c r="AJ46" s="13">
        <v>327144761</v>
      </c>
      <c r="AK46" s="13">
        <v>56814028</v>
      </c>
      <c r="AL46" s="13"/>
    </row>
    <row r="47" spans="1:38" s="55" customFormat="1" ht="12.75">
      <c r="A47" s="59"/>
      <c r="B47" s="60" t="s">
        <v>165</v>
      </c>
      <c r="C47" s="33"/>
      <c r="D47" s="78">
        <f>SUM(D42:D46)</f>
        <v>894864000</v>
      </c>
      <c r="E47" s="79">
        <f>SUM(E42:E46)</f>
        <v>295714979</v>
      </c>
      <c r="F47" s="80">
        <f t="shared" si="15"/>
        <v>1190578979</v>
      </c>
      <c r="G47" s="78">
        <f>SUM(G42:G46)</f>
        <v>894864000</v>
      </c>
      <c r="H47" s="79">
        <f>SUM(H42:H46)</f>
        <v>295714979</v>
      </c>
      <c r="I47" s="80">
        <f t="shared" si="16"/>
        <v>1190578979</v>
      </c>
      <c r="J47" s="78">
        <f>SUM(J42:J46)</f>
        <v>168254959</v>
      </c>
      <c r="K47" s="79">
        <f>SUM(K42:K46)</f>
        <v>61734548</v>
      </c>
      <c r="L47" s="79">
        <f t="shared" si="17"/>
        <v>229989507</v>
      </c>
      <c r="M47" s="45">
        <f t="shared" si="18"/>
        <v>0.19317450673719647</v>
      </c>
      <c r="N47" s="108">
        <f>SUM(N42:N46)</f>
        <v>0</v>
      </c>
      <c r="O47" s="109">
        <f>SUM(O42:O46)</f>
        <v>0</v>
      </c>
      <c r="P47" s="110">
        <f t="shared" si="19"/>
        <v>0</v>
      </c>
      <c r="Q47" s="45">
        <f t="shared" si="20"/>
        <v>0</v>
      </c>
      <c r="R47" s="108">
        <f>SUM(R42:R46)</f>
        <v>0</v>
      </c>
      <c r="S47" s="110">
        <f>SUM(S42:S46)</f>
        <v>0</v>
      </c>
      <c r="T47" s="110">
        <f t="shared" si="21"/>
        <v>0</v>
      </c>
      <c r="U47" s="45">
        <f t="shared" si="22"/>
        <v>0</v>
      </c>
      <c r="V47" s="108">
        <f>SUM(V42:V46)</f>
        <v>0</v>
      </c>
      <c r="W47" s="110">
        <f>SUM(W42:W46)</f>
        <v>0</v>
      </c>
      <c r="X47" s="110">
        <f t="shared" si="23"/>
        <v>0</v>
      </c>
      <c r="Y47" s="45">
        <f t="shared" si="24"/>
        <v>0</v>
      </c>
      <c r="Z47" s="78">
        <f>SUM(Z42:Z46)</f>
        <v>168254959</v>
      </c>
      <c r="AA47" s="79">
        <f>SUM(AA42:AA46)</f>
        <v>61734548</v>
      </c>
      <c r="AB47" s="79">
        <f t="shared" si="25"/>
        <v>229989507</v>
      </c>
      <c r="AC47" s="45">
        <f t="shared" si="26"/>
        <v>0.19317450673719647</v>
      </c>
      <c r="AD47" s="78">
        <f>SUM(AD42:AD46)</f>
        <v>300049666</v>
      </c>
      <c r="AE47" s="79">
        <f>SUM(AE42:AE46)</f>
        <v>41626240</v>
      </c>
      <c r="AF47" s="79">
        <f t="shared" si="27"/>
        <v>341675906</v>
      </c>
      <c r="AG47" s="45">
        <f t="shared" si="28"/>
        <v>0.41109905674267894</v>
      </c>
      <c r="AH47" s="45">
        <f t="shared" si="29"/>
        <v>-0.3268781820395612</v>
      </c>
      <c r="AI47" s="61">
        <f>SUM(AI42:AI46)</f>
        <v>831127925</v>
      </c>
      <c r="AJ47" s="61">
        <f>SUM(AJ42:AJ46)</f>
        <v>877625228</v>
      </c>
      <c r="AK47" s="61">
        <f>SUM(AK42:AK46)</f>
        <v>341675906</v>
      </c>
      <c r="AL47" s="61"/>
    </row>
    <row r="48" spans="1:38" s="14" customFormat="1" ht="12.75">
      <c r="A48" s="30" t="s">
        <v>96</v>
      </c>
      <c r="B48" s="58" t="s">
        <v>166</v>
      </c>
      <c r="C48" s="40" t="s">
        <v>167</v>
      </c>
      <c r="D48" s="74">
        <v>129708867</v>
      </c>
      <c r="E48" s="75">
        <v>79468000</v>
      </c>
      <c r="F48" s="76">
        <f t="shared" si="15"/>
        <v>209176867</v>
      </c>
      <c r="G48" s="74">
        <v>129708867</v>
      </c>
      <c r="H48" s="75">
        <v>79468000</v>
      </c>
      <c r="I48" s="77">
        <f t="shared" si="16"/>
        <v>209176867</v>
      </c>
      <c r="J48" s="74">
        <v>23991092</v>
      </c>
      <c r="K48" s="75">
        <v>8931530</v>
      </c>
      <c r="L48" s="75">
        <f t="shared" si="17"/>
        <v>32922622</v>
      </c>
      <c r="M48" s="41">
        <f t="shared" si="18"/>
        <v>0.15739131421257974</v>
      </c>
      <c r="N48" s="102">
        <v>0</v>
      </c>
      <c r="O48" s="103">
        <v>0</v>
      </c>
      <c r="P48" s="104">
        <f t="shared" si="19"/>
        <v>0</v>
      </c>
      <c r="Q48" s="41">
        <f t="shared" si="20"/>
        <v>0</v>
      </c>
      <c r="R48" s="102">
        <v>0</v>
      </c>
      <c r="S48" s="104">
        <v>0</v>
      </c>
      <c r="T48" s="104">
        <f t="shared" si="21"/>
        <v>0</v>
      </c>
      <c r="U48" s="41">
        <f t="shared" si="22"/>
        <v>0</v>
      </c>
      <c r="V48" s="102">
        <v>0</v>
      </c>
      <c r="W48" s="104">
        <v>0</v>
      </c>
      <c r="X48" s="104">
        <f t="shared" si="23"/>
        <v>0</v>
      </c>
      <c r="Y48" s="41">
        <f t="shared" si="24"/>
        <v>0</v>
      </c>
      <c r="Z48" s="74">
        <v>23991092</v>
      </c>
      <c r="AA48" s="75">
        <v>8931530</v>
      </c>
      <c r="AB48" s="75">
        <f t="shared" si="25"/>
        <v>32922622</v>
      </c>
      <c r="AC48" s="41">
        <f t="shared" si="26"/>
        <v>0.15739131421257974</v>
      </c>
      <c r="AD48" s="74">
        <v>19139034</v>
      </c>
      <c r="AE48" s="75">
        <v>4911280</v>
      </c>
      <c r="AF48" s="75">
        <f t="shared" si="27"/>
        <v>24050314</v>
      </c>
      <c r="AG48" s="41">
        <f t="shared" si="28"/>
        <v>0.2351411803923365</v>
      </c>
      <c r="AH48" s="41">
        <f t="shared" si="29"/>
        <v>0.36890611906355986</v>
      </c>
      <c r="AI48" s="13">
        <v>102280315</v>
      </c>
      <c r="AJ48" s="13">
        <v>102280315</v>
      </c>
      <c r="AK48" s="13">
        <v>24050314</v>
      </c>
      <c r="AL48" s="13"/>
    </row>
    <row r="49" spans="1:38" s="14" customFormat="1" ht="12.75">
      <c r="A49" s="30" t="s">
        <v>96</v>
      </c>
      <c r="B49" s="58" t="s">
        <v>168</v>
      </c>
      <c r="C49" s="40" t="s">
        <v>169</v>
      </c>
      <c r="D49" s="74">
        <v>100737566</v>
      </c>
      <c r="E49" s="75">
        <v>1545217</v>
      </c>
      <c r="F49" s="76">
        <f t="shared" si="15"/>
        <v>102282783</v>
      </c>
      <c r="G49" s="74">
        <v>100737566</v>
      </c>
      <c r="H49" s="75">
        <v>1545217</v>
      </c>
      <c r="I49" s="77">
        <f t="shared" si="16"/>
        <v>102282783</v>
      </c>
      <c r="J49" s="74">
        <v>15746990</v>
      </c>
      <c r="K49" s="75">
        <v>0</v>
      </c>
      <c r="L49" s="75">
        <f t="shared" si="17"/>
        <v>15746990</v>
      </c>
      <c r="M49" s="41">
        <f t="shared" si="18"/>
        <v>0.15395543158030808</v>
      </c>
      <c r="N49" s="102">
        <v>0</v>
      </c>
      <c r="O49" s="103">
        <v>0</v>
      </c>
      <c r="P49" s="104">
        <f t="shared" si="19"/>
        <v>0</v>
      </c>
      <c r="Q49" s="41">
        <f t="shared" si="20"/>
        <v>0</v>
      </c>
      <c r="R49" s="102">
        <v>0</v>
      </c>
      <c r="S49" s="104">
        <v>0</v>
      </c>
      <c r="T49" s="104">
        <f t="shared" si="21"/>
        <v>0</v>
      </c>
      <c r="U49" s="41">
        <f t="shared" si="22"/>
        <v>0</v>
      </c>
      <c r="V49" s="102">
        <v>0</v>
      </c>
      <c r="W49" s="104">
        <v>0</v>
      </c>
      <c r="X49" s="104">
        <f t="shared" si="23"/>
        <v>0</v>
      </c>
      <c r="Y49" s="41">
        <f t="shared" si="24"/>
        <v>0</v>
      </c>
      <c r="Z49" s="74">
        <v>15746990</v>
      </c>
      <c r="AA49" s="75">
        <v>0</v>
      </c>
      <c r="AB49" s="75">
        <f t="shared" si="25"/>
        <v>15746990</v>
      </c>
      <c r="AC49" s="41">
        <f t="shared" si="26"/>
        <v>0.15395543158030808</v>
      </c>
      <c r="AD49" s="74">
        <v>24449694</v>
      </c>
      <c r="AE49" s="75">
        <v>7950029</v>
      </c>
      <c r="AF49" s="75">
        <f t="shared" si="27"/>
        <v>32399723</v>
      </c>
      <c r="AG49" s="41">
        <f t="shared" si="28"/>
        <v>0.36197893789667546</v>
      </c>
      <c r="AH49" s="41">
        <f t="shared" si="29"/>
        <v>-0.5139776349322492</v>
      </c>
      <c r="AI49" s="13">
        <v>89507205</v>
      </c>
      <c r="AJ49" s="13">
        <v>89507205</v>
      </c>
      <c r="AK49" s="13">
        <v>32399723</v>
      </c>
      <c r="AL49" s="13"/>
    </row>
    <row r="50" spans="1:38" s="14" customFormat="1" ht="12.75">
      <c r="A50" s="30" t="s">
        <v>96</v>
      </c>
      <c r="B50" s="58" t="s">
        <v>170</v>
      </c>
      <c r="C50" s="40" t="s">
        <v>171</v>
      </c>
      <c r="D50" s="74">
        <v>135071000</v>
      </c>
      <c r="E50" s="75">
        <v>53710000</v>
      </c>
      <c r="F50" s="76">
        <f t="shared" si="15"/>
        <v>188781000</v>
      </c>
      <c r="G50" s="74">
        <v>135071000</v>
      </c>
      <c r="H50" s="75">
        <v>53710000</v>
      </c>
      <c r="I50" s="77">
        <f t="shared" si="16"/>
        <v>188781000</v>
      </c>
      <c r="J50" s="74">
        <v>29528148</v>
      </c>
      <c r="K50" s="75">
        <v>5561599</v>
      </c>
      <c r="L50" s="75">
        <f t="shared" si="17"/>
        <v>35089747</v>
      </c>
      <c r="M50" s="41">
        <f t="shared" si="18"/>
        <v>0.18587541648788808</v>
      </c>
      <c r="N50" s="102">
        <v>0</v>
      </c>
      <c r="O50" s="103">
        <v>0</v>
      </c>
      <c r="P50" s="104">
        <f t="shared" si="19"/>
        <v>0</v>
      </c>
      <c r="Q50" s="41">
        <f t="shared" si="20"/>
        <v>0</v>
      </c>
      <c r="R50" s="102">
        <v>0</v>
      </c>
      <c r="S50" s="104">
        <v>0</v>
      </c>
      <c r="T50" s="104">
        <f t="shared" si="21"/>
        <v>0</v>
      </c>
      <c r="U50" s="41">
        <f t="shared" si="22"/>
        <v>0</v>
      </c>
      <c r="V50" s="102">
        <v>0</v>
      </c>
      <c r="W50" s="104">
        <v>0</v>
      </c>
      <c r="X50" s="104">
        <f t="shared" si="23"/>
        <v>0</v>
      </c>
      <c r="Y50" s="41">
        <f t="shared" si="24"/>
        <v>0</v>
      </c>
      <c r="Z50" s="74">
        <v>29528148</v>
      </c>
      <c r="AA50" s="75">
        <v>5561599</v>
      </c>
      <c r="AB50" s="75">
        <f t="shared" si="25"/>
        <v>35089747</v>
      </c>
      <c r="AC50" s="41">
        <f t="shared" si="26"/>
        <v>0.18587541648788808</v>
      </c>
      <c r="AD50" s="74">
        <v>29819411</v>
      </c>
      <c r="AE50" s="75">
        <v>9769080</v>
      </c>
      <c r="AF50" s="75">
        <f t="shared" si="27"/>
        <v>39588491</v>
      </c>
      <c r="AG50" s="41">
        <f t="shared" si="28"/>
        <v>0.31868479607650013</v>
      </c>
      <c r="AH50" s="41">
        <f t="shared" si="29"/>
        <v>-0.11363767313080964</v>
      </c>
      <c r="AI50" s="13">
        <v>124224599</v>
      </c>
      <c r="AJ50" s="13">
        <v>124224599</v>
      </c>
      <c r="AK50" s="13">
        <v>39588491</v>
      </c>
      <c r="AL50" s="13"/>
    </row>
    <row r="51" spans="1:38" s="14" customFormat="1" ht="12.75">
      <c r="A51" s="30" t="s">
        <v>96</v>
      </c>
      <c r="B51" s="58" t="s">
        <v>172</v>
      </c>
      <c r="C51" s="40" t="s">
        <v>173</v>
      </c>
      <c r="D51" s="74">
        <v>128736197</v>
      </c>
      <c r="E51" s="75">
        <v>42217413</v>
      </c>
      <c r="F51" s="76">
        <f t="shared" si="15"/>
        <v>170953610</v>
      </c>
      <c r="G51" s="74">
        <v>128736197</v>
      </c>
      <c r="H51" s="75">
        <v>42217413</v>
      </c>
      <c r="I51" s="77">
        <f t="shared" si="16"/>
        <v>170953610</v>
      </c>
      <c r="J51" s="74">
        <v>31346224</v>
      </c>
      <c r="K51" s="75">
        <v>6116723</v>
      </c>
      <c r="L51" s="75">
        <f t="shared" si="17"/>
        <v>37462947</v>
      </c>
      <c r="M51" s="41">
        <f t="shared" si="18"/>
        <v>0.21914101141239428</v>
      </c>
      <c r="N51" s="102">
        <v>0</v>
      </c>
      <c r="O51" s="103">
        <v>0</v>
      </c>
      <c r="P51" s="104">
        <f t="shared" si="19"/>
        <v>0</v>
      </c>
      <c r="Q51" s="41">
        <f t="shared" si="20"/>
        <v>0</v>
      </c>
      <c r="R51" s="102">
        <v>0</v>
      </c>
      <c r="S51" s="104">
        <v>0</v>
      </c>
      <c r="T51" s="104">
        <f t="shared" si="21"/>
        <v>0</v>
      </c>
      <c r="U51" s="41">
        <f t="shared" si="22"/>
        <v>0</v>
      </c>
      <c r="V51" s="102">
        <v>0</v>
      </c>
      <c r="W51" s="104">
        <v>0</v>
      </c>
      <c r="X51" s="104">
        <f t="shared" si="23"/>
        <v>0</v>
      </c>
      <c r="Y51" s="41">
        <f t="shared" si="24"/>
        <v>0</v>
      </c>
      <c r="Z51" s="74">
        <v>31346224</v>
      </c>
      <c r="AA51" s="75">
        <v>6116723</v>
      </c>
      <c r="AB51" s="75">
        <f t="shared" si="25"/>
        <v>37462947</v>
      </c>
      <c r="AC51" s="41">
        <f t="shared" si="26"/>
        <v>0.21914101141239428</v>
      </c>
      <c r="AD51" s="74">
        <v>16093639</v>
      </c>
      <c r="AE51" s="75">
        <v>5687741</v>
      </c>
      <c r="AF51" s="75">
        <f t="shared" si="27"/>
        <v>21781380</v>
      </c>
      <c r="AG51" s="41">
        <f t="shared" si="28"/>
        <v>0.15748926592107285</v>
      </c>
      <c r="AH51" s="41">
        <f t="shared" si="29"/>
        <v>0.7199528680000993</v>
      </c>
      <c r="AI51" s="13">
        <v>138303902</v>
      </c>
      <c r="AJ51" s="13">
        <v>138303902</v>
      </c>
      <c r="AK51" s="13">
        <v>21781380</v>
      </c>
      <c r="AL51" s="13"/>
    </row>
    <row r="52" spans="1:38" s="14" customFormat="1" ht="12.75">
      <c r="A52" s="30" t="s">
        <v>96</v>
      </c>
      <c r="B52" s="58" t="s">
        <v>174</v>
      </c>
      <c r="C52" s="40" t="s">
        <v>175</v>
      </c>
      <c r="D52" s="74">
        <v>643057504</v>
      </c>
      <c r="E52" s="75">
        <v>87757205</v>
      </c>
      <c r="F52" s="76">
        <f t="shared" si="15"/>
        <v>730814709</v>
      </c>
      <c r="G52" s="74">
        <v>684999843</v>
      </c>
      <c r="H52" s="75">
        <v>262355320</v>
      </c>
      <c r="I52" s="77">
        <f t="shared" si="16"/>
        <v>947355163</v>
      </c>
      <c r="J52" s="74">
        <v>160668585</v>
      </c>
      <c r="K52" s="75">
        <v>19438474</v>
      </c>
      <c r="L52" s="75">
        <f t="shared" si="17"/>
        <v>180107059</v>
      </c>
      <c r="M52" s="41">
        <f t="shared" si="18"/>
        <v>0.24644695403907094</v>
      </c>
      <c r="N52" s="102">
        <v>0</v>
      </c>
      <c r="O52" s="103">
        <v>0</v>
      </c>
      <c r="P52" s="104">
        <f t="shared" si="19"/>
        <v>0</v>
      </c>
      <c r="Q52" s="41">
        <f t="shared" si="20"/>
        <v>0</v>
      </c>
      <c r="R52" s="102">
        <v>0</v>
      </c>
      <c r="S52" s="104">
        <v>0</v>
      </c>
      <c r="T52" s="104">
        <f t="shared" si="21"/>
        <v>0</v>
      </c>
      <c r="U52" s="41">
        <f t="shared" si="22"/>
        <v>0</v>
      </c>
      <c r="V52" s="102">
        <v>0</v>
      </c>
      <c r="W52" s="104">
        <v>0</v>
      </c>
      <c r="X52" s="104">
        <f t="shared" si="23"/>
        <v>0</v>
      </c>
      <c r="Y52" s="41">
        <f t="shared" si="24"/>
        <v>0</v>
      </c>
      <c r="Z52" s="74">
        <v>160668585</v>
      </c>
      <c r="AA52" s="75">
        <v>19438474</v>
      </c>
      <c r="AB52" s="75">
        <f t="shared" si="25"/>
        <v>180107059</v>
      </c>
      <c r="AC52" s="41">
        <f t="shared" si="26"/>
        <v>0.24644695403907094</v>
      </c>
      <c r="AD52" s="74">
        <v>134241975</v>
      </c>
      <c r="AE52" s="75">
        <v>55026502</v>
      </c>
      <c r="AF52" s="75">
        <f t="shared" si="27"/>
        <v>189268477</v>
      </c>
      <c r="AG52" s="41">
        <f t="shared" si="28"/>
        <v>0.25593978831655173</v>
      </c>
      <c r="AH52" s="41">
        <f t="shared" si="29"/>
        <v>-0.048404352088699865</v>
      </c>
      <c r="AI52" s="13">
        <v>739503921</v>
      </c>
      <c r="AJ52" s="13">
        <v>877177562</v>
      </c>
      <c r="AK52" s="13">
        <v>189268477</v>
      </c>
      <c r="AL52" s="13"/>
    </row>
    <row r="53" spans="1:38" s="14" customFormat="1" ht="12.75">
      <c r="A53" s="30" t="s">
        <v>115</v>
      </c>
      <c r="B53" s="58" t="s">
        <v>176</v>
      </c>
      <c r="C53" s="40" t="s">
        <v>177</v>
      </c>
      <c r="D53" s="74">
        <v>823048300</v>
      </c>
      <c r="E53" s="75">
        <v>767585491</v>
      </c>
      <c r="F53" s="76">
        <f t="shared" si="15"/>
        <v>1590633791</v>
      </c>
      <c r="G53" s="74">
        <v>823048300</v>
      </c>
      <c r="H53" s="75">
        <v>767585491</v>
      </c>
      <c r="I53" s="77">
        <f t="shared" si="16"/>
        <v>1590633791</v>
      </c>
      <c r="J53" s="74">
        <v>146987111</v>
      </c>
      <c r="K53" s="75">
        <v>98039593</v>
      </c>
      <c r="L53" s="75">
        <f t="shared" si="17"/>
        <v>245026704</v>
      </c>
      <c r="M53" s="41">
        <f t="shared" si="18"/>
        <v>0.15404344192006417</v>
      </c>
      <c r="N53" s="102">
        <v>0</v>
      </c>
      <c r="O53" s="103">
        <v>0</v>
      </c>
      <c r="P53" s="104">
        <f t="shared" si="19"/>
        <v>0</v>
      </c>
      <c r="Q53" s="41">
        <f t="shared" si="20"/>
        <v>0</v>
      </c>
      <c r="R53" s="102">
        <v>0</v>
      </c>
      <c r="S53" s="104">
        <v>0</v>
      </c>
      <c r="T53" s="104">
        <f t="shared" si="21"/>
        <v>0</v>
      </c>
      <c r="U53" s="41">
        <f t="shared" si="22"/>
        <v>0</v>
      </c>
      <c r="V53" s="102">
        <v>0</v>
      </c>
      <c r="W53" s="104">
        <v>0</v>
      </c>
      <c r="X53" s="104">
        <f t="shared" si="23"/>
        <v>0</v>
      </c>
      <c r="Y53" s="41">
        <f t="shared" si="24"/>
        <v>0</v>
      </c>
      <c r="Z53" s="74">
        <v>146987111</v>
      </c>
      <c r="AA53" s="75">
        <v>98039593</v>
      </c>
      <c r="AB53" s="75">
        <f t="shared" si="25"/>
        <v>245026704</v>
      </c>
      <c r="AC53" s="41">
        <f t="shared" si="26"/>
        <v>0.15404344192006417</v>
      </c>
      <c r="AD53" s="74">
        <v>159971782</v>
      </c>
      <c r="AE53" s="75">
        <v>15842938</v>
      </c>
      <c r="AF53" s="75">
        <f t="shared" si="27"/>
        <v>175814720</v>
      </c>
      <c r="AG53" s="41">
        <f t="shared" si="28"/>
        <v>0.12870065472132705</v>
      </c>
      <c r="AH53" s="41">
        <f t="shared" si="29"/>
        <v>0.3936643302676819</v>
      </c>
      <c r="AI53" s="13">
        <v>1366074791</v>
      </c>
      <c r="AJ53" s="13">
        <v>1366074791</v>
      </c>
      <c r="AK53" s="13">
        <v>175814720</v>
      </c>
      <c r="AL53" s="13"/>
    </row>
    <row r="54" spans="1:38" s="55" customFormat="1" ht="12.75">
      <c r="A54" s="59"/>
      <c r="B54" s="60" t="s">
        <v>178</v>
      </c>
      <c r="C54" s="33"/>
      <c r="D54" s="78">
        <f>SUM(D48:D53)</f>
        <v>1960359434</v>
      </c>
      <c r="E54" s="79">
        <f>SUM(E48:E53)</f>
        <v>1032283326</v>
      </c>
      <c r="F54" s="80">
        <f t="shared" si="15"/>
        <v>2992642760</v>
      </c>
      <c r="G54" s="78">
        <f>SUM(G48:G53)</f>
        <v>2002301773</v>
      </c>
      <c r="H54" s="79">
        <f>SUM(H48:H53)</f>
        <v>1206881441</v>
      </c>
      <c r="I54" s="80">
        <f t="shared" si="16"/>
        <v>3209183214</v>
      </c>
      <c r="J54" s="78">
        <f>SUM(J48:J53)</f>
        <v>408268150</v>
      </c>
      <c r="K54" s="79">
        <f>SUM(K48:K53)</f>
        <v>138087919</v>
      </c>
      <c r="L54" s="79">
        <f t="shared" si="17"/>
        <v>546356069</v>
      </c>
      <c r="M54" s="45">
        <f t="shared" si="18"/>
        <v>0.1825664179843504</v>
      </c>
      <c r="N54" s="108">
        <f>SUM(N48:N53)</f>
        <v>0</v>
      </c>
      <c r="O54" s="109">
        <f>SUM(O48:O53)</f>
        <v>0</v>
      </c>
      <c r="P54" s="110">
        <f t="shared" si="19"/>
        <v>0</v>
      </c>
      <c r="Q54" s="45">
        <f t="shared" si="20"/>
        <v>0</v>
      </c>
      <c r="R54" s="108">
        <f>SUM(R48:R53)</f>
        <v>0</v>
      </c>
      <c r="S54" s="110">
        <f>SUM(S48:S53)</f>
        <v>0</v>
      </c>
      <c r="T54" s="110">
        <f t="shared" si="21"/>
        <v>0</v>
      </c>
      <c r="U54" s="45">
        <f t="shared" si="22"/>
        <v>0</v>
      </c>
      <c r="V54" s="108">
        <f>SUM(V48:V53)</f>
        <v>0</v>
      </c>
      <c r="W54" s="110">
        <f>SUM(W48:W53)</f>
        <v>0</v>
      </c>
      <c r="X54" s="110">
        <f t="shared" si="23"/>
        <v>0</v>
      </c>
      <c r="Y54" s="45">
        <f t="shared" si="24"/>
        <v>0</v>
      </c>
      <c r="Z54" s="78">
        <f>SUM(Z48:Z53)</f>
        <v>408268150</v>
      </c>
      <c r="AA54" s="79">
        <f>SUM(AA48:AA53)</f>
        <v>138087919</v>
      </c>
      <c r="AB54" s="79">
        <f t="shared" si="25"/>
        <v>546356069</v>
      </c>
      <c r="AC54" s="45">
        <f t="shared" si="26"/>
        <v>0.1825664179843504</v>
      </c>
      <c r="AD54" s="78">
        <f>SUM(AD48:AD53)</f>
        <v>383715535</v>
      </c>
      <c r="AE54" s="79">
        <f>SUM(AE48:AE53)</f>
        <v>99187570</v>
      </c>
      <c r="AF54" s="79">
        <f t="shared" si="27"/>
        <v>482903105</v>
      </c>
      <c r="AG54" s="45">
        <f t="shared" si="28"/>
        <v>0.18864178232597661</v>
      </c>
      <c r="AH54" s="45">
        <f t="shared" si="29"/>
        <v>0.13139895631857668</v>
      </c>
      <c r="AI54" s="61">
        <f>SUM(AI48:AI53)</f>
        <v>2559894733</v>
      </c>
      <c r="AJ54" s="61">
        <f>SUM(AJ48:AJ53)</f>
        <v>2697568374</v>
      </c>
      <c r="AK54" s="61">
        <f>SUM(AK48:AK53)</f>
        <v>482903105</v>
      </c>
      <c r="AL54" s="61"/>
    </row>
    <row r="55" spans="1:38" s="14" customFormat="1" ht="12.75">
      <c r="A55" s="30" t="s">
        <v>96</v>
      </c>
      <c r="B55" s="58" t="s">
        <v>179</v>
      </c>
      <c r="C55" s="40" t="s">
        <v>180</v>
      </c>
      <c r="D55" s="74">
        <v>196621342</v>
      </c>
      <c r="E55" s="75">
        <v>179969283</v>
      </c>
      <c r="F55" s="76">
        <f t="shared" si="15"/>
        <v>376590625</v>
      </c>
      <c r="G55" s="74">
        <v>196621342</v>
      </c>
      <c r="H55" s="75">
        <v>179969283</v>
      </c>
      <c r="I55" s="76">
        <f t="shared" si="16"/>
        <v>376590625</v>
      </c>
      <c r="J55" s="74">
        <v>39909101</v>
      </c>
      <c r="K55" s="88">
        <v>9364461</v>
      </c>
      <c r="L55" s="75">
        <f t="shared" si="17"/>
        <v>49273562</v>
      </c>
      <c r="M55" s="41">
        <f t="shared" si="18"/>
        <v>0.13084118065870598</v>
      </c>
      <c r="N55" s="102">
        <v>0</v>
      </c>
      <c r="O55" s="103">
        <v>0</v>
      </c>
      <c r="P55" s="104">
        <f t="shared" si="19"/>
        <v>0</v>
      </c>
      <c r="Q55" s="41">
        <f t="shared" si="20"/>
        <v>0</v>
      </c>
      <c r="R55" s="102">
        <v>0</v>
      </c>
      <c r="S55" s="104">
        <v>0</v>
      </c>
      <c r="T55" s="104">
        <f t="shared" si="21"/>
        <v>0</v>
      </c>
      <c r="U55" s="41">
        <f t="shared" si="22"/>
        <v>0</v>
      </c>
      <c r="V55" s="102">
        <v>0</v>
      </c>
      <c r="W55" s="104">
        <v>0</v>
      </c>
      <c r="X55" s="104">
        <f t="shared" si="23"/>
        <v>0</v>
      </c>
      <c r="Y55" s="41">
        <f t="shared" si="24"/>
        <v>0</v>
      </c>
      <c r="Z55" s="74">
        <v>39909101</v>
      </c>
      <c r="AA55" s="75">
        <v>9364461</v>
      </c>
      <c r="AB55" s="75">
        <f t="shared" si="25"/>
        <v>49273562</v>
      </c>
      <c r="AC55" s="41">
        <f t="shared" si="26"/>
        <v>0.13084118065870598</v>
      </c>
      <c r="AD55" s="74">
        <v>18761979</v>
      </c>
      <c r="AE55" s="75">
        <v>7746210</v>
      </c>
      <c r="AF55" s="75">
        <f t="shared" si="27"/>
        <v>26508189</v>
      </c>
      <c r="AG55" s="41">
        <f t="shared" si="28"/>
        <v>0.2139758144638531</v>
      </c>
      <c r="AH55" s="41">
        <f t="shared" si="29"/>
        <v>0.8588052922061178</v>
      </c>
      <c r="AI55" s="13">
        <v>123884043</v>
      </c>
      <c r="AJ55" s="13">
        <v>311511792</v>
      </c>
      <c r="AK55" s="13">
        <v>26508189</v>
      </c>
      <c r="AL55" s="13"/>
    </row>
    <row r="56" spans="1:38" s="14" customFormat="1" ht="12.75">
      <c r="A56" s="30" t="s">
        <v>96</v>
      </c>
      <c r="B56" s="58" t="s">
        <v>181</v>
      </c>
      <c r="C56" s="40" t="s">
        <v>182</v>
      </c>
      <c r="D56" s="74">
        <v>164790313</v>
      </c>
      <c r="E56" s="75">
        <v>97474748</v>
      </c>
      <c r="F56" s="76">
        <f t="shared" si="15"/>
        <v>262265061</v>
      </c>
      <c r="G56" s="74">
        <v>164790313</v>
      </c>
      <c r="H56" s="75">
        <v>97474748</v>
      </c>
      <c r="I56" s="77">
        <f t="shared" si="16"/>
        <v>262265061</v>
      </c>
      <c r="J56" s="74">
        <v>18511063</v>
      </c>
      <c r="K56" s="75">
        <v>1210410</v>
      </c>
      <c r="L56" s="75">
        <f t="shared" si="17"/>
        <v>19721473</v>
      </c>
      <c r="M56" s="41">
        <f t="shared" si="18"/>
        <v>0.07519672244866807</v>
      </c>
      <c r="N56" s="102">
        <v>0</v>
      </c>
      <c r="O56" s="103">
        <v>0</v>
      </c>
      <c r="P56" s="104">
        <f t="shared" si="19"/>
        <v>0</v>
      </c>
      <c r="Q56" s="41">
        <f t="shared" si="20"/>
        <v>0</v>
      </c>
      <c r="R56" s="102">
        <v>0</v>
      </c>
      <c r="S56" s="104">
        <v>0</v>
      </c>
      <c r="T56" s="104">
        <f t="shared" si="21"/>
        <v>0</v>
      </c>
      <c r="U56" s="41">
        <f t="shared" si="22"/>
        <v>0</v>
      </c>
      <c r="V56" s="102">
        <v>0</v>
      </c>
      <c r="W56" s="104">
        <v>0</v>
      </c>
      <c r="X56" s="104">
        <f t="shared" si="23"/>
        <v>0</v>
      </c>
      <c r="Y56" s="41">
        <f t="shared" si="24"/>
        <v>0</v>
      </c>
      <c r="Z56" s="74">
        <v>18511063</v>
      </c>
      <c r="AA56" s="75">
        <v>1210410</v>
      </c>
      <c r="AB56" s="75">
        <f t="shared" si="25"/>
        <v>19721473</v>
      </c>
      <c r="AC56" s="41">
        <f t="shared" si="26"/>
        <v>0.07519672244866807</v>
      </c>
      <c r="AD56" s="74">
        <v>13536185</v>
      </c>
      <c r="AE56" s="75">
        <v>14047118</v>
      </c>
      <c r="AF56" s="75">
        <f t="shared" si="27"/>
        <v>27583303</v>
      </c>
      <c r="AG56" s="41">
        <f t="shared" si="28"/>
        <v>0.18913040559692043</v>
      </c>
      <c r="AH56" s="41">
        <f t="shared" si="29"/>
        <v>-0.2850213406276979</v>
      </c>
      <c r="AI56" s="13">
        <v>145842774</v>
      </c>
      <c r="AJ56" s="13">
        <v>207418581</v>
      </c>
      <c r="AK56" s="13">
        <v>27583303</v>
      </c>
      <c r="AL56" s="13"/>
    </row>
    <row r="57" spans="1:38" s="14" customFormat="1" ht="12.75">
      <c r="A57" s="30" t="s">
        <v>96</v>
      </c>
      <c r="B57" s="58" t="s">
        <v>183</v>
      </c>
      <c r="C57" s="40" t="s">
        <v>184</v>
      </c>
      <c r="D57" s="74">
        <v>101552724</v>
      </c>
      <c r="E57" s="75">
        <v>88875143</v>
      </c>
      <c r="F57" s="76">
        <f t="shared" si="15"/>
        <v>190427867</v>
      </c>
      <c r="G57" s="74">
        <v>101552724</v>
      </c>
      <c r="H57" s="75">
        <v>88875143</v>
      </c>
      <c r="I57" s="77">
        <f t="shared" si="16"/>
        <v>190427867</v>
      </c>
      <c r="J57" s="74">
        <v>30507809</v>
      </c>
      <c r="K57" s="75">
        <v>9152420</v>
      </c>
      <c r="L57" s="75">
        <f t="shared" si="17"/>
        <v>39660229</v>
      </c>
      <c r="M57" s="41">
        <f t="shared" si="18"/>
        <v>0.20826903974091146</v>
      </c>
      <c r="N57" s="102">
        <v>0</v>
      </c>
      <c r="O57" s="103">
        <v>0</v>
      </c>
      <c r="P57" s="104">
        <f t="shared" si="19"/>
        <v>0</v>
      </c>
      <c r="Q57" s="41">
        <f t="shared" si="20"/>
        <v>0</v>
      </c>
      <c r="R57" s="102">
        <v>0</v>
      </c>
      <c r="S57" s="104">
        <v>0</v>
      </c>
      <c r="T57" s="104">
        <f t="shared" si="21"/>
        <v>0</v>
      </c>
      <c r="U57" s="41">
        <f t="shared" si="22"/>
        <v>0</v>
      </c>
      <c r="V57" s="102">
        <v>0</v>
      </c>
      <c r="W57" s="104">
        <v>0</v>
      </c>
      <c r="X57" s="104">
        <f t="shared" si="23"/>
        <v>0</v>
      </c>
      <c r="Y57" s="41">
        <f t="shared" si="24"/>
        <v>0</v>
      </c>
      <c r="Z57" s="74">
        <v>30507809</v>
      </c>
      <c r="AA57" s="75">
        <v>9152420</v>
      </c>
      <c r="AB57" s="75">
        <f t="shared" si="25"/>
        <v>39660229</v>
      </c>
      <c r="AC57" s="41">
        <f t="shared" si="26"/>
        <v>0.20826903974091146</v>
      </c>
      <c r="AD57" s="74">
        <v>20994762</v>
      </c>
      <c r="AE57" s="75">
        <v>2874747</v>
      </c>
      <c r="AF57" s="75">
        <f t="shared" si="27"/>
        <v>23869509</v>
      </c>
      <c r="AG57" s="41">
        <f t="shared" si="28"/>
        <v>0.0950536143876843</v>
      </c>
      <c r="AH57" s="41">
        <f t="shared" si="29"/>
        <v>0.6615435617045997</v>
      </c>
      <c r="AI57" s="13">
        <v>251116269</v>
      </c>
      <c r="AJ57" s="13">
        <v>251116269</v>
      </c>
      <c r="AK57" s="13">
        <v>23869509</v>
      </c>
      <c r="AL57" s="13"/>
    </row>
    <row r="58" spans="1:38" s="14" customFormat="1" ht="12.75">
      <c r="A58" s="30" t="s">
        <v>96</v>
      </c>
      <c r="B58" s="58" t="s">
        <v>185</v>
      </c>
      <c r="C58" s="40" t="s">
        <v>186</v>
      </c>
      <c r="D58" s="74">
        <v>69785500</v>
      </c>
      <c r="E58" s="75">
        <v>28963550</v>
      </c>
      <c r="F58" s="76">
        <f t="shared" si="15"/>
        <v>98749050</v>
      </c>
      <c r="G58" s="74">
        <v>69785500</v>
      </c>
      <c r="H58" s="75">
        <v>28963550</v>
      </c>
      <c r="I58" s="76">
        <f t="shared" si="16"/>
        <v>98749050</v>
      </c>
      <c r="J58" s="74">
        <v>13343668</v>
      </c>
      <c r="K58" s="88">
        <v>4169222</v>
      </c>
      <c r="L58" s="75">
        <f t="shared" si="17"/>
        <v>17512890</v>
      </c>
      <c r="M58" s="41">
        <f t="shared" si="18"/>
        <v>0.1773474276461394</v>
      </c>
      <c r="N58" s="102">
        <v>0</v>
      </c>
      <c r="O58" s="103">
        <v>0</v>
      </c>
      <c r="P58" s="104">
        <f t="shared" si="19"/>
        <v>0</v>
      </c>
      <c r="Q58" s="41">
        <f t="shared" si="20"/>
        <v>0</v>
      </c>
      <c r="R58" s="102">
        <v>0</v>
      </c>
      <c r="S58" s="104">
        <v>0</v>
      </c>
      <c r="T58" s="104">
        <f t="shared" si="21"/>
        <v>0</v>
      </c>
      <c r="U58" s="41">
        <f t="shared" si="22"/>
        <v>0</v>
      </c>
      <c r="V58" s="102">
        <v>0</v>
      </c>
      <c r="W58" s="104">
        <v>0</v>
      </c>
      <c r="X58" s="104">
        <f t="shared" si="23"/>
        <v>0</v>
      </c>
      <c r="Y58" s="41">
        <f t="shared" si="24"/>
        <v>0</v>
      </c>
      <c r="Z58" s="74">
        <v>13343668</v>
      </c>
      <c r="AA58" s="75">
        <v>4169222</v>
      </c>
      <c r="AB58" s="75">
        <f t="shared" si="25"/>
        <v>17512890</v>
      </c>
      <c r="AC58" s="41">
        <f t="shared" si="26"/>
        <v>0.1773474276461394</v>
      </c>
      <c r="AD58" s="74">
        <v>17584453</v>
      </c>
      <c r="AE58" s="75">
        <v>8667553</v>
      </c>
      <c r="AF58" s="75">
        <f t="shared" si="27"/>
        <v>26252006</v>
      </c>
      <c r="AG58" s="41">
        <f t="shared" si="28"/>
        <v>0.2756972064859864</v>
      </c>
      <c r="AH58" s="41">
        <f t="shared" si="29"/>
        <v>-0.33289326537560593</v>
      </c>
      <c r="AI58" s="13">
        <v>95220428</v>
      </c>
      <c r="AJ58" s="13">
        <v>95220428</v>
      </c>
      <c r="AK58" s="13">
        <v>26252006</v>
      </c>
      <c r="AL58" s="13"/>
    </row>
    <row r="59" spans="1:38" s="14" customFormat="1" ht="12.75">
      <c r="A59" s="30" t="s">
        <v>115</v>
      </c>
      <c r="B59" s="58" t="s">
        <v>187</v>
      </c>
      <c r="C59" s="40" t="s">
        <v>188</v>
      </c>
      <c r="D59" s="74">
        <v>361461561</v>
      </c>
      <c r="E59" s="75">
        <v>557306879</v>
      </c>
      <c r="F59" s="76">
        <f t="shared" si="15"/>
        <v>918768440</v>
      </c>
      <c r="G59" s="74">
        <v>361461561</v>
      </c>
      <c r="H59" s="75">
        <v>557306879</v>
      </c>
      <c r="I59" s="76">
        <f t="shared" si="16"/>
        <v>918768440</v>
      </c>
      <c r="J59" s="74">
        <v>46448572</v>
      </c>
      <c r="K59" s="88">
        <v>98610103</v>
      </c>
      <c r="L59" s="75">
        <f t="shared" si="17"/>
        <v>145058675</v>
      </c>
      <c r="M59" s="41">
        <f t="shared" si="18"/>
        <v>0.15788382435077983</v>
      </c>
      <c r="N59" s="102">
        <v>0</v>
      </c>
      <c r="O59" s="103">
        <v>0</v>
      </c>
      <c r="P59" s="104">
        <f t="shared" si="19"/>
        <v>0</v>
      </c>
      <c r="Q59" s="41">
        <f t="shared" si="20"/>
        <v>0</v>
      </c>
      <c r="R59" s="102">
        <v>0</v>
      </c>
      <c r="S59" s="104">
        <v>0</v>
      </c>
      <c r="T59" s="104">
        <f t="shared" si="21"/>
        <v>0</v>
      </c>
      <c r="U59" s="41">
        <f t="shared" si="22"/>
        <v>0</v>
      </c>
      <c r="V59" s="102">
        <v>0</v>
      </c>
      <c r="W59" s="104">
        <v>0</v>
      </c>
      <c r="X59" s="104">
        <f t="shared" si="23"/>
        <v>0</v>
      </c>
      <c r="Y59" s="41">
        <f t="shared" si="24"/>
        <v>0</v>
      </c>
      <c r="Z59" s="74">
        <v>46448572</v>
      </c>
      <c r="AA59" s="75">
        <v>98610103</v>
      </c>
      <c r="AB59" s="75">
        <f t="shared" si="25"/>
        <v>145058675</v>
      </c>
      <c r="AC59" s="41">
        <f t="shared" si="26"/>
        <v>0.15788382435077983</v>
      </c>
      <c r="AD59" s="74">
        <v>52222093</v>
      </c>
      <c r="AE59" s="75">
        <v>42042246</v>
      </c>
      <c r="AF59" s="75">
        <f t="shared" si="27"/>
        <v>94264339</v>
      </c>
      <c r="AG59" s="41">
        <f t="shared" si="28"/>
        <v>0.12179989748166477</v>
      </c>
      <c r="AH59" s="41">
        <f t="shared" si="29"/>
        <v>0.5388499674304192</v>
      </c>
      <c r="AI59" s="13">
        <v>773927901</v>
      </c>
      <c r="AJ59" s="13">
        <v>793877478</v>
      </c>
      <c r="AK59" s="13">
        <v>94264339</v>
      </c>
      <c r="AL59" s="13"/>
    </row>
    <row r="60" spans="1:38" s="55" customFormat="1" ht="12.75">
      <c r="A60" s="59"/>
      <c r="B60" s="60" t="s">
        <v>189</v>
      </c>
      <c r="C60" s="33"/>
      <c r="D60" s="78">
        <f>SUM(D55:D59)</f>
        <v>894211440</v>
      </c>
      <c r="E60" s="79">
        <f>SUM(E55:E59)</f>
        <v>952589603</v>
      </c>
      <c r="F60" s="80">
        <f t="shared" si="15"/>
        <v>1846801043</v>
      </c>
      <c r="G60" s="78">
        <f>SUM(G55:G59)</f>
        <v>894211440</v>
      </c>
      <c r="H60" s="79">
        <f>SUM(H55:H59)</f>
        <v>952589603</v>
      </c>
      <c r="I60" s="87">
        <f t="shared" si="16"/>
        <v>1846801043</v>
      </c>
      <c r="J60" s="78">
        <f>SUM(J55:J59)</f>
        <v>148720213</v>
      </c>
      <c r="K60" s="89">
        <f>SUM(K55:K59)</f>
        <v>122506616</v>
      </c>
      <c r="L60" s="79">
        <f t="shared" si="17"/>
        <v>271226829</v>
      </c>
      <c r="M60" s="45">
        <f t="shared" si="18"/>
        <v>0.14686304733692962</v>
      </c>
      <c r="N60" s="108">
        <f>SUM(N55:N59)</f>
        <v>0</v>
      </c>
      <c r="O60" s="109">
        <f>SUM(O55:O59)</f>
        <v>0</v>
      </c>
      <c r="P60" s="110">
        <f t="shared" si="19"/>
        <v>0</v>
      </c>
      <c r="Q60" s="45">
        <f t="shared" si="20"/>
        <v>0</v>
      </c>
      <c r="R60" s="108">
        <f>SUM(R55:R59)</f>
        <v>0</v>
      </c>
      <c r="S60" s="110">
        <f>SUM(S55:S59)</f>
        <v>0</v>
      </c>
      <c r="T60" s="110">
        <f t="shared" si="21"/>
        <v>0</v>
      </c>
      <c r="U60" s="45">
        <f t="shared" si="22"/>
        <v>0</v>
      </c>
      <c r="V60" s="108">
        <f>SUM(V55:V59)</f>
        <v>0</v>
      </c>
      <c r="W60" s="110">
        <f>SUM(W55:W59)</f>
        <v>0</v>
      </c>
      <c r="X60" s="110">
        <f t="shared" si="23"/>
        <v>0</v>
      </c>
      <c r="Y60" s="45">
        <f t="shared" si="24"/>
        <v>0</v>
      </c>
      <c r="Z60" s="78">
        <f>SUM(Z55:Z59)</f>
        <v>148720213</v>
      </c>
      <c r="AA60" s="79">
        <f>SUM(AA55:AA59)</f>
        <v>122506616</v>
      </c>
      <c r="AB60" s="79">
        <f t="shared" si="25"/>
        <v>271226829</v>
      </c>
      <c r="AC60" s="45">
        <f t="shared" si="26"/>
        <v>0.14686304733692962</v>
      </c>
      <c r="AD60" s="78">
        <f>SUM(AD55:AD59)</f>
        <v>123099472</v>
      </c>
      <c r="AE60" s="79">
        <f>SUM(AE55:AE59)</f>
        <v>75377874</v>
      </c>
      <c r="AF60" s="79">
        <f t="shared" si="27"/>
        <v>198477346</v>
      </c>
      <c r="AG60" s="45">
        <f t="shared" si="28"/>
        <v>0.14279033946407504</v>
      </c>
      <c r="AH60" s="45">
        <f t="shared" si="29"/>
        <v>0.36653796751191936</v>
      </c>
      <c r="AI60" s="61">
        <f>SUM(AI55:AI59)</f>
        <v>1389991415</v>
      </c>
      <c r="AJ60" s="61">
        <f>SUM(AJ55:AJ59)</f>
        <v>1659144548</v>
      </c>
      <c r="AK60" s="61">
        <f>SUM(AK55:AK59)</f>
        <v>198477346</v>
      </c>
      <c r="AL60" s="61"/>
    </row>
    <row r="61" spans="1:38" s="55" customFormat="1" ht="12.75">
      <c r="A61" s="59"/>
      <c r="B61" s="60" t="s">
        <v>190</v>
      </c>
      <c r="C61" s="33"/>
      <c r="D61" s="78">
        <f>SUM(D9:D10,D12:D21,D23:D30,D32:D40,D42:D46,D48:D53,D55:D59)</f>
        <v>20286636128</v>
      </c>
      <c r="E61" s="79">
        <f>SUM(E9:E10,E12:E21,E23:E30,E32:E40,E42:E46,E48:E53,E55:E59)</f>
        <v>6264428360</v>
      </c>
      <c r="F61" s="80">
        <f t="shared" si="15"/>
        <v>26551064488</v>
      </c>
      <c r="G61" s="78">
        <f>SUM(G9:G10,G12:G21,G23:G30,G32:G40,G42:G46,G48:G53,G55:G59)</f>
        <v>20393724540</v>
      </c>
      <c r="H61" s="79">
        <f>SUM(H9:H10,H12:H21,H23:H30,H32:H40,H42:H46,H48:H53,H55:H59)</f>
        <v>6514855456</v>
      </c>
      <c r="I61" s="87">
        <f t="shared" si="16"/>
        <v>26908579996</v>
      </c>
      <c r="J61" s="78">
        <f>SUM(J9:J10,J12:J21,J23:J30,J32:J40,J42:J46,J48:J53,J55:J59)</f>
        <v>4145089765</v>
      </c>
      <c r="K61" s="89">
        <f>SUM(K9:K10,K12:K21,K23:K30,K32:K40,K42:K46,K48:K53,K55:K59)</f>
        <v>777708840</v>
      </c>
      <c r="L61" s="79">
        <f t="shared" si="17"/>
        <v>4922798605</v>
      </c>
      <c r="M61" s="45">
        <f t="shared" si="18"/>
        <v>0.1854087095914706</v>
      </c>
      <c r="N61" s="108">
        <f>SUM(N9:N10,N12:N21,N23:N30,N32:N40,N42:N46,N48:N53,N55:N59)</f>
        <v>0</v>
      </c>
      <c r="O61" s="109">
        <f>SUM(O9:O10,O12:O21,O23:O30,O32:O40,O42:O46,O48:O53,O55:O59)</f>
        <v>0</v>
      </c>
      <c r="P61" s="110">
        <f t="shared" si="19"/>
        <v>0</v>
      </c>
      <c r="Q61" s="45">
        <f t="shared" si="20"/>
        <v>0</v>
      </c>
      <c r="R61" s="108">
        <f>SUM(R9:R10,R12:R21,R23:R30,R32:R40,R42:R46,R48:R53,R55:R59)</f>
        <v>0</v>
      </c>
      <c r="S61" s="110">
        <f>SUM(S9:S10,S12:S21,S23:S30,S32:S40,S42:S46,S48:S53,S55:S59)</f>
        <v>0</v>
      </c>
      <c r="T61" s="110">
        <f t="shared" si="21"/>
        <v>0</v>
      </c>
      <c r="U61" s="45">
        <f t="shared" si="22"/>
        <v>0</v>
      </c>
      <c r="V61" s="108">
        <f>SUM(V9:V10,V12:V21,V23:V30,V32:V40,V42:V46,V48:V53,V55:V59)</f>
        <v>0</v>
      </c>
      <c r="W61" s="110">
        <f>SUM(W9:W10,W12:W21,W23:W30,W32:W40,W42:W46,W48:W53,W55:W59)</f>
        <v>0</v>
      </c>
      <c r="X61" s="110">
        <f t="shared" si="23"/>
        <v>0</v>
      </c>
      <c r="Y61" s="45">
        <f t="shared" si="24"/>
        <v>0</v>
      </c>
      <c r="Z61" s="78">
        <f>SUM(Z9:Z10,Z12:Z21,Z23:Z30,Z32:Z40,Z42:Z46,Z48:Z53,Z55:Z59)</f>
        <v>4145089765</v>
      </c>
      <c r="AA61" s="79">
        <f>SUM(AA9:AA10,AA12:AA21,AA23:AA30,AA32:AA40,AA42:AA46,AA48:AA53,AA55:AA59)</f>
        <v>777708840</v>
      </c>
      <c r="AB61" s="79">
        <f t="shared" si="25"/>
        <v>4922798605</v>
      </c>
      <c r="AC61" s="45">
        <f t="shared" si="26"/>
        <v>0.1854087095914706</v>
      </c>
      <c r="AD61" s="78">
        <f>SUM(AD9:AD10,AD12:AD21,AD23:AD30,AD32:AD40,AD42:AD46,AD48:AD53,AD55:AD59)</f>
        <v>4022488045</v>
      </c>
      <c r="AE61" s="79">
        <f>SUM(AE9:AE10,AE12:AE21,AE23:AE30,AE32:AE40,AE42:AE46,AE48:AE53,AE55:AE59)</f>
        <v>621258376</v>
      </c>
      <c r="AF61" s="79">
        <f t="shared" si="27"/>
        <v>4643746421</v>
      </c>
      <c r="AG61" s="45">
        <f t="shared" si="28"/>
        <v>0.20285437797085498</v>
      </c>
      <c r="AH61" s="45">
        <f t="shared" si="29"/>
        <v>0.06009203748466274</v>
      </c>
      <c r="AI61" s="61">
        <f>SUM(AI9:AI10,AI12:AI21,AI23:AI30,AI32:AI40,AI42:AI46,AI48:AI53,AI55:AI59)</f>
        <v>22892019721</v>
      </c>
      <c r="AJ61" s="61">
        <f>SUM(AJ9:AJ10,AJ12:AJ21,AJ23:AJ30,AJ32:AJ40,AJ42:AJ46,AJ48:AJ53,AJ55:AJ59)</f>
        <v>23167186439</v>
      </c>
      <c r="AK61" s="61">
        <f>SUM(AK9:AK10,AK12:AK21,AK23:AK30,AK32:AK40,AK42:AK46,AK48:AK53,AK55:AK59)</f>
        <v>4643746421</v>
      </c>
      <c r="AL61" s="61"/>
    </row>
    <row r="62" spans="1:38" s="14" customFormat="1" ht="12.75">
      <c r="A62" s="62"/>
      <c r="B62" s="63"/>
      <c r="C62" s="64"/>
      <c r="D62" s="90"/>
      <c r="E62" s="90"/>
      <c r="F62" s="91"/>
      <c r="G62" s="92"/>
      <c r="H62" s="90"/>
      <c r="I62" s="93"/>
      <c r="J62" s="92"/>
      <c r="K62" s="94"/>
      <c r="L62" s="90"/>
      <c r="M62" s="68"/>
      <c r="N62" s="92"/>
      <c r="O62" s="94"/>
      <c r="P62" s="90"/>
      <c r="Q62" s="68"/>
      <c r="R62" s="92"/>
      <c r="S62" s="94"/>
      <c r="T62" s="90"/>
      <c r="U62" s="68"/>
      <c r="V62" s="92"/>
      <c r="W62" s="94"/>
      <c r="X62" s="90"/>
      <c r="Y62" s="68"/>
      <c r="Z62" s="92"/>
      <c r="AA62" s="94"/>
      <c r="AB62" s="90"/>
      <c r="AC62" s="68"/>
      <c r="AD62" s="92"/>
      <c r="AE62" s="90"/>
      <c r="AF62" s="90"/>
      <c r="AG62" s="68"/>
      <c r="AH62" s="68"/>
      <c r="AI62" s="13"/>
      <c r="AJ62" s="13"/>
      <c r="AK62" s="13"/>
      <c r="AL62" s="13"/>
    </row>
    <row r="63" spans="1:38" s="14" customFormat="1" ht="12.75" customHeight="1">
      <c r="A63" s="13"/>
      <c r="B63" s="135" t="s">
        <v>656</v>
      </c>
      <c r="C63" s="13"/>
      <c r="D63" s="85"/>
      <c r="E63" s="85"/>
      <c r="F63" s="85"/>
      <c r="G63" s="85"/>
      <c r="H63" s="85"/>
      <c r="I63" s="85"/>
      <c r="J63" s="85"/>
      <c r="K63" s="85"/>
      <c r="L63" s="85"/>
      <c r="M63" s="13"/>
      <c r="N63" s="85"/>
      <c r="O63" s="85"/>
      <c r="P63" s="85"/>
      <c r="Q63" s="13"/>
      <c r="R63" s="85"/>
      <c r="S63" s="85"/>
      <c r="T63" s="85"/>
      <c r="U63" s="13"/>
      <c r="V63" s="85"/>
      <c r="W63" s="85"/>
      <c r="X63" s="85"/>
      <c r="Y63" s="13"/>
      <c r="Z63" s="85"/>
      <c r="AA63" s="85"/>
      <c r="AB63" s="85"/>
      <c r="AC63" s="13"/>
      <c r="AD63" s="85"/>
      <c r="AE63" s="85"/>
      <c r="AF63" s="85"/>
      <c r="AG63" s="13"/>
      <c r="AH63" s="13"/>
      <c r="AI63" s="13"/>
      <c r="AJ63" s="13"/>
      <c r="AK63" s="13"/>
      <c r="AL63" s="13"/>
    </row>
    <row r="64" spans="1:38" ht="12.75" customHeight="1">
      <c r="A64" s="2"/>
      <c r="B64" s="56"/>
      <c r="C64" s="56"/>
      <c r="D64" s="97"/>
      <c r="E64" s="97"/>
      <c r="F64" s="97"/>
      <c r="G64" s="97"/>
      <c r="H64" s="97"/>
      <c r="I64" s="97"/>
      <c r="J64" s="97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70"/>
      <c r="C65" s="2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ht="16.5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22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58" t="s">
        <v>49</v>
      </c>
      <c r="C9" s="40" t="s">
        <v>50</v>
      </c>
      <c r="D9" s="74">
        <v>4176314817</v>
      </c>
      <c r="E9" s="75">
        <v>753667166</v>
      </c>
      <c r="F9" s="76">
        <f>$D9+$E9</f>
        <v>4929981983</v>
      </c>
      <c r="G9" s="74">
        <v>4176314817</v>
      </c>
      <c r="H9" s="75">
        <v>753667166</v>
      </c>
      <c r="I9" s="77">
        <f>$G9+$H9</f>
        <v>4929981983</v>
      </c>
      <c r="J9" s="74">
        <v>799138922</v>
      </c>
      <c r="K9" s="75">
        <v>116277776</v>
      </c>
      <c r="L9" s="75">
        <f>$J9+$K9</f>
        <v>915416698</v>
      </c>
      <c r="M9" s="41">
        <f>IF($F9=0,0,$L9/$F9)</f>
        <v>0.18568357879534264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799138922</v>
      </c>
      <c r="AA9" s="75">
        <v>116277776</v>
      </c>
      <c r="AB9" s="75">
        <f>$Z9+$AA9</f>
        <v>915416698</v>
      </c>
      <c r="AC9" s="41">
        <f>IF($F9=0,0,$AB9/$F9)</f>
        <v>0.18568357879534264</v>
      </c>
      <c r="AD9" s="74">
        <v>676757379</v>
      </c>
      <c r="AE9" s="75">
        <v>92165352</v>
      </c>
      <c r="AF9" s="75">
        <f>$AD9+$AE9</f>
        <v>768922731</v>
      </c>
      <c r="AG9" s="41">
        <f>IF($AI9=0,0,$AK9/$AI9)</f>
        <v>0.17027851325661583</v>
      </c>
      <c r="AH9" s="41">
        <f>IF($AF9=0,0,(($L9/$AF9)-1))</f>
        <v>0.1905184501562096</v>
      </c>
      <c r="AI9" s="13">
        <v>4515676795</v>
      </c>
      <c r="AJ9" s="13">
        <v>4565634883</v>
      </c>
      <c r="AK9" s="13">
        <v>768922731</v>
      </c>
      <c r="AL9" s="13"/>
    </row>
    <row r="10" spans="1:38" s="55" customFormat="1" ht="12.75">
      <c r="A10" s="59"/>
      <c r="B10" s="60" t="s">
        <v>95</v>
      </c>
      <c r="C10" s="33"/>
      <c r="D10" s="78">
        <f>D9</f>
        <v>4176314817</v>
      </c>
      <c r="E10" s="79">
        <f>E9</f>
        <v>753667166</v>
      </c>
      <c r="F10" s="87">
        <f aca="true" t="shared" si="0" ref="F10:F38">$D10+$E10</f>
        <v>4929981983</v>
      </c>
      <c r="G10" s="78">
        <f>G9</f>
        <v>4176314817</v>
      </c>
      <c r="H10" s="79">
        <f>H9</f>
        <v>753667166</v>
      </c>
      <c r="I10" s="80">
        <f aca="true" t="shared" si="1" ref="I10:I38">$G10+$H10</f>
        <v>4929981983</v>
      </c>
      <c r="J10" s="78">
        <f>J9</f>
        <v>799138922</v>
      </c>
      <c r="K10" s="79">
        <f>K9</f>
        <v>116277776</v>
      </c>
      <c r="L10" s="79">
        <f aca="true" t="shared" si="2" ref="L10:L38">$J10+$K10</f>
        <v>915416698</v>
      </c>
      <c r="M10" s="45">
        <f aca="true" t="shared" si="3" ref="M10:M38">IF($F10=0,0,$L10/$F10)</f>
        <v>0.18568357879534264</v>
      </c>
      <c r="N10" s="108">
        <f>N9</f>
        <v>0</v>
      </c>
      <c r="O10" s="109">
        <f>O9</f>
        <v>0</v>
      </c>
      <c r="P10" s="110">
        <f aca="true" t="shared" si="4" ref="P10:P38">$N10+$O10</f>
        <v>0</v>
      </c>
      <c r="Q10" s="45">
        <f aca="true" t="shared" si="5" ref="Q10:Q38">IF($F10=0,0,$P10/$F10)</f>
        <v>0</v>
      </c>
      <c r="R10" s="108">
        <f>R9</f>
        <v>0</v>
      </c>
      <c r="S10" s="110">
        <f>S9</f>
        <v>0</v>
      </c>
      <c r="T10" s="110">
        <f aca="true" t="shared" si="6" ref="T10:T38">$R10+$S10</f>
        <v>0</v>
      </c>
      <c r="U10" s="45">
        <f aca="true" t="shared" si="7" ref="U10:U38">IF($I10=0,0,$T10/$I10)</f>
        <v>0</v>
      </c>
      <c r="V10" s="108">
        <f>V9</f>
        <v>0</v>
      </c>
      <c r="W10" s="110">
        <f>W9</f>
        <v>0</v>
      </c>
      <c r="X10" s="110">
        <f aca="true" t="shared" si="8" ref="X10:X38">$V10+$W10</f>
        <v>0</v>
      </c>
      <c r="Y10" s="45">
        <f aca="true" t="shared" si="9" ref="Y10:Y38">IF($I10=0,0,$X10/$I10)</f>
        <v>0</v>
      </c>
      <c r="Z10" s="78">
        <f>Z9</f>
        <v>799138922</v>
      </c>
      <c r="AA10" s="79">
        <f>AA9</f>
        <v>116277776</v>
      </c>
      <c r="AB10" s="79">
        <f aca="true" t="shared" si="10" ref="AB10:AB38">$Z10+$AA10</f>
        <v>915416698</v>
      </c>
      <c r="AC10" s="45">
        <f aca="true" t="shared" si="11" ref="AC10:AC38">IF($F10=0,0,$AB10/$F10)</f>
        <v>0.18568357879534264</v>
      </c>
      <c r="AD10" s="78">
        <f>AD9</f>
        <v>676757379</v>
      </c>
      <c r="AE10" s="79">
        <f>AE9</f>
        <v>92165352</v>
      </c>
      <c r="AF10" s="79">
        <f aca="true" t="shared" si="12" ref="AF10:AF38">$AD10+$AE10</f>
        <v>768922731</v>
      </c>
      <c r="AG10" s="45">
        <f aca="true" t="shared" si="13" ref="AG10:AG38">IF($AI10=0,0,$AK10/$AI10)</f>
        <v>0.17027851325661583</v>
      </c>
      <c r="AH10" s="45">
        <f aca="true" t="shared" si="14" ref="AH10:AH38">IF($AF10=0,0,(($L10/$AF10)-1))</f>
        <v>0.1905184501562096</v>
      </c>
      <c r="AI10" s="61">
        <f>AI9</f>
        <v>4515676795</v>
      </c>
      <c r="AJ10" s="61">
        <f>AJ9</f>
        <v>4565634883</v>
      </c>
      <c r="AK10" s="61">
        <f>AK9</f>
        <v>768922731</v>
      </c>
      <c r="AL10" s="61"/>
    </row>
    <row r="11" spans="1:38" s="14" customFormat="1" ht="12.75">
      <c r="A11" s="30" t="s">
        <v>96</v>
      </c>
      <c r="B11" s="58" t="s">
        <v>191</v>
      </c>
      <c r="C11" s="40" t="s">
        <v>192</v>
      </c>
      <c r="D11" s="74">
        <v>101756000</v>
      </c>
      <c r="E11" s="75">
        <v>23881450</v>
      </c>
      <c r="F11" s="76">
        <f t="shared" si="0"/>
        <v>125637450</v>
      </c>
      <c r="G11" s="74">
        <v>101756000</v>
      </c>
      <c r="H11" s="75">
        <v>23881450</v>
      </c>
      <c r="I11" s="77">
        <f t="shared" si="1"/>
        <v>125637450</v>
      </c>
      <c r="J11" s="74">
        <v>16799981</v>
      </c>
      <c r="K11" s="75">
        <v>6554924</v>
      </c>
      <c r="L11" s="75">
        <f t="shared" si="2"/>
        <v>23354905</v>
      </c>
      <c r="M11" s="41">
        <f t="shared" si="3"/>
        <v>0.18589126888519306</v>
      </c>
      <c r="N11" s="102">
        <v>0</v>
      </c>
      <c r="O11" s="103">
        <v>0</v>
      </c>
      <c r="P11" s="104">
        <f t="shared" si="4"/>
        <v>0</v>
      </c>
      <c r="Q11" s="41">
        <f t="shared" si="5"/>
        <v>0</v>
      </c>
      <c r="R11" s="102">
        <v>0</v>
      </c>
      <c r="S11" s="104">
        <v>0</v>
      </c>
      <c r="T11" s="104">
        <f t="shared" si="6"/>
        <v>0</v>
      </c>
      <c r="U11" s="41">
        <f t="shared" si="7"/>
        <v>0</v>
      </c>
      <c r="V11" s="102">
        <v>0</v>
      </c>
      <c r="W11" s="104">
        <v>0</v>
      </c>
      <c r="X11" s="104">
        <f t="shared" si="8"/>
        <v>0</v>
      </c>
      <c r="Y11" s="41">
        <f t="shared" si="9"/>
        <v>0</v>
      </c>
      <c r="Z11" s="74">
        <v>16799981</v>
      </c>
      <c r="AA11" s="75">
        <v>6554924</v>
      </c>
      <c r="AB11" s="75">
        <f t="shared" si="10"/>
        <v>23354905</v>
      </c>
      <c r="AC11" s="41">
        <f t="shared" si="11"/>
        <v>0.18589126888519306</v>
      </c>
      <c r="AD11" s="74">
        <v>15835607</v>
      </c>
      <c r="AE11" s="75">
        <v>1415423</v>
      </c>
      <c r="AF11" s="75">
        <f t="shared" si="12"/>
        <v>17251030</v>
      </c>
      <c r="AG11" s="41">
        <f t="shared" si="13"/>
        <v>0.15957857121878605</v>
      </c>
      <c r="AH11" s="41">
        <f t="shared" si="14"/>
        <v>0.3538266990434773</v>
      </c>
      <c r="AI11" s="13">
        <v>108103675</v>
      </c>
      <c r="AJ11" s="13">
        <v>113594673</v>
      </c>
      <c r="AK11" s="13">
        <v>17251030</v>
      </c>
      <c r="AL11" s="13"/>
    </row>
    <row r="12" spans="1:38" s="14" customFormat="1" ht="12.75">
      <c r="A12" s="30" t="s">
        <v>96</v>
      </c>
      <c r="B12" s="58" t="s">
        <v>193</v>
      </c>
      <c r="C12" s="40" t="s">
        <v>194</v>
      </c>
      <c r="D12" s="74">
        <v>200354575</v>
      </c>
      <c r="E12" s="75">
        <v>53330000</v>
      </c>
      <c r="F12" s="76">
        <f t="shared" si="0"/>
        <v>253684575</v>
      </c>
      <c r="G12" s="74">
        <v>200354575</v>
      </c>
      <c r="H12" s="75">
        <v>53330000</v>
      </c>
      <c r="I12" s="77">
        <f t="shared" si="1"/>
        <v>253684575</v>
      </c>
      <c r="J12" s="74">
        <v>85479233</v>
      </c>
      <c r="K12" s="75">
        <v>6722765</v>
      </c>
      <c r="L12" s="75">
        <f t="shared" si="2"/>
        <v>92201998</v>
      </c>
      <c r="M12" s="41">
        <f t="shared" si="3"/>
        <v>0.36345133715757055</v>
      </c>
      <c r="N12" s="102">
        <v>0</v>
      </c>
      <c r="O12" s="103">
        <v>0</v>
      </c>
      <c r="P12" s="104">
        <f t="shared" si="4"/>
        <v>0</v>
      </c>
      <c r="Q12" s="41">
        <f t="shared" si="5"/>
        <v>0</v>
      </c>
      <c r="R12" s="102">
        <v>0</v>
      </c>
      <c r="S12" s="104">
        <v>0</v>
      </c>
      <c r="T12" s="104">
        <f t="shared" si="6"/>
        <v>0</v>
      </c>
      <c r="U12" s="41">
        <f t="shared" si="7"/>
        <v>0</v>
      </c>
      <c r="V12" s="102">
        <v>0</v>
      </c>
      <c r="W12" s="104">
        <v>0</v>
      </c>
      <c r="X12" s="104">
        <f t="shared" si="8"/>
        <v>0</v>
      </c>
      <c r="Y12" s="41">
        <f t="shared" si="9"/>
        <v>0</v>
      </c>
      <c r="Z12" s="74">
        <v>85479233</v>
      </c>
      <c r="AA12" s="75">
        <v>6722765</v>
      </c>
      <c r="AB12" s="75">
        <f t="shared" si="10"/>
        <v>92201998</v>
      </c>
      <c r="AC12" s="41">
        <f t="shared" si="11"/>
        <v>0.36345133715757055</v>
      </c>
      <c r="AD12" s="74">
        <v>73392427</v>
      </c>
      <c r="AE12" s="75">
        <v>13470001</v>
      </c>
      <c r="AF12" s="75">
        <f t="shared" si="12"/>
        <v>86862428</v>
      </c>
      <c r="AG12" s="41">
        <f t="shared" si="13"/>
        <v>0.3885675979370205</v>
      </c>
      <c r="AH12" s="41">
        <f t="shared" si="14"/>
        <v>0.061471572035725286</v>
      </c>
      <c r="AI12" s="13">
        <v>223545217</v>
      </c>
      <c r="AJ12" s="13">
        <v>204812935</v>
      </c>
      <c r="AK12" s="13">
        <v>86862428</v>
      </c>
      <c r="AL12" s="13"/>
    </row>
    <row r="13" spans="1:38" s="14" customFormat="1" ht="12.75">
      <c r="A13" s="30" t="s">
        <v>96</v>
      </c>
      <c r="B13" s="58" t="s">
        <v>195</v>
      </c>
      <c r="C13" s="40" t="s">
        <v>196</v>
      </c>
      <c r="D13" s="74">
        <v>124549018</v>
      </c>
      <c r="E13" s="75">
        <v>33125570</v>
      </c>
      <c r="F13" s="76">
        <f t="shared" si="0"/>
        <v>157674588</v>
      </c>
      <c r="G13" s="74">
        <v>124549018</v>
      </c>
      <c r="H13" s="75">
        <v>33125570</v>
      </c>
      <c r="I13" s="77">
        <f t="shared" si="1"/>
        <v>157674588</v>
      </c>
      <c r="J13" s="74">
        <v>13373926</v>
      </c>
      <c r="K13" s="75">
        <v>561540</v>
      </c>
      <c r="L13" s="75">
        <f t="shared" si="2"/>
        <v>13935466</v>
      </c>
      <c r="M13" s="41">
        <f t="shared" si="3"/>
        <v>0.08838117909019048</v>
      </c>
      <c r="N13" s="102">
        <v>0</v>
      </c>
      <c r="O13" s="103">
        <v>0</v>
      </c>
      <c r="P13" s="104">
        <f t="shared" si="4"/>
        <v>0</v>
      </c>
      <c r="Q13" s="41">
        <f t="shared" si="5"/>
        <v>0</v>
      </c>
      <c r="R13" s="102">
        <v>0</v>
      </c>
      <c r="S13" s="104">
        <v>0</v>
      </c>
      <c r="T13" s="104">
        <f t="shared" si="6"/>
        <v>0</v>
      </c>
      <c r="U13" s="41">
        <f t="shared" si="7"/>
        <v>0</v>
      </c>
      <c r="V13" s="102">
        <v>0</v>
      </c>
      <c r="W13" s="104">
        <v>0</v>
      </c>
      <c r="X13" s="104">
        <f t="shared" si="8"/>
        <v>0</v>
      </c>
      <c r="Y13" s="41">
        <f t="shared" si="9"/>
        <v>0</v>
      </c>
      <c r="Z13" s="74">
        <v>13373926</v>
      </c>
      <c r="AA13" s="75">
        <v>561540</v>
      </c>
      <c r="AB13" s="75">
        <f t="shared" si="10"/>
        <v>13935466</v>
      </c>
      <c r="AC13" s="41">
        <f t="shared" si="11"/>
        <v>0.08838117909019048</v>
      </c>
      <c r="AD13" s="74">
        <v>15249090</v>
      </c>
      <c r="AE13" s="75">
        <v>5404383</v>
      </c>
      <c r="AF13" s="75">
        <f t="shared" si="12"/>
        <v>20653473</v>
      </c>
      <c r="AG13" s="41">
        <f t="shared" si="13"/>
        <v>0.2025559736486137</v>
      </c>
      <c r="AH13" s="41">
        <f t="shared" si="14"/>
        <v>-0.3252725098582694</v>
      </c>
      <c r="AI13" s="13">
        <v>101964275</v>
      </c>
      <c r="AJ13" s="13">
        <v>127045146</v>
      </c>
      <c r="AK13" s="13">
        <v>20653473</v>
      </c>
      <c r="AL13" s="13"/>
    </row>
    <row r="14" spans="1:38" s="14" customFormat="1" ht="12.75">
      <c r="A14" s="30" t="s">
        <v>96</v>
      </c>
      <c r="B14" s="58" t="s">
        <v>197</v>
      </c>
      <c r="C14" s="40" t="s">
        <v>198</v>
      </c>
      <c r="D14" s="74">
        <v>80813179</v>
      </c>
      <c r="E14" s="75">
        <v>17802850</v>
      </c>
      <c r="F14" s="76">
        <f t="shared" si="0"/>
        <v>98616029</v>
      </c>
      <c r="G14" s="74">
        <v>80813179</v>
      </c>
      <c r="H14" s="75">
        <v>17802850</v>
      </c>
      <c r="I14" s="77">
        <f t="shared" si="1"/>
        <v>98616029</v>
      </c>
      <c r="J14" s="74">
        <v>0</v>
      </c>
      <c r="K14" s="75">
        <v>0</v>
      </c>
      <c r="L14" s="75">
        <f t="shared" si="2"/>
        <v>0</v>
      </c>
      <c r="M14" s="41">
        <f t="shared" si="3"/>
        <v>0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0</v>
      </c>
      <c r="AA14" s="75">
        <v>0</v>
      </c>
      <c r="AB14" s="75">
        <f t="shared" si="10"/>
        <v>0</v>
      </c>
      <c r="AC14" s="41">
        <f t="shared" si="11"/>
        <v>0</v>
      </c>
      <c r="AD14" s="74">
        <v>19307166</v>
      </c>
      <c r="AE14" s="75">
        <v>1316883</v>
      </c>
      <c r="AF14" s="75">
        <f t="shared" si="12"/>
        <v>20624049</v>
      </c>
      <c r="AG14" s="41">
        <f t="shared" si="13"/>
        <v>0.32041444042805306</v>
      </c>
      <c r="AH14" s="41">
        <f t="shared" si="14"/>
        <v>-1</v>
      </c>
      <c r="AI14" s="13">
        <v>64366790</v>
      </c>
      <c r="AJ14" s="13">
        <v>65612361</v>
      </c>
      <c r="AK14" s="13">
        <v>20624049</v>
      </c>
      <c r="AL14" s="13"/>
    </row>
    <row r="15" spans="1:38" s="14" customFormat="1" ht="12.75">
      <c r="A15" s="30" t="s">
        <v>115</v>
      </c>
      <c r="B15" s="58" t="s">
        <v>199</v>
      </c>
      <c r="C15" s="40" t="s">
        <v>200</v>
      </c>
      <c r="D15" s="74">
        <v>59709199</v>
      </c>
      <c r="E15" s="75">
        <v>5120465</v>
      </c>
      <c r="F15" s="76">
        <f t="shared" si="0"/>
        <v>64829664</v>
      </c>
      <c r="G15" s="74">
        <v>59709199</v>
      </c>
      <c r="H15" s="75">
        <v>5120465</v>
      </c>
      <c r="I15" s="77">
        <f t="shared" si="1"/>
        <v>64829664</v>
      </c>
      <c r="J15" s="74">
        <v>17243270</v>
      </c>
      <c r="K15" s="75">
        <v>1725632</v>
      </c>
      <c r="L15" s="75">
        <f t="shared" si="2"/>
        <v>18968902</v>
      </c>
      <c r="M15" s="41">
        <f t="shared" si="3"/>
        <v>0.2925960251776101</v>
      </c>
      <c r="N15" s="102">
        <v>0</v>
      </c>
      <c r="O15" s="103">
        <v>0</v>
      </c>
      <c r="P15" s="104">
        <f t="shared" si="4"/>
        <v>0</v>
      </c>
      <c r="Q15" s="41">
        <f t="shared" si="5"/>
        <v>0</v>
      </c>
      <c r="R15" s="102">
        <v>0</v>
      </c>
      <c r="S15" s="104">
        <v>0</v>
      </c>
      <c r="T15" s="104">
        <f t="shared" si="6"/>
        <v>0</v>
      </c>
      <c r="U15" s="41">
        <f t="shared" si="7"/>
        <v>0</v>
      </c>
      <c r="V15" s="102">
        <v>0</v>
      </c>
      <c r="W15" s="104">
        <v>0</v>
      </c>
      <c r="X15" s="104">
        <f t="shared" si="8"/>
        <v>0</v>
      </c>
      <c r="Y15" s="41">
        <f t="shared" si="9"/>
        <v>0</v>
      </c>
      <c r="Z15" s="74">
        <v>17243270</v>
      </c>
      <c r="AA15" s="75">
        <v>1725632</v>
      </c>
      <c r="AB15" s="75">
        <f t="shared" si="10"/>
        <v>18968902</v>
      </c>
      <c r="AC15" s="41">
        <f t="shared" si="11"/>
        <v>0.2925960251776101</v>
      </c>
      <c r="AD15" s="74">
        <v>12619217</v>
      </c>
      <c r="AE15" s="75">
        <v>222189</v>
      </c>
      <c r="AF15" s="75">
        <f t="shared" si="12"/>
        <v>12841406</v>
      </c>
      <c r="AG15" s="41">
        <f t="shared" si="13"/>
        <v>0.2390240680934047</v>
      </c>
      <c r="AH15" s="41">
        <f t="shared" si="14"/>
        <v>0.4771670641049741</v>
      </c>
      <c r="AI15" s="13">
        <v>53724322</v>
      </c>
      <c r="AJ15" s="13">
        <v>85790738</v>
      </c>
      <c r="AK15" s="13">
        <v>12841406</v>
      </c>
      <c r="AL15" s="13"/>
    </row>
    <row r="16" spans="1:38" s="55" customFormat="1" ht="12.75">
      <c r="A16" s="59"/>
      <c r="B16" s="60" t="s">
        <v>201</v>
      </c>
      <c r="C16" s="33"/>
      <c r="D16" s="78">
        <f>SUM(D11:D15)</f>
        <v>567181971</v>
      </c>
      <c r="E16" s="79">
        <f>SUM(E11:E15)</f>
        <v>133260335</v>
      </c>
      <c r="F16" s="87">
        <f t="shared" si="0"/>
        <v>700442306</v>
      </c>
      <c r="G16" s="78">
        <f>SUM(G11:G15)</f>
        <v>567181971</v>
      </c>
      <c r="H16" s="79">
        <f>SUM(H11:H15)</f>
        <v>133260335</v>
      </c>
      <c r="I16" s="80">
        <f t="shared" si="1"/>
        <v>700442306</v>
      </c>
      <c r="J16" s="78">
        <f>SUM(J11:J15)</f>
        <v>132896410</v>
      </c>
      <c r="K16" s="79">
        <f>SUM(K11:K15)</f>
        <v>15564861</v>
      </c>
      <c r="L16" s="79">
        <f t="shared" si="2"/>
        <v>148461271</v>
      </c>
      <c r="M16" s="45">
        <f t="shared" si="3"/>
        <v>0.21195360378474912</v>
      </c>
      <c r="N16" s="108">
        <f>SUM(N11:N15)</f>
        <v>0</v>
      </c>
      <c r="O16" s="109">
        <f>SUM(O11:O15)</f>
        <v>0</v>
      </c>
      <c r="P16" s="110">
        <f t="shared" si="4"/>
        <v>0</v>
      </c>
      <c r="Q16" s="45">
        <f t="shared" si="5"/>
        <v>0</v>
      </c>
      <c r="R16" s="108">
        <f>SUM(R11:R15)</f>
        <v>0</v>
      </c>
      <c r="S16" s="110">
        <f>SUM(S11:S15)</f>
        <v>0</v>
      </c>
      <c r="T16" s="110">
        <f t="shared" si="6"/>
        <v>0</v>
      </c>
      <c r="U16" s="45">
        <f t="shared" si="7"/>
        <v>0</v>
      </c>
      <c r="V16" s="108">
        <f>SUM(V11:V15)</f>
        <v>0</v>
      </c>
      <c r="W16" s="110">
        <f>SUM(W11:W15)</f>
        <v>0</v>
      </c>
      <c r="X16" s="110">
        <f t="shared" si="8"/>
        <v>0</v>
      </c>
      <c r="Y16" s="45">
        <f t="shared" si="9"/>
        <v>0</v>
      </c>
      <c r="Z16" s="78">
        <f>SUM(Z11:Z15)</f>
        <v>132896410</v>
      </c>
      <c r="AA16" s="79">
        <f>SUM(AA11:AA15)</f>
        <v>15564861</v>
      </c>
      <c r="AB16" s="79">
        <f t="shared" si="10"/>
        <v>148461271</v>
      </c>
      <c r="AC16" s="45">
        <f t="shared" si="11"/>
        <v>0.21195360378474912</v>
      </c>
      <c r="AD16" s="78">
        <f>SUM(AD11:AD15)</f>
        <v>136403507</v>
      </c>
      <c r="AE16" s="79">
        <f>SUM(AE11:AE15)</f>
        <v>21828879</v>
      </c>
      <c r="AF16" s="79">
        <f t="shared" si="12"/>
        <v>158232386</v>
      </c>
      <c r="AG16" s="45">
        <f t="shared" si="13"/>
        <v>0.2868065230286169</v>
      </c>
      <c r="AH16" s="45">
        <f t="shared" si="14"/>
        <v>-0.06175167579157914</v>
      </c>
      <c r="AI16" s="61">
        <f>SUM(AI11:AI15)</f>
        <v>551704279</v>
      </c>
      <c r="AJ16" s="61">
        <f>SUM(AJ11:AJ15)</f>
        <v>596855853</v>
      </c>
      <c r="AK16" s="61">
        <f>SUM(AK11:AK15)</f>
        <v>158232386</v>
      </c>
      <c r="AL16" s="61"/>
    </row>
    <row r="17" spans="1:38" s="14" customFormat="1" ht="12.75">
      <c r="A17" s="30" t="s">
        <v>96</v>
      </c>
      <c r="B17" s="58" t="s">
        <v>202</v>
      </c>
      <c r="C17" s="40" t="s">
        <v>203</v>
      </c>
      <c r="D17" s="74">
        <v>160893999</v>
      </c>
      <c r="E17" s="75">
        <v>45542000</v>
      </c>
      <c r="F17" s="76">
        <f t="shared" si="0"/>
        <v>206435999</v>
      </c>
      <c r="G17" s="74">
        <v>160893999</v>
      </c>
      <c r="H17" s="75">
        <v>45542000</v>
      </c>
      <c r="I17" s="77">
        <f t="shared" si="1"/>
        <v>206435999</v>
      </c>
      <c r="J17" s="74">
        <v>23335978</v>
      </c>
      <c r="K17" s="75">
        <v>0</v>
      </c>
      <c r="L17" s="75">
        <f t="shared" si="2"/>
        <v>23335978</v>
      </c>
      <c r="M17" s="41">
        <f t="shared" si="3"/>
        <v>0.11304219280087868</v>
      </c>
      <c r="N17" s="102">
        <v>0</v>
      </c>
      <c r="O17" s="103">
        <v>0</v>
      </c>
      <c r="P17" s="104">
        <f t="shared" si="4"/>
        <v>0</v>
      </c>
      <c r="Q17" s="41">
        <f t="shared" si="5"/>
        <v>0</v>
      </c>
      <c r="R17" s="102">
        <v>0</v>
      </c>
      <c r="S17" s="104">
        <v>0</v>
      </c>
      <c r="T17" s="104">
        <f t="shared" si="6"/>
        <v>0</v>
      </c>
      <c r="U17" s="41">
        <f t="shared" si="7"/>
        <v>0</v>
      </c>
      <c r="V17" s="102">
        <v>0</v>
      </c>
      <c r="W17" s="104">
        <v>0</v>
      </c>
      <c r="X17" s="104">
        <f t="shared" si="8"/>
        <v>0</v>
      </c>
      <c r="Y17" s="41">
        <f t="shared" si="9"/>
        <v>0</v>
      </c>
      <c r="Z17" s="74">
        <v>23335978</v>
      </c>
      <c r="AA17" s="75">
        <v>0</v>
      </c>
      <c r="AB17" s="75">
        <f t="shared" si="10"/>
        <v>23335978</v>
      </c>
      <c r="AC17" s="41">
        <f t="shared" si="11"/>
        <v>0.11304219280087868</v>
      </c>
      <c r="AD17" s="74">
        <v>30039885</v>
      </c>
      <c r="AE17" s="75">
        <v>5362127</v>
      </c>
      <c r="AF17" s="75">
        <f t="shared" si="12"/>
        <v>35402012</v>
      </c>
      <c r="AG17" s="41">
        <f t="shared" si="13"/>
        <v>0.18711830299898707</v>
      </c>
      <c r="AH17" s="41">
        <f t="shared" si="14"/>
        <v>-0.3408290466654833</v>
      </c>
      <c r="AI17" s="13">
        <v>189195880</v>
      </c>
      <c r="AJ17" s="13">
        <v>189195880</v>
      </c>
      <c r="AK17" s="13">
        <v>35402012</v>
      </c>
      <c r="AL17" s="13"/>
    </row>
    <row r="18" spans="1:38" s="14" customFormat="1" ht="12.75">
      <c r="A18" s="30" t="s">
        <v>96</v>
      </c>
      <c r="B18" s="58" t="s">
        <v>204</v>
      </c>
      <c r="C18" s="40" t="s">
        <v>205</v>
      </c>
      <c r="D18" s="74">
        <v>70534248</v>
      </c>
      <c r="E18" s="75">
        <v>60123561</v>
      </c>
      <c r="F18" s="76">
        <f t="shared" si="0"/>
        <v>130657809</v>
      </c>
      <c r="G18" s="74">
        <v>70534248</v>
      </c>
      <c r="H18" s="75">
        <v>60123561</v>
      </c>
      <c r="I18" s="77">
        <f t="shared" si="1"/>
        <v>130657809</v>
      </c>
      <c r="J18" s="74">
        <v>11365980</v>
      </c>
      <c r="K18" s="75">
        <v>14516897</v>
      </c>
      <c r="L18" s="75">
        <f t="shared" si="2"/>
        <v>25882877</v>
      </c>
      <c r="M18" s="41">
        <f t="shared" si="3"/>
        <v>0.1980966709766272</v>
      </c>
      <c r="N18" s="102">
        <v>0</v>
      </c>
      <c r="O18" s="103">
        <v>0</v>
      </c>
      <c r="P18" s="104">
        <f t="shared" si="4"/>
        <v>0</v>
      </c>
      <c r="Q18" s="41">
        <f t="shared" si="5"/>
        <v>0</v>
      </c>
      <c r="R18" s="102">
        <v>0</v>
      </c>
      <c r="S18" s="104">
        <v>0</v>
      </c>
      <c r="T18" s="104">
        <f t="shared" si="6"/>
        <v>0</v>
      </c>
      <c r="U18" s="41">
        <f t="shared" si="7"/>
        <v>0</v>
      </c>
      <c r="V18" s="102">
        <v>0</v>
      </c>
      <c r="W18" s="104">
        <v>0</v>
      </c>
      <c r="X18" s="104">
        <f t="shared" si="8"/>
        <v>0</v>
      </c>
      <c r="Y18" s="41">
        <f t="shared" si="9"/>
        <v>0</v>
      </c>
      <c r="Z18" s="74">
        <v>11365980</v>
      </c>
      <c r="AA18" s="75">
        <v>14516897</v>
      </c>
      <c r="AB18" s="75">
        <f t="shared" si="10"/>
        <v>25882877</v>
      </c>
      <c r="AC18" s="41">
        <f t="shared" si="11"/>
        <v>0.1980966709766272</v>
      </c>
      <c r="AD18" s="74">
        <v>8647355</v>
      </c>
      <c r="AE18" s="75">
        <v>4404126</v>
      </c>
      <c r="AF18" s="75">
        <f t="shared" si="12"/>
        <v>13051481</v>
      </c>
      <c r="AG18" s="41">
        <f t="shared" si="13"/>
        <v>0.09750389224240975</v>
      </c>
      <c r="AH18" s="41">
        <f t="shared" si="14"/>
        <v>0.9831371627480436</v>
      </c>
      <c r="AI18" s="13">
        <v>133856000</v>
      </c>
      <c r="AJ18" s="13">
        <v>133856000</v>
      </c>
      <c r="AK18" s="13">
        <v>13051481</v>
      </c>
      <c r="AL18" s="13"/>
    </row>
    <row r="19" spans="1:38" s="14" customFormat="1" ht="12.75">
      <c r="A19" s="30" t="s">
        <v>96</v>
      </c>
      <c r="B19" s="58" t="s">
        <v>206</v>
      </c>
      <c r="C19" s="40" t="s">
        <v>207</v>
      </c>
      <c r="D19" s="74">
        <v>107653537</v>
      </c>
      <c r="E19" s="75">
        <v>35571000</v>
      </c>
      <c r="F19" s="77">
        <f t="shared" si="0"/>
        <v>143224537</v>
      </c>
      <c r="G19" s="74">
        <v>107653537</v>
      </c>
      <c r="H19" s="75">
        <v>35571000</v>
      </c>
      <c r="I19" s="77">
        <f t="shared" si="1"/>
        <v>143224537</v>
      </c>
      <c r="J19" s="74">
        <v>22395363</v>
      </c>
      <c r="K19" s="75">
        <v>17670597</v>
      </c>
      <c r="L19" s="75">
        <f t="shared" si="2"/>
        <v>40065960</v>
      </c>
      <c r="M19" s="41">
        <f t="shared" si="3"/>
        <v>0.2797422902473757</v>
      </c>
      <c r="N19" s="102">
        <v>0</v>
      </c>
      <c r="O19" s="103">
        <v>0</v>
      </c>
      <c r="P19" s="104">
        <f t="shared" si="4"/>
        <v>0</v>
      </c>
      <c r="Q19" s="41">
        <f t="shared" si="5"/>
        <v>0</v>
      </c>
      <c r="R19" s="102">
        <v>0</v>
      </c>
      <c r="S19" s="104">
        <v>0</v>
      </c>
      <c r="T19" s="104">
        <f t="shared" si="6"/>
        <v>0</v>
      </c>
      <c r="U19" s="41">
        <f t="shared" si="7"/>
        <v>0</v>
      </c>
      <c r="V19" s="102">
        <v>0</v>
      </c>
      <c r="W19" s="104">
        <v>0</v>
      </c>
      <c r="X19" s="104">
        <f t="shared" si="8"/>
        <v>0</v>
      </c>
      <c r="Y19" s="41">
        <f t="shared" si="9"/>
        <v>0</v>
      </c>
      <c r="Z19" s="74">
        <v>22395363</v>
      </c>
      <c r="AA19" s="75">
        <v>17670597</v>
      </c>
      <c r="AB19" s="75">
        <f t="shared" si="10"/>
        <v>40065960</v>
      </c>
      <c r="AC19" s="41">
        <f t="shared" si="11"/>
        <v>0.2797422902473757</v>
      </c>
      <c r="AD19" s="74">
        <v>26259935</v>
      </c>
      <c r="AE19" s="75">
        <v>10338393</v>
      </c>
      <c r="AF19" s="75">
        <f t="shared" si="12"/>
        <v>36598328</v>
      </c>
      <c r="AG19" s="41">
        <f t="shared" si="13"/>
        <v>0.2753651333547802</v>
      </c>
      <c r="AH19" s="41">
        <f t="shared" si="14"/>
        <v>0.0947483721114255</v>
      </c>
      <c r="AI19" s="13">
        <v>132908359</v>
      </c>
      <c r="AJ19" s="13">
        <v>134605521</v>
      </c>
      <c r="AK19" s="13">
        <v>36598328</v>
      </c>
      <c r="AL19" s="13"/>
    </row>
    <row r="20" spans="1:38" s="14" customFormat="1" ht="12.75">
      <c r="A20" s="30" t="s">
        <v>96</v>
      </c>
      <c r="B20" s="58" t="s">
        <v>70</v>
      </c>
      <c r="C20" s="40" t="s">
        <v>71</v>
      </c>
      <c r="D20" s="74">
        <v>1420427448</v>
      </c>
      <c r="E20" s="75">
        <v>246637998</v>
      </c>
      <c r="F20" s="76">
        <f t="shared" si="0"/>
        <v>1667065446</v>
      </c>
      <c r="G20" s="74">
        <v>1420427448</v>
      </c>
      <c r="H20" s="75">
        <v>246637998</v>
      </c>
      <c r="I20" s="77">
        <f t="shared" si="1"/>
        <v>1667065446</v>
      </c>
      <c r="J20" s="74">
        <v>350312530</v>
      </c>
      <c r="K20" s="75">
        <v>24383390</v>
      </c>
      <c r="L20" s="75">
        <f t="shared" si="2"/>
        <v>374695920</v>
      </c>
      <c r="M20" s="41">
        <f t="shared" si="3"/>
        <v>0.22476377331139283</v>
      </c>
      <c r="N20" s="102">
        <v>0</v>
      </c>
      <c r="O20" s="103">
        <v>0</v>
      </c>
      <c r="P20" s="104">
        <f t="shared" si="4"/>
        <v>0</v>
      </c>
      <c r="Q20" s="41">
        <f t="shared" si="5"/>
        <v>0</v>
      </c>
      <c r="R20" s="102">
        <v>0</v>
      </c>
      <c r="S20" s="104">
        <v>0</v>
      </c>
      <c r="T20" s="104">
        <f t="shared" si="6"/>
        <v>0</v>
      </c>
      <c r="U20" s="41">
        <f t="shared" si="7"/>
        <v>0</v>
      </c>
      <c r="V20" s="102">
        <v>0</v>
      </c>
      <c r="W20" s="104">
        <v>0</v>
      </c>
      <c r="X20" s="104">
        <f t="shared" si="8"/>
        <v>0</v>
      </c>
      <c r="Y20" s="41">
        <f t="shared" si="9"/>
        <v>0</v>
      </c>
      <c r="Z20" s="74">
        <v>350312530</v>
      </c>
      <c r="AA20" s="75">
        <v>24383390</v>
      </c>
      <c r="AB20" s="75">
        <f t="shared" si="10"/>
        <v>374695920</v>
      </c>
      <c r="AC20" s="41">
        <f t="shared" si="11"/>
        <v>0.22476377331139283</v>
      </c>
      <c r="AD20" s="74">
        <v>284060034</v>
      </c>
      <c r="AE20" s="75">
        <v>77236634</v>
      </c>
      <c r="AF20" s="75">
        <f t="shared" si="12"/>
        <v>361296668</v>
      </c>
      <c r="AG20" s="41">
        <f t="shared" si="13"/>
        <v>0.2339669438506535</v>
      </c>
      <c r="AH20" s="41">
        <f t="shared" si="14"/>
        <v>0.037086563997872135</v>
      </c>
      <c r="AI20" s="13">
        <v>1544221000</v>
      </c>
      <c r="AJ20" s="13">
        <v>2044800981</v>
      </c>
      <c r="AK20" s="13">
        <v>361296668</v>
      </c>
      <c r="AL20" s="13"/>
    </row>
    <row r="21" spans="1:38" s="14" customFormat="1" ht="12.75">
      <c r="A21" s="30" t="s">
        <v>96</v>
      </c>
      <c r="B21" s="58" t="s">
        <v>208</v>
      </c>
      <c r="C21" s="40" t="s">
        <v>209</v>
      </c>
      <c r="D21" s="74">
        <v>413011</v>
      </c>
      <c r="E21" s="75">
        <v>65527</v>
      </c>
      <c r="F21" s="76">
        <f t="shared" si="0"/>
        <v>478538</v>
      </c>
      <c r="G21" s="74">
        <v>413011</v>
      </c>
      <c r="H21" s="75">
        <v>65527</v>
      </c>
      <c r="I21" s="77">
        <f t="shared" si="1"/>
        <v>478538</v>
      </c>
      <c r="J21" s="74">
        <v>55798805</v>
      </c>
      <c r="K21" s="75">
        <v>5352021</v>
      </c>
      <c r="L21" s="75">
        <f t="shared" si="2"/>
        <v>61150826</v>
      </c>
      <c r="M21" s="41">
        <f t="shared" si="3"/>
        <v>127.78677137447809</v>
      </c>
      <c r="N21" s="102">
        <v>0</v>
      </c>
      <c r="O21" s="103">
        <v>0</v>
      </c>
      <c r="P21" s="104">
        <f t="shared" si="4"/>
        <v>0</v>
      </c>
      <c r="Q21" s="41">
        <f t="shared" si="5"/>
        <v>0</v>
      </c>
      <c r="R21" s="102">
        <v>0</v>
      </c>
      <c r="S21" s="104">
        <v>0</v>
      </c>
      <c r="T21" s="104">
        <f t="shared" si="6"/>
        <v>0</v>
      </c>
      <c r="U21" s="41">
        <f t="shared" si="7"/>
        <v>0</v>
      </c>
      <c r="V21" s="102">
        <v>0</v>
      </c>
      <c r="W21" s="104">
        <v>0</v>
      </c>
      <c r="X21" s="104">
        <f t="shared" si="8"/>
        <v>0</v>
      </c>
      <c r="Y21" s="41">
        <f t="shared" si="9"/>
        <v>0</v>
      </c>
      <c r="Z21" s="74">
        <v>55798805</v>
      </c>
      <c r="AA21" s="75">
        <v>5352021</v>
      </c>
      <c r="AB21" s="75">
        <f t="shared" si="10"/>
        <v>61150826</v>
      </c>
      <c r="AC21" s="41">
        <f t="shared" si="11"/>
        <v>127.78677137447809</v>
      </c>
      <c r="AD21" s="74">
        <v>95187573</v>
      </c>
      <c r="AE21" s="75">
        <v>7131807</v>
      </c>
      <c r="AF21" s="75">
        <f t="shared" si="12"/>
        <v>102319380</v>
      </c>
      <c r="AG21" s="41">
        <f t="shared" si="13"/>
        <v>0.3356802881776308</v>
      </c>
      <c r="AH21" s="41">
        <f t="shared" si="14"/>
        <v>-0.4023534349015797</v>
      </c>
      <c r="AI21" s="13">
        <v>304812000</v>
      </c>
      <c r="AJ21" s="13">
        <v>304812000</v>
      </c>
      <c r="AK21" s="13">
        <v>102319380</v>
      </c>
      <c r="AL21" s="13"/>
    </row>
    <row r="22" spans="1:38" s="14" customFormat="1" ht="12.75">
      <c r="A22" s="30" t="s">
        <v>115</v>
      </c>
      <c r="B22" s="58" t="s">
        <v>210</v>
      </c>
      <c r="C22" s="40" t="s">
        <v>211</v>
      </c>
      <c r="D22" s="74">
        <v>101874114</v>
      </c>
      <c r="E22" s="75">
        <v>3832000</v>
      </c>
      <c r="F22" s="76">
        <f t="shared" si="0"/>
        <v>105706114</v>
      </c>
      <c r="G22" s="74">
        <v>101874114</v>
      </c>
      <c r="H22" s="75">
        <v>3832000</v>
      </c>
      <c r="I22" s="77">
        <f t="shared" si="1"/>
        <v>105706114</v>
      </c>
      <c r="J22" s="74">
        <v>25179888</v>
      </c>
      <c r="K22" s="75">
        <v>287982</v>
      </c>
      <c r="L22" s="75">
        <f t="shared" si="2"/>
        <v>25467870</v>
      </c>
      <c r="M22" s="41">
        <f t="shared" si="3"/>
        <v>0.2409309077429523</v>
      </c>
      <c r="N22" s="102">
        <v>0</v>
      </c>
      <c r="O22" s="103">
        <v>0</v>
      </c>
      <c r="P22" s="104">
        <f t="shared" si="4"/>
        <v>0</v>
      </c>
      <c r="Q22" s="41">
        <f t="shared" si="5"/>
        <v>0</v>
      </c>
      <c r="R22" s="102">
        <v>0</v>
      </c>
      <c r="S22" s="104">
        <v>0</v>
      </c>
      <c r="T22" s="104">
        <f t="shared" si="6"/>
        <v>0</v>
      </c>
      <c r="U22" s="41">
        <f t="shared" si="7"/>
        <v>0</v>
      </c>
      <c r="V22" s="102">
        <v>0</v>
      </c>
      <c r="W22" s="104">
        <v>0</v>
      </c>
      <c r="X22" s="104">
        <f t="shared" si="8"/>
        <v>0</v>
      </c>
      <c r="Y22" s="41">
        <f t="shared" si="9"/>
        <v>0</v>
      </c>
      <c r="Z22" s="74">
        <v>25179888</v>
      </c>
      <c r="AA22" s="75">
        <v>287982</v>
      </c>
      <c r="AB22" s="75">
        <f t="shared" si="10"/>
        <v>25467870</v>
      </c>
      <c r="AC22" s="41">
        <f t="shared" si="11"/>
        <v>0.2409309077429523</v>
      </c>
      <c r="AD22" s="74">
        <v>20451380</v>
      </c>
      <c r="AE22" s="75">
        <v>600375</v>
      </c>
      <c r="AF22" s="75">
        <f t="shared" si="12"/>
        <v>21051755</v>
      </c>
      <c r="AG22" s="41">
        <f t="shared" si="13"/>
        <v>0.19475955444949164</v>
      </c>
      <c r="AH22" s="41">
        <f t="shared" si="14"/>
        <v>0.20977419697312638</v>
      </c>
      <c r="AI22" s="13">
        <v>108091000</v>
      </c>
      <c r="AJ22" s="13">
        <v>134067566</v>
      </c>
      <c r="AK22" s="13">
        <v>21051755</v>
      </c>
      <c r="AL22" s="13"/>
    </row>
    <row r="23" spans="1:38" s="55" customFormat="1" ht="12.75">
      <c r="A23" s="59"/>
      <c r="B23" s="60" t="s">
        <v>212</v>
      </c>
      <c r="C23" s="33"/>
      <c r="D23" s="78">
        <f>SUM(D17:D22)</f>
        <v>1861796357</v>
      </c>
      <c r="E23" s="79">
        <f>SUM(E17:E22)</f>
        <v>391772086</v>
      </c>
      <c r="F23" s="87">
        <f t="shared" si="0"/>
        <v>2253568443</v>
      </c>
      <c r="G23" s="78">
        <f>SUM(G17:G22)</f>
        <v>1861796357</v>
      </c>
      <c r="H23" s="79">
        <f>SUM(H17:H22)</f>
        <v>391772086</v>
      </c>
      <c r="I23" s="80">
        <f t="shared" si="1"/>
        <v>2253568443</v>
      </c>
      <c r="J23" s="78">
        <f>SUM(J17:J22)</f>
        <v>488388544</v>
      </c>
      <c r="K23" s="79">
        <f>SUM(K17:K22)</f>
        <v>62210887</v>
      </c>
      <c r="L23" s="79">
        <f t="shared" si="2"/>
        <v>550599431</v>
      </c>
      <c r="M23" s="45">
        <f t="shared" si="3"/>
        <v>0.24432336755081194</v>
      </c>
      <c r="N23" s="108">
        <f>SUM(N17:N22)</f>
        <v>0</v>
      </c>
      <c r="O23" s="109">
        <f>SUM(O17:O22)</f>
        <v>0</v>
      </c>
      <c r="P23" s="110">
        <f t="shared" si="4"/>
        <v>0</v>
      </c>
      <c r="Q23" s="45">
        <f t="shared" si="5"/>
        <v>0</v>
      </c>
      <c r="R23" s="108">
        <f>SUM(R17:R22)</f>
        <v>0</v>
      </c>
      <c r="S23" s="110">
        <f>SUM(S17:S22)</f>
        <v>0</v>
      </c>
      <c r="T23" s="110">
        <f t="shared" si="6"/>
        <v>0</v>
      </c>
      <c r="U23" s="45">
        <f t="shared" si="7"/>
        <v>0</v>
      </c>
      <c r="V23" s="108">
        <f>SUM(V17:V22)</f>
        <v>0</v>
      </c>
      <c r="W23" s="110">
        <f>SUM(W17:W22)</f>
        <v>0</v>
      </c>
      <c r="X23" s="110">
        <f t="shared" si="8"/>
        <v>0</v>
      </c>
      <c r="Y23" s="45">
        <f t="shared" si="9"/>
        <v>0</v>
      </c>
      <c r="Z23" s="78">
        <f>SUM(Z17:Z22)</f>
        <v>488388544</v>
      </c>
      <c r="AA23" s="79">
        <f>SUM(AA17:AA22)</f>
        <v>62210887</v>
      </c>
      <c r="AB23" s="79">
        <f t="shared" si="10"/>
        <v>550599431</v>
      </c>
      <c r="AC23" s="45">
        <f t="shared" si="11"/>
        <v>0.24432336755081194</v>
      </c>
      <c r="AD23" s="78">
        <f>SUM(AD17:AD22)</f>
        <v>464646162</v>
      </c>
      <c r="AE23" s="79">
        <f>SUM(AE17:AE22)</f>
        <v>105073462</v>
      </c>
      <c r="AF23" s="79">
        <f t="shared" si="12"/>
        <v>569719624</v>
      </c>
      <c r="AG23" s="45">
        <f t="shared" si="13"/>
        <v>0.23609603626440162</v>
      </c>
      <c r="AH23" s="45">
        <f t="shared" si="14"/>
        <v>-0.033560706344916036</v>
      </c>
      <c r="AI23" s="61">
        <f>SUM(AI17:AI22)</f>
        <v>2413084239</v>
      </c>
      <c r="AJ23" s="61">
        <f>SUM(AJ17:AJ22)</f>
        <v>2941337948</v>
      </c>
      <c r="AK23" s="61">
        <f>SUM(AK17:AK22)</f>
        <v>569719624</v>
      </c>
      <c r="AL23" s="61"/>
    </row>
    <row r="24" spans="1:38" s="14" customFormat="1" ht="12.75">
      <c r="A24" s="30" t="s">
        <v>96</v>
      </c>
      <c r="B24" s="58" t="s">
        <v>213</v>
      </c>
      <c r="C24" s="40" t="s">
        <v>214</v>
      </c>
      <c r="D24" s="74">
        <v>339820072</v>
      </c>
      <c r="E24" s="75">
        <v>78757000</v>
      </c>
      <c r="F24" s="76">
        <f t="shared" si="0"/>
        <v>418577072</v>
      </c>
      <c r="G24" s="74">
        <v>339820072</v>
      </c>
      <c r="H24" s="75">
        <v>78757000</v>
      </c>
      <c r="I24" s="77">
        <f t="shared" si="1"/>
        <v>418577072</v>
      </c>
      <c r="J24" s="74">
        <v>64577989</v>
      </c>
      <c r="K24" s="75">
        <v>15610541</v>
      </c>
      <c r="L24" s="75">
        <f t="shared" si="2"/>
        <v>80188530</v>
      </c>
      <c r="M24" s="41">
        <f t="shared" si="3"/>
        <v>0.19157410991684704</v>
      </c>
      <c r="N24" s="102">
        <v>0</v>
      </c>
      <c r="O24" s="103">
        <v>0</v>
      </c>
      <c r="P24" s="104">
        <f t="shared" si="4"/>
        <v>0</v>
      </c>
      <c r="Q24" s="41">
        <f t="shared" si="5"/>
        <v>0</v>
      </c>
      <c r="R24" s="102">
        <v>0</v>
      </c>
      <c r="S24" s="104">
        <v>0</v>
      </c>
      <c r="T24" s="104">
        <f t="shared" si="6"/>
        <v>0</v>
      </c>
      <c r="U24" s="41">
        <f t="shared" si="7"/>
        <v>0</v>
      </c>
      <c r="V24" s="102">
        <v>0</v>
      </c>
      <c r="W24" s="104">
        <v>0</v>
      </c>
      <c r="X24" s="104">
        <f t="shared" si="8"/>
        <v>0</v>
      </c>
      <c r="Y24" s="41">
        <f t="shared" si="9"/>
        <v>0</v>
      </c>
      <c r="Z24" s="74">
        <v>64577989</v>
      </c>
      <c r="AA24" s="75">
        <v>15610541</v>
      </c>
      <c r="AB24" s="75">
        <f t="shared" si="10"/>
        <v>80188530</v>
      </c>
      <c r="AC24" s="41">
        <f t="shared" si="11"/>
        <v>0.19157410991684704</v>
      </c>
      <c r="AD24" s="74">
        <v>48431163</v>
      </c>
      <c r="AE24" s="75">
        <v>14404034</v>
      </c>
      <c r="AF24" s="75">
        <f t="shared" si="12"/>
        <v>62835197</v>
      </c>
      <c r="AG24" s="41">
        <f t="shared" si="13"/>
        <v>0.1694121559245452</v>
      </c>
      <c r="AH24" s="41">
        <f t="shared" si="14"/>
        <v>0.27617217464918586</v>
      </c>
      <c r="AI24" s="13">
        <v>370901348</v>
      </c>
      <c r="AJ24" s="13">
        <v>370901348</v>
      </c>
      <c r="AK24" s="13">
        <v>62835197</v>
      </c>
      <c r="AL24" s="13"/>
    </row>
    <row r="25" spans="1:38" s="14" customFormat="1" ht="12.75">
      <c r="A25" s="30" t="s">
        <v>96</v>
      </c>
      <c r="B25" s="58" t="s">
        <v>215</v>
      </c>
      <c r="C25" s="40" t="s">
        <v>216</v>
      </c>
      <c r="D25" s="74">
        <v>497749000</v>
      </c>
      <c r="E25" s="75">
        <v>66233000</v>
      </c>
      <c r="F25" s="76">
        <f t="shared" si="0"/>
        <v>563982000</v>
      </c>
      <c r="G25" s="74">
        <v>497749000</v>
      </c>
      <c r="H25" s="75">
        <v>66233000</v>
      </c>
      <c r="I25" s="77">
        <f t="shared" si="1"/>
        <v>563982000</v>
      </c>
      <c r="J25" s="74">
        <v>70909214</v>
      </c>
      <c r="K25" s="75">
        <v>6642702</v>
      </c>
      <c r="L25" s="75">
        <f t="shared" si="2"/>
        <v>77551916</v>
      </c>
      <c r="M25" s="41">
        <f t="shared" si="3"/>
        <v>0.137507785709473</v>
      </c>
      <c r="N25" s="102">
        <v>0</v>
      </c>
      <c r="O25" s="103">
        <v>0</v>
      </c>
      <c r="P25" s="104">
        <f t="shared" si="4"/>
        <v>0</v>
      </c>
      <c r="Q25" s="41">
        <f t="shared" si="5"/>
        <v>0</v>
      </c>
      <c r="R25" s="102">
        <v>0</v>
      </c>
      <c r="S25" s="104">
        <v>0</v>
      </c>
      <c r="T25" s="104">
        <f t="shared" si="6"/>
        <v>0</v>
      </c>
      <c r="U25" s="41">
        <f t="shared" si="7"/>
        <v>0</v>
      </c>
      <c r="V25" s="102">
        <v>0</v>
      </c>
      <c r="W25" s="104">
        <v>0</v>
      </c>
      <c r="X25" s="104">
        <f t="shared" si="8"/>
        <v>0</v>
      </c>
      <c r="Y25" s="41">
        <f t="shared" si="9"/>
        <v>0</v>
      </c>
      <c r="Z25" s="74">
        <v>70909214</v>
      </c>
      <c r="AA25" s="75">
        <v>6642702</v>
      </c>
      <c r="AB25" s="75">
        <f t="shared" si="10"/>
        <v>77551916</v>
      </c>
      <c r="AC25" s="41">
        <f t="shared" si="11"/>
        <v>0.137507785709473</v>
      </c>
      <c r="AD25" s="74">
        <v>68619223</v>
      </c>
      <c r="AE25" s="75">
        <v>6964611</v>
      </c>
      <c r="AF25" s="75">
        <f t="shared" si="12"/>
        <v>75583834</v>
      </c>
      <c r="AG25" s="41">
        <f t="shared" si="13"/>
        <v>0.14178836749050322</v>
      </c>
      <c r="AH25" s="41">
        <f t="shared" si="14"/>
        <v>0.026038398634290028</v>
      </c>
      <c r="AI25" s="13">
        <v>533075000</v>
      </c>
      <c r="AJ25" s="13">
        <v>529898000</v>
      </c>
      <c r="AK25" s="13">
        <v>75583834</v>
      </c>
      <c r="AL25" s="13"/>
    </row>
    <row r="26" spans="1:38" s="14" customFormat="1" ht="12.75">
      <c r="A26" s="30" t="s">
        <v>96</v>
      </c>
      <c r="B26" s="58" t="s">
        <v>217</v>
      </c>
      <c r="C26" s="40" t="s">
        <v>218</v>
      </c>
      <c r="D26" s="74">
        <v>192628157</v>
      </c>
      <c r="E26" s="75">
        <v>40984000</v>
      </c>
      <c r="F26" s="76">
        <f t="shared" si="0"/>
        <v>233612157</v>
      </c>
      <c r="G26" s="74">
        <v>192628157</v>
      </c>
      <c r="H26" s="75">
        <v>40984000</v>
      </c>
      <c r="I26" s="77">
        <f t="shared" si="1"/>
        <v>233612157</v>
      </c>
      <c r="J26" s="74">
        <v>6773074</v>
      </c>
      <c r="K26" s="75">
        <v>5655415</v>
      </c>
      <c r="L26" s="75">
        <f t="shared" si="2"/>
        <v>12428489</v>
      </c>
      <c r="M26" s="41">
        <f t="shared" si="3"/>
        <v>0.05320137941280171</v>
      </c>
      <c r="N26" s="102">
        <v>0</v>
      </c>
      <c r="O26" s="103">
        <v>0</v>
      </c>
      <c r="P26" s="104">
        <f t="shared" si="4"/>
        <v>0</v>
      </c>
      <c r="Q26" s="41">
        <f t="shared" si="5"/>
        <v>0</v>
      </c>
      <c r="R26" s="102">
        <v>0</v>
      </c>
      <c r="S26" s="104">
        <v>0</v>
      </c>
      <c r="T26" s="104">
        <f t="shared" si="6"/>
        <v>0</v>
      </c>
      <c r="U26" s="41">
        <f t="shared" si="7"/>
        <v>0</v>
      </c>
      <c r="V26" s="102">
        <v>0</v>
      </c>
      <c r="W26" s="104">
        <v>0</v>
      </c>
      <c r="X26" s="104">
        <f t="shared" si="8"/>
        <v>0</v>
      </c>
      <c r="Y26" s="41">
        <f t="shared" si="9"/>
        <v>0</v>
      </c>
      <c r="Z26" s="74">
        <v>6773074</v>
      </c>
      <c r="AA26" s="75">
        <v>5655415</v>
      </c>
      <c r="AB26" s="75">
        <f t="shared" si="10"/>
        <v>12428489</v>
      </c>
      <c r="AC26" s="41">
        <f t="shared" si="11"/>
        <v>0.05320137941280171</v>
      </c>
      <c r="AD26" s="74">
        <v>66400632</v>
      </c>
      <c r="AE26" s="75">
        <v>7338409</v>
      </c>
      <c r="AF26" s="75">
        <f t="shared" si="12"/>
        <v>73739041</v>
      </c>
      <c r="AG26" s="41">
        <f t="shared" si="13"/>
        <v>0.4651400677079657</v>
      </c>
      <c r="AH26" s="41">
        <f t="shared" si="14"/>
        <v>-0.8314530697517479</v>
      </c>
      <c r="AI26" s="13">
        <v>158530830</v>
      </c>
      <c r="AJ26" s="13">
        <v>166961685</v>
      </c>
      <c r="AK26" s="13">
        <v>73739041</v>
      </c>
      <c r="AL26" s="13"/>
    </row>
    <row r="27" spans="1:38" s="14" customFormat="1" ht="12.75">
      <c r="A27" s="30" t="s">
        <v>96</v>
      </c>
      <c r="B27" s="58" t="s">
        <v>219</v>
      </c>
      <c r="C27" s="40" t="s">
        <v>220</v>
      </c>
      <c r="D27" s="74">
        <v>1153147588</v>
      </c>
      <c r="E27" s="75">
        <v>394024000</v>
      </c>
      <c r="F27" s="76">
        <f t="shared" si="0"/>
        <v>1547171588</v>
      </c>
      <c r="G27" s="74">
        <v>1153147588</v>
      </c>
      <c r="H27" s="75">
        <v>394024000</v>
      </c>
      <c r="I27" s="77">
        <f t="shared" si="1"/>
        <v>1547171588</v>
      </c>
      <c r="J27" s="74">
        <v>217481450</v>
      </c>
      <c r="K27" s="75">
        <v>42191841</v>
      </c>
      <c r="L27" s="75">
        <f t="shared" si="2"/>
        <v>259673291</v>
      </c>
      <c r="M27" s="41">
        <f t="shared" si="3"/>
        <v>0.16783742217996314</v>
      </c>
      <c r="N27" s="102">
        <v>0</v>
      </c>
      <c r="O27" s="103">
        <v>0</v>
      </c>
      <c r="P27" s="104">
        <f t="shared" si="4"/>
        <v>0</v>
      </c>
      <c r="Q27" s="41">
        <f t="shared" si="5"/>
        <v>0</v>
      </c>
      <c r="R27" s="102">
        <v>0</v>
      </c>
      <c r="S27" s="104">
        <v>0</v>
      </c>
      <c r="T27" s="104">
        <f t="shared" si="6"/>
        <v>0</v>
      </c>
      <c r="U27" s="41">
        <f t="shared" si="7"/>
        <v>0</v>
      </c>
      <c r="V27" s="102">
        <v>0</v>
      </c>
      <c r="W27" s="104">
        <v>0</v>
      </c>
      <c r="X27" s="104">
        <f t="shared" si="8"/>
        <v>0</v>
      </c>
      <c r="Y27" s="41">
        <f t="shared" si="9"/>
        <v>0</v>
      </c>
      <c r="Z27" s="74">
        <v>217481450</v>
      </c>
      <c r="AA27" s="75">
        <v>42191841</v>
      </c>
      <c r="AB27" s="75">
        <f t="shared" si="10"/>
        <v>259673291</v>
      </c>
      <c r="AC27" s="41">
        <f t="shared" si="11"/>
        <v>0.16783742217996314</v>
      </c>
      <c r="AD27" s="74">
        <v>215637701</v>
      </c>
      <c r="AE27" s="75">
        <v>50381100</v>
      </c>
      <c r="AF27" s="75">
        <f t="shared" si="12"/>
        <v>266018801</v>
      </c>
      <c r="AG27" s="41">
        <f t="shared" si="13"/>
        <v>0.17104552525641145</v>
      </c>
      <c r="AH27" s="41">
        <f t="shared" si="14"/>
        <v>-0.02385361476762693</v>
      </c>
      <c r="AI27" s="13">
        <v>1555251449</v>
      </c>
      <c r="AJ27" s="13">
        <v>1605144105</v>
      </c>
      <c r="AK27" s="13">
        <v>266018801</v>
      </c>
      <c r="AL27" s="13"/>
    </row>
    <row r="28" spans="1:38" s="14" customFormat="1" ht="12.75">
      <c r="A28" s="30" t="s">
        <v>96</v>
      </c>
      <c r="B28" s="58" t="s">
        <v>221</v>
      </c>
      <c r="C28" s="40" t="s">
        <v>222</v>
      </c>
      <c r="D28" s="74">
        <v>103330613</v>
      </c>
      <c r="E28" s="75">
        <v>85184338</v>
      </c>
      <c r="F28" s="77">
        <f t="shared" si="0"/>
        <v>188514951</v>
      </c>
      <c r="G28" s="74">
        <v>103330613</v>
      </c>
      <c r="H28" s="75">
        <v>85184338</v>
      </c>
      <c r="I28" s="77">
        <f t="shared" si="1"/>
        <v>188514951</v>
      </c>
      <c r="J28" s="74">
        <v>19966989</v>
      </c>
      <c r="K28" s="75">
        <v>10905123</v>
      </c>
      <c r="L28" s="75">
        <f t="shared" si="2"/>
        <v>30872112</v>
      </c>
      <c r="M28" s="41">
        <f t="shared" si="3"/>
        <v>0.1637647933823562</v>
      </c>
      <c r="N28" s="102">
        <v>0</v>
      </c>
      <c r="O28" s="103">
        <v>0</v>
      </c>
      <c r="P28" s="104">
        <f t="shared" si="4"/>
        <v>0</v>
      </c>
      <c r="Q28" s="41">
        <f t="shared" si="5"/>
        <v>0</v>
      </c>
      <c r="R28" s="102">
        <v>0</v>
      </c>
      <c r="S28" s="104">
        <v>0</v>
      </c>
      <c r="T28" s="104">
        <f t="shared" si="6"/>
        <v>0</v>
      </c>
      <c r="U28" s="41">
        <f t="shared" si="7"/>
        <v>0</v>
      </c>
      <c r="V28" s="102">
        <v>0</v>
      </c>
      <c r="W28" s="104">
        <v>0</v>
      </c>
      <c r="X28" s="104">
        <f t="shared" si="8"/>
        <v>0</v>
      </c>
      <c r="Y28" s="41">
        <f t="shared" si="9"/>
        <v>0</v>
      </c>
      <c r="Z28" s="74">
        <v>19966989</v>
      </c>
      <c r="AA28" s="75">
        <v>10905123</v>
      </c>
      <c r="AB28" s="75">
        <f t="shared" si="10"/>
        <v>30872112</v>
      </c>
      <c r="AC28" s="41">
        <f t="shared" si="11"/>
        <v>0.1637647933823562</v>
      </c>
      <c r="AD28" s="74">
        <v>15738437</v>
      </c>
      <c r="AE28" s="75">
        <v>10520918</v>
      </c>
      <c r="AF28" s="75">
        <f t="shared" si="12"/>
        <v>26259355</v>
      </c>
      <c r="AG28" s="41">
        <f t="shared" si="13"/>
        <v>0.14202998063671668</v>
      </c>
      <c r="AH28" s="41">
        <f t="shared" si="14"/>
        <v>0.17566147378715136</v>
      </c>
      <c r="AI28" s="13">
        <v>184886000</v>
      </c>
      <c r="AJ28" s="13">
        <v>150345520</v>
      </c>
      <c r="AK28" s="13">
        <v>26259355</v>
      </c>
      <c r="AL28" s="13"/>
    </row>
    <row r="29" spans="1:38" s="14" customFormat="1" ht="12.75">
      <c r="A29" s="30" t="s">
        <v>96</v>
      </c>
      <c r="B29" s="58" t="s">
        <v>223</v>
      </c>
      <c r="C29" s="40" t="s">
        <v>224</v>
      </c>
      <c r="D29" s="74">
        <v>176040441</v>
      </c>
      <c r="E29" s="75">
        <v>37403750</v>
      </c>
      <c r="F29" s="76">
        <f t="shared" si="0"/>
        <v>213444191</v>
      </c>
      <c r="G29" s="74">
        <v>176040441</v>
      </c>
      <c r="H29" s="75">
        <v>37403750</v>
      </c>
      <c r="I29" s="77">
        <f t="shared" si="1"/>
        <v>213444191</v>
      </c>
      <c r="J29" s="74">
        <v>31882875</v>
      </c>
      <c r="K29" s="75">
        <v>4899157</v>
      </c>
      <c r="L29" s="75">
        <f t="shared" si="2"/>
        <v>36782032</v>
      </c>
      <c r="M29" s="41">
        <f t="shared" si="3"/>
        <v>0.1723262264841867</v>
      </c>
      <c r="N29" s="102">
        <v>0</v>
      </c>
      <c r="O29" s="103">
        <v>0</v>
      </c>
      <c r="P29" s="104">
        <f t="shared" si="4"/>
        <v>0</v>
      </c>
      <c r="Q29" s="41">
        <f t="shared" si="5"/>
        <v>0</v>
      </c>
      <c r="R29" s="102">
        <v>0</v>
      </c>
      <c r="S29" s="104">
        <v>0</v>
      </c>
      <c r="T29" s="104">
        <f t="shared" si="6"/>
        <v>0</v>
      </c>
      <c r="U29" s="41">
        <f t="shared" si="7"/>
        <v>0</v>
      </c>
      <c r="V29" s="102">
        <v>0</v>
      </c>
      <c r="W29" s="104">
        <v>0</v>
      </c>
      <c r="X29" s="104">
        <f t="shared" si="8"/>
        <v>0</v>
      </c>
      <c r="Y29" s="41">
        <f t="shared" si="9"/>
        <v>0</v>
      </c>
      <c r="Z29" s="74">
        <v>31882875</v>
      </c>
      <c r="AA29" s="75">
        <v>4899157</v>
      </c>
      <c r="AB29" s="75">
        <f t="shared" si="10"/>
        <v>36782032</v>
      </c>
      <c r="AC29" s="41">
        <f t="shared" si="11"/>
        <v>0.1723262264841867</v>
      </c>
      <c r="AD29" s="74">
        <v>35356680</v>
      </c>
      <c r="AE29" s="75">
        <v>12238927</v>
      </c>
      <c r="AF29" s="75">
        <f t="shared" si="12"/>
        <v>47595607</v>
      </c>
      <c r="AG29" s="41">
        <f t="shared" si="13"/>
        <v>0.31278142946197096</v>
      </c>
      <c r="AH29" s="41">
        <f t="shared" si="14"/>
        <v>-0.22719691336219328</v>
      </c>
      <c r="AI29" s="13">
        <v>152168903</v>
      </c>
      <c r="AJ29" s="13">
        <v>198086184</v>
      </c>
      <c r="AK29" s="13">
        <v>47595607</v>
      </c>
      <c r="AL29" s="13"/>
    </row>
    <row r="30" spans="1:38" s="14" customFormat="1" ht="12.75">
      <c r="A30" s="30" t="s">
        <v>115</v>
      </c>
      <c r="B30" s="58" t="s">
        <v>225</v>
      </c>
      <c r="C30" s="40" t="s">
        <v>226</v>
      </c>
      <c r="D30" s="74">
        <v>84491457</v>
      </c>
      <c r="E30" s="75">
        <v>0</v>
      </c>
      <c r="F30" s="77">
        <f t="shared" si="0"/>
        <v>84491457</v>
      </c>
      <c r="G30" s="74">
        <v>84491457</v>
      </c>
      <c r="H30" s="75">
        <v>0</v>
      </c>
      <c r="I30" s="77">
        <f t="shared" si="1"/>
        <v>84491457</v>
      </c>
      <c r="J30" s="74">
        <v>16753409</v>
      </c>
      <c r="K30" s="75">
        <v>0</v>
      </c>
      <c r="L30" s="75">
        <f t="shared" si="2"/>
        <v>16753409</v>
      </c>
      <c r="M30" s="41">
        <f t="shared" si="3"/>
        <v>0.1982852420215691</v>
      </c>
      <c r="N30" s="102">
        <v>0</v>
      </c>
      <c r="O30" s="103">
        <v>0</v>
      </c>
      <c r="P30" s="104">
        <f t="shared" si="4"/>
        <v>0</v>
      </c>
      <c r="Q30" s="41">
        <f t="shared" si="5"/>
        <v>0</v>
      </c>
      <c r="R30" s="102">
        <v>0</v>
      </c>
      <c r="S30" s="104">
        <v>0</v>
      </c>
      <c r="T30" s="104">
        <f t="shared" si="6"/>
        <v>0</v>
      </c>
      <c r="U30" s="41">
        <f t="shared" si="7"/>
        <v>0</v>
      </c>
      <c r="V30" s="102">
        <v>0</v>
      </c>
      <c r="W30" s="104">
        <v>0</v>
      </c>
      <c r="X30" s="104">
        <f t="shared" si="8"/>
        <v>0</v>
      </c>
      <c r="Y30" s="41">
        <f t="shared" si="9"/>
        <v>0</v>
      </c>
      <c r="Z30" s="74">
        <v>16753409</v>
      </c>
      <c r="AA30" s="75">
        <v>0</v>
      </c>
      <c r="AB30" s="75">
        <f t="shared" si="10"/>
        <v>16753409</v>
      </c>
      <c r="AC30" s="41">
        <f t="shared" si="11"/>
        <v>0.1982852420215691</v>
      </c>
      <c r="AD30" s="74">
        <v>20146605</v>
      </c>
      <c r="AE30" s="75">
        <v>0</v>
      </c>
      <c r="AF30" s="75">
        <f t="shared" si="12"/>
        <v>20146605</v>
      </c>
      <c r="AG30" s="41">
        <f t="shared" si="13"/>
        <v>0.2544404145433046</v>
      </c>
      <c r="AH30" s="41">
        <f t="shared" si="14"/>
        <v>-0.16842520116912996</v>
      </c>
      <c r="AI30" s="13">
        <v>79180051</v>
      </c>
      <c r="AJ30" s="13">
        <v>107775131</v>
      </c>
      <c r="AK30" s="13">
        <v>20146605</v>
      </c>
      <c r="AL30" s="13"/>
    </row>
    <row r="31" spans="1:38" s="55" customFormat="1" ht="12.75">
      <c r="A31" s="59"/>
      <c r="B31" s="60" t="s">
        <v>227</v>
      </c>
      <c r="C31" s="33"/>
      <c r="D31" s="78">
        <f>SUM(D24:D30)</f>
        <v>2547207328</v>
      </c>
      <c r="E31" s="79">
        <f>SUM(E24:E30)</f>
        <v>702586088</v>
      </c>
      <c r="F31" s="87">
        <f t="shared" si="0"/>
        <v>3249793416</v>
      </c>
      <c r="G31" s="78">
        <f>SUM(G24:G30)</f>
        <v>2547207328</v>
      </c>
      <c r="H31" s="79">
        <f>SUM(H24:H30)</f>
        <v>702586088</v>
      </c>
      <c r="I31" s="80">
        <f t="shared" si="1"/>
        <v>3249793416</v>
      </c>
      <c r="J31" s="78">
        <f>SUM(J24:J30)</f>
        <v>428345000</v>
      </c>
      <c r="K31" s="79">
        <f>SUM(K24:K30)</f>
        <v>85904779</v>
      </c>
      <c r="L31" s="79">
        <f t="shared" si="2"/>
        <v>514249779</v>
      </c>
      <c r="M31" s="45">
        <f t="shared" si="3"/>
        <v>0.15824075969510795</v>
      </c>
      <c r="N31" s="108">
        <f>SUM(N24:N30)</f>
        <v>0</v>
      </c>
      <c r="O31" s="109">
        <f>SUM(O24:O30)</f>
        <v>0</v>
      </c>
      <c r="P31" s="110">
        <f t="shared" si="4"/>
        <v>0</v>
      </c>
      <c r="Q31" s="45">
        <f t="shared" si="5"/>
        <v>0</v>
      </c>
      <c r="R31" s="108">
        <f>SUM(R24:R30)</f>
        <v>0</v>
      </c>
      <c r="S31" s="110">
        <f>SUM(S24:S30)</f>
        <v>0</v>
      </c>
      <c r="T31" s="110">
        <f t="shared" si="6"/>
        <v>0</v>
      </c>
      <c r="U31" s="45">
        <f t="shared" si="7"/>
        <v>0</v>
      </c>
      <c r="V31" s="108">
        <f>SUM(V24:V30)</f>
        <v>0</v>
      </c>
      <c r="W31" s="110">
        <f>SUM(W24:W30)</f>
        <v>0</v>
      </c>
      <c r="X31" s="110">
        <f t="shared" si="8"/>
        <v>0</v>
      </c>
      <c r="Y31" s="45">
        <f t="shared" si="9"/>
        <v>0</v>
      </c>
      <c r="Z31" s="78">
        <f>SUM(Z24:Z30)</f>
        <v>428345000</v>
      </c>
      <c r="AA31" s="79">
        <f>SUM(AA24:AA30)</f>
        <v>85904779</v>
      </c>
      <c r="AB31" s="79">
        <f t="shared" si="10"/>
        <v>514249779</v>
      </c>
      <c r="AC31" s="45">
        <f t="shared" si="11"/>
        <v>0.15824075969510795</v>
      </c>
      <c r="AD31" s="78">
        <f>SUM(AD24:AD30)</f>
        <v>470330441</v>
      </c>
      <c r="AE31" s="79">
        <f>SUM(AE24:AE30)</f>
        <v>101847999</v>
      </c>
      <c r="AF31" s="79">
        <f t="shared" si="12"/>
        <v>572178440</v>
      </c>
      <c r="AG31" s="45">
        <f t="shared" si="13"/>
        <v>0.18858920585171798</v>
      </c>
      <c r="AH31" s="45">
        <f t="shared" si="14"/>
        <v>-0.10124229951761199</v>
      </c>
      <c r="AI31" s="61">
        <f>SUM(AI24:AI30)</f>
        <v>3033993581</v>
      </c>
      <c r="AJ31" s="61">
        <f>SUM(AJ24:AJ30)</f>
        <v>3129111973</v>
      </c>
      <c r="AK31" s="61">
        <f>SUM(AK24:AK30)</f>
        <v>572178440</v>
      </c>
      <c r="AL31" s="61"/>
    </row>
    <row r="32" spans="1:38" s="14" customFormat="1" ht="12.75">
      <c r="A32" s="30" t="s">
        <v>96</v>
      </c>
      <c r="B32" s="58" t="s">
        <v>228</v>
      </c>
      <c r="C32" s="40" t="s">
        <v>229</v>
      </c>
      <c r="D32" s="74">
        <v>518761000</v>
      </c>
      <c r="E32" s="75">
        <v>0</v>
      </c>
      <c r="F32" s="76">
        <f t="shared" si="0"/>
        <v>518761000</v>
      </c>
      <c r="G32" s="74">
        <v>518761000</v>
      </c>
      <c r="H32" s="75">
        <v>0</v>
      </c>
      <c r="I32" s="77">
        <f t="shared" si="1"/>
        <v>518761000</v>
      </c>
      <c r="J32" s="74">
        <v>55811862</v>
      </c>
      <c r="K32" s="75">
        <v>15474187</v>
      </c>
      <c r="L32" s="75">
        <f t="shared" si="2"/>
        <v>71286049</v>
      </c>
      <c r="M32" s="41">
        <f t="shared" si="3"/>
        <v>0.1374159757576225</v>
      </c>
      <c r="N32" s="102">
        <v>0</v>
      </c>
      <c r="O32" s="103">
        <v>0</v>
      </c>
      <c r="P32" s="104">
        <f t="shared" si="4"/>
        <v>0</v>
      </c>
      <c r="Q32" s="41">
        <f t="shared" si="5"/>
        <v>0</v>
      </c>
      <c r="R32" s="102">
        <v>0</v>
      </c>
      <c r="S32" s="104">
        <v>0</v>
      </c>
      <c r="T32" s="104">
        <f t="shared" si="6"/>
        <v>0</v>
      </c>
      <c r="U32" s="41">
        <f t="shared" si="7"/>
        <v>0</v>
      </c>
      <c r="V32" s="102">
        <v>0</v>
      </c>
      <c r="W32" s="104">
        <v>0</v>
      </c>
      <c r="X32" s="104">
        <f t="shared" si="8"/>
        <v>0</v>
      </c>
      <c r="Y32" s="41">
        <f t="shared" si="9"/>
        <v>0</v>
      </c>
      <c r="Z32" s="74">
        <v>55811862</v>
      </c>
      <c r="AA32" s="75">
        <v>15474187</v>
      </c>
      <c r="AB32" s="75">
        <f t="shared" si="10"/>
        <v>71286049</v>
      </c>
      <c r="AC32" s="41">
        <f t="shared" si="11"/>
        <v>0.1374159757576225</v>
      </c>
      <c r="AD32" s="74">
        <v>54830938</v>
      </c>
      <c r="AE32" s="75">
        <v>16819301</v>
      </c>
      <c r="AF32" s="75">
        <f t="shared" si="12"/>
        <v>71650239</v>
      </c>
      <c r="AG32" s="41">
        <f t="shared" si="13"/>
        <v>0.13039897383029084</v>
      </c>
      <c r="AH32" s="41">
        <f t="shared" si="14"/>
        <v>-0.005082886045920887</v>
      </c>
      <c r="AI32" s="13">
        <v>549469347</v>
      </c>
      <c r="AJ32" s="13">
        <v>549469347</v>
      </c>
      <c r="AK32" s="13">
        <v>71650239</v>
      </c>
      <c r="AL32" s="13"/>
    </row>
    <row r="33" spans="1:38" s="14" customFormat="1" ht="12.75">
      <c r="A33" s="30" t="s">
        <v>96</v>
      </c>
      <c r="B33" s="58" t="s">
        <v>230</v>
      </c>
      <c r="C33" s="40" t="s">
        <v>231</v>
      </c>
      <c r="D33" s="74">
        <v>424043557</v>
      </c>
      <c r="E33" s="75">
        <v>52191000</v>
      </c>
      <c r="F33" s="76">
        <f t="shared" si="0"/>
        <v>476234557</v>
      </c>
      <c r="G33" s="74">
        <v>424043557</v>
      </c>
      <c r="H33" s="75">
        <v>52191000</v>
      </c>
      <c r="I33" s="77">
        <f t="shared" si="1"/>
        <v>476234557</v>
      </c>
      <c r="J33" s="74">
        <v>166450217</v>
      </c>
      <c r="K33" s="75">
        <v>3793310</v>
      </c>
      <c r="L33" s="75">
        <f t="shared" si="2"/>
        <v>170243527</v>
      </c>
      <c r="M33" s="41">
        <f t="shared" si="3"/>
        <v>0.3574783150396203</v>
      </c>
      <c r="N33" s="102">
        <v>0</v>
      </c>
      <c r="O33" s="103">
        <v>0</v>
      </c>
      <c r="P33" s="104">
        <f t="shared" si="4"/>
        <v>0</v>
      </c>
      <c r="Q33" s="41">
        <f t="shared" si="5"/>
        <v>0</v>
      </c>
      <c r="R33" s="102">
        <v>0</v>
      </c>
      <c r="S33" s="104">
        <v>0</v>
      </c>
      <c r="T33" s="104">
        <f t="shared" si="6"/>
        <v>0</v>
      </c>
      <c r="U33" s="41">
        <f t="shared" si="7"/>
        <v>0</v>
      </c>
      <c r="V33" s="102">
        <v>0</v>
      </c>
      <c r="W33" s="104">
        <v>0</v>
      </c>
      <c r="X33" s="104">
        <f t="shared" si="8"/>
        <v>0</v>
      </c>
      <c r="Y33" s="41">
        <f t="shared" si="9"/>
        <v>0</v>
      </c>
      <c r="Z33" s="74">
        <v>166450217</v>
      </c>
      <c r="AA33" s="75">
        <v>3793310</v>
      </c>
      <c r="AB33" s="75">
        <f t="shared" si="10"/>
        <v>170243527</v>
      </c>
      <c r="AC33" s="41">
        <f t="shared" si="11"/>
        <v>0.3574783150396203</v>
      </c>
      <c r="AD33" s="74">
        <v>34356992</v>
      </c>
      <c r="AE33" s="75">
        <v>441067</v>
      </c>
      <c r="AF33" s="75">
        <f t="shared" si="12"/>
        <v>34798059</v>
      </c>
      <c r="AG33" s="41">
        <f t="shared" si="13"/>
        <v>0.06941801082127563</v>
      </c>
      <c r="AH33" s="41">
        <f t="shared" si="14"/>
        <v>3.8923282473887406</v>
      </c>
      <c r="AI33" s="13">
        <v>501282860</v>
      </c>
      <c r="AJ33" s="13">
        <v>472728319</v>
      </c>
      <c r="AK33" s="13">
        <v>34798059</v>
      </c>
      <c r="AL33" s="13"/>
    </row>
    <row r="34" spans="1:38" s="14" customFormat="1" ht="12.75">
      <c r="A34" s="30" t="s">
        <v>96</v>
      </c>
      <c r="B34" s="58" t="s">
        <v>232</v>
      </c>
      <c r="C34" s="40" t="s">
        <v>233</v>
      </c>
      <c r="D34" s="74">
        <v>788015050</v>
      </c>
      <c r="E34" s="75">
        <v>137901950</v>
      </c>
      <c r="F34" s="76">
        <f t="shared" si="0"/>
        <v>925917000</v>
      </c>
      <c r="G34" s="74">
        <v>788015050</v>
      </c>
      <c r="H34" s="75">
        <v>137901950</v>
      </c>
      <c r="I34" s="77">
        <f t="shared" si="1"/>
        <v>925917000</v>
      </c>
      <c r="J34" s="74">
        <v>130509312</v>
      </c>
      <c r="K34" s="75">
        <v>15077845</v>
      </c>
      <c r="L34" s="75">
        <f t="shared" si="2"/>
        <v>145587157</v>
      </c>
      <c r="M34" s="41">
        <f t="shared" si="3"/>
        <v>0.1572356453116208</v>
      </c>
      <c r="N34" s="102">
        <v>0</v>
      </c>
      <c r="O34" s="103">
        <v>0</v>
      </c>
      <c r="P34" s="104">
        <f t="shared" si="4"/>
        <v>0</v>
      </c>
      <c r="Q34" s="41">
        <f t="shared" si="5"/>
        <v>0</v>
      </c>
      <c r="R34" s="102">
        <v>0</v>
      </c>
      <c r="S34" s="104">
        <v>0</v>
      </c>
      <c r="T34" s="104">
        <f t="shared" si="6"/>
        <v>0</v>
      </c>
      <c r="U34" s="41">
        <f t="shared" si="7"/>
        <v>0</v>
      </c>
      <c r="V34" s="102">
        <v>0</v>
      </c>
      <c r="W34" s="104">
        <v>0</v>
      </c>
      <c r="X34" s="104">
        <f t="shared" si="8"/>
        <v>0</v>
      </c>
      <c r="Y34" s="41">
        <f t="shared" si="9"/>
        <v>0</v>
      </c>
      <c r="Z34" s="74">
        <v>130509312</v>
      </c>
      <c r="AA34" s="75">
        <v>15077845</v>
      </c>
      <c r="AB34" s="75">
        <f t="shared" si="10"/>
        <v>145587157</v>
      </c>
      <c r="AC34" s="41">
        <f t="shared" si="11"/>
        <v>0.1572356453116208</v>
      </c>
      <c r="AD34" s="74">
        <v>118998069</v>
      </c>
      <c r="AE34" s="75">
        <v>7715780</v>
      </c>
      <c r="AF34" s="75">
        <f t="shared" si="12"/>
        <v>126713849</v>
      </c>
      <c r="AG34" s="41">
        <f t="shared" si="13"/>
        <v>0.1347505740124583</v>
      </c>
      <c r="AH34" s="41">
        <f t="shared" si="14"/>
        <v>0.14894431941689334</v>
      </c>
      <c r="AI34" s="13">
        <v>940358510</v>
      </c>
      <c r="AJ34" s="13">
        <v>753384570</v>
      </c>
      <c r="AK34" s="13">
        <v>126713849</v>
      </c>
      <c r="AL34" s="13"/>
    </row>
    <row r="35" spans="1:38" s="14" customFormat="1" ht="12.75">
      <c r="A35" s="30" t="s">
        <v>96</v>
      </c>
      <c r="B35" s="58" t="s">
        <v>234</v>
      </c>
      <c r="C35" s="40" t="s">
        <v>235</v>
      </c>
      <c r="D35" s="74">
        <v>123607612</v>
      </c>
      <c r="E35" s="75">
        <v>0</v>
      </c>
      <c r="F35" s="76">
        <f t="shared" si="0"/>
        <v>123607612</v>
      </c>
      <c r="G35" s="74">
        <v>123607612</v>
      </c>
      <c r="H35" s="75">
        <v>0</v>
      </c>
      <c r="I35" s="77">
        <f t="shared" si="1"/>
        <v>123607612</v>
      </c>
      <c r="J35" s="74">
        <v>19349892</v>
      </c>
      <c r="K35" s="75">
        <v>10206115</v>
      </c>
      <c r="L35" s="75">
        <f t="shared" si="2"/>
        <v>29556007</v>
      </c>
      <c r="M35" s="41">
        <f t="shared" si="3"/>
        <v>0.23911154436022922</v>
      </c>
      <c r="N35" s="102">
        <v>0</v>
      </c>
      <c r="O35" s="103">
        <v>0</v>
      </c>
      <c r="P35" s="104">
        <f t="shared" si="4"/>
        <v>0</v>
      </c>
      <c r="Q35" s="41">
        <f t="shared" si="5"/>
        <v>0</v>
      </c>
      <c r="R35" s="102">
        <v>0</v>
      </c>
      <c r="S35" s="104">
        <v>0</v>
      </c>
      <c r="T35" s="104">
        <f t="shared" si="6"/>
        <v>0</v>
      </c>
      <c r="U35" s="41">
        <f t="shared" si="7"/>
        <v>0</v>
      </c>
      <c r="V35" s="102">
        <v>0</v>
      </c>
      <c r="W35" s="104">
        <v>0</v>
      </c>
      <c r="X35" s="104">
        <f t="shared" si="8"/>
        <v>0</v>
      </c>
      <c r="Y35" s="41">
        <f t="shared" si="9"/>
        <v>0</v>
      </c>
      <c r="Z35" s="74">
        <v>19349892</v>
      </c>
      <c r="AA35" s="75">
        <v>10206115</v>
      </c>
      <c r="AB35" s="75">
        <f t="shared" si="10"/>
        <v>29556007</v>
      </c>
      <c r="AC35" s="41">
        <f t="shared" si="11"/>
        <v>0.23911154436022922</v>
      </c>
      <c r="AD35" s="74">
        <v>40962346</v>
      </c>
      <c r="AE35" s="75">
        <v>15246288</v>
      </c>
      <c r="AF35" s="75">
        <f t="shared" si="12"/>
        <v>56208634</v>
      </c>
      <c r="AG35" s="41">
        <f t="shared" si="13"/>
        <v>0.28092738016171875</v>
      </c>
      <c r="AH35" s="41">
        <f t="shared" si="14"/>
        <v>-0.4741731848527043</v>
      </c>
      <c r="AI35" s="13">
        <v>200082434</v>
      </c>
      <c r="AJ35" s="13">
        <v>195616587</v>
      </c>
      <c r="AK35" s="13">
        <v>56208634</v>
      </c>
      <c r="AL35" s="13"/>
    </row>
    <row r="36" spans="1:38" s="14" customFormat="1" ht="12.75">
      <c r="A36" s="30" t="s">
        <v>115</v>
      </c>
      <c r="B36" s="58" t="s">
        <v>236</v>
      </c>
      <c r="C36" s="40" t="s">
        <v>237</v>
      </c>
      <c r="D36" s="74">
        <v>162190917</v>
      </c>
      <c r="E36" s="75">
        <v>8036200</v>
      </c>
      <c r="F36" s="76">
        <f t="shared" si="0"/>
        <v>170227117</v>
      </c>
      <c r="G36" s="74">
        <v>162190917</v>
      </c>
      <c r="H36" s="75">
        <v>8036200</v>
      </c>
      <c r="I36" s="77">
        <f t="shared" si="1"/>
        <v>170227117</v>
      </c>
      <c r="J36" s="74">
        <v>29274574</v>
      </c>
      <c r="K36" s="75">
        <v>91083</v>
      </c>
      <c r="L36" s="75">
        <f t="shared" si="2"/>
        <v>29365657</v>
      </c>
      <c r="M36" s="41">
        <f t="shared" si="3"/>
        <v>0.17250869025761625</v>
      </c>
      <c r="N36" s="102">
        <v>0</v>
      </c>
      <c r="O36" s="103">
        <v>0</v>
      </c>
      <c r="P36" s="104">
        <f t="shared" si="4"/>
        <v>0</v>
      </c>
      <c r="Q36" s="41">
        <f t="shared" si="5"/>
        <v>0</v>
      </c>
      <c r="R36" s="102">
        <v>0</v>
      </c>
      <c r="S36" s="104">
        <v>0</v>
      </c>
      <c r="T36" s="104">
        <f t="shared" si="6"/>
        <v>0</v>
      </c>
      <c r="U36" s="41">
        <f t="shared" si="7"/>
        <v>0</v>
      </c>
      <c r="V36" s="102">
        <v>0</v>
      </c>
      <c r="W36" s="104">
        <v>0</v>
      </c>
      <c r="X36" s="104">
        <f t="shared" si="8"/>
        <v>0</v>
      </c>
      <c r="Y36" s="41">
        <f t="shared" si="9"/>
        <v>0</v>
      </c>
      <c r="Z36" s="74">
        <v>29274574</v>
      </c>
      <c r="AA36" s="75">
        <v>91083</v>
      </c>
      <c r="AB36" s="75">
        <f t="shared" si="10"/>
        <v>29365657</v>
      </c>
      <c r="AC36" s="41">
        <f t="shared" si="11"/>
        <v>0.17250869025761625</v>
      </c>
      <c r="AD36" s="74">
        <v>26831276</v>
      </c>
      <c r="AE36" s="75">
        <v>57448</v>
      </c>
      <c r="AF36" s="75">
        <f t="shared" si="12"/>
        <v>26888724</v>
      </c>
      <c r="AG36" s="41">
        <f t="shared" si="13"/>
        <v>0.12287447797003741</v>
      </c>
      <c r="AH36" s="41">
        <f t="shared" si="14"/>
        <v>0.09211790786353413</v>
      </c>
      <c r="AI36" s="13">
        <v>218830830</v>
      </c>
      <c r="AJ36" s="13">
        <v>163808645</v>
      </c>
      <c r="AK36" s="13">
        <v>26888724</v>
      </c>
      <c r="AL36" s="13"/>
    </row>
    <row r="37" spans="1:38" s="55" customFormat="1" ht="12.75">
      <c r="A37" s="59"/>
      <c r="B37" s="60" t="s">
        <v>238</v>
      </c>
      <c r="C37" s="33"/>
      <c r="D37" s="78">
        <f>SUM(D32:D36)</f>
        <v>2016618136</v>
      </c>
      <c r="E37" s="79">
        <f>SUM(E32:E36)</f>
        <v>198129150</v>
      </c>
      <c r="F37" s="80">
        <f t="shared" si="0"/>
        <v>2214747286</v>
      </c>
      <c r="G37" s="78">
        <f>SUM(G32:G36)</f>
        <v>2016618136</v>
      </c>
      <c r="H37" s="79">
        <f>SUM(H32:H36)</f>
        <v>198129150</v>
      </c>
      <c r="I37" s="87">
        <f t="shared" si="1"/>
        <v>2214747286</v>
      </c>
      <c r="J37" s="78">
        <f>SUM(J32:J36)</f>
        <v>401395857</v>
      </c>
      <c r="K37" s="89">
        <f>SUM(K32:K36)</f>
        <v>44642540</v>
      </c>
      <c r="L37" s="79">
        <f t="shared" si="2"/>
        <v>446038397</v>
      </c>
      <c r="M37" s="45">
        <f t="shared" si="3"/>
        <v>0.20139471434033399</v>
      </c>
      <c r="N37" s="108">
        <f>SUM(N32:N36)</f>
        <v>0</v>
      </c>
      <c r="O37" s="109">
        <f>SUM(O32:O36)</f>
        <v>0</v>
      </c>
      <c r="P37" s="110">
        <f t="shared" si="4"/>
        <v>0</v>
      </c>
      <c r="Q37" s="45">
        <f t="shared" si="5"/>
        <v>0</v>
      </c>
      <c r="R37" s="108">
        <f>SUM(R32:R36)</f>
        <v>0</v>
      </c>
      <c r="S37" s="110">
        <f>SUM(S32:S36)</f>
        <v>0</v>
      </c>
      <c r="T37" s="110">
        <f t="shared" si="6"/>
        <v>0</v>
      </c>
      <c r="U37" s="45">
        <f t="shared" si="7"/>
        <v>0</v>
      </c>
      <c r="V37" s="108">
        <f>SUM(V32:V36)</f>
        <v>0</v>
      </c>
      <c r="W37" s="110">
        <f>SUM(W32:W36)</f>
        <v>0</v>
      </c>
      <c r="X37" s="110">
        <f t="shared" si="8"/>
        <v>0</v>
      </c>
      <c r="Y37" s="45">
        <f t="shared" si="9"/>
        <v>0</v>
      </c>
      <c r="Z37" s="78">
        <f>SUM(Z32:Z36)</f>
        <v>401395857</v>
      </c>
      <c r="AA37" s="79">
        <f>SUM(AA32:AA36)</f>
        <v>44642540</v>
      </c>
      <c r="AB37" s="79">
        <f t="shared" si="10"/>
        <v>446038397</v>
      </c>
      <c r="AC37" s="45">
        <f t="shared" si="11"/>
        <v>0.20139471434033399</v>
      </c>
      <c r="AD37" s="78">
        <f>SUM(AD32:AD36)</f>
        <v>275979621</v>
      </c>
      <c r="AE37" s="79">
        <f>SUM(AE32:AE36)</f>
        <v>40279884</v>
      </c>
      <c r="AF37" s="79">
        <f t="shared" si="12"/>
        <v>316259505</v>
      </c>
      <c r="AG37" s="45">
        <f t="shared" si="13"/>
        <v>0.13122670458605698</v>
      </c>
      <c r="AH37" s="45">
        <f t="shared" si="14"/>
        <v>0.4103557045660968</v>
      </c>
      <c r="AI37" s="61">
        <f>SUM(AI32:AI36)</f>
        <v>2410023981</v>
      </c>
      <c r="AJ37" s="61">
        <f>SUM(AJ32:AJ36)</f>
        <v>2135007468</v>
      </c>
      <c r="AK37" s="61">
        <f>SUM(AK32:AK36)</f>
        <v>316259505</v>
      </c>
      <c r="AL37" s="61"/>
    </row>
    <row r="38" spans="1:38" s="55" customFormat="1" ht="12.75">
      <c r="A38" s="59"/>
      <c r="B38" s="60" t="s">
        <v>239</v>
      </c>
      <c r="C38" s="33"/>
      <c r="D38" s="78">
        <f>SUM(D9,D11:D15,D17:D22,D24:D30,D32:D36)</f>
        <v>11169118609</v>
      </c>
      <c r="E38" s="79">
        <f>SUM(E9,E11:E15,E17:E22,E24:E30,E32:E36)</f>
        <v>2179414825</v>
      </c>
      <c r="F38" s="80">
        <f t="shared" si="0"/>
        <v>13348533434</v>
      </c>
      <c r="G38" s="78">
        <f>SUM(G9,G11:G15,G17:G22,G24:G30,G32:G36)</f>
        <v>11169118609</v>
      </c>
      <c r="H38" s="79">
        <f>SUM(H9,H11:H15,H17:H22,H24:H30,H32:H36)</f>
        <v>2179414825</v>
      </c>
      <c r="I38" s="87">
        <f t="shared" si="1"/>
        <v>13348533434</v>
      </c>
      <c r="J38" s="78">
        <f>SUM(J9,J11:J15,J17:J22,J24:J30,J32:J36)</f>
        <v>2250164733</v>
      </c>
      <c r="K38" s="89">
        <f>SUM(K9,K11:K15,K17:K22,K24:K30,K32:K36)</f>
        <v>324600843</v>
      </c>
      <c r="L38" s="79">
        <f t="shared" si="2"/>
        <v>2574765576</v>
      </c>
      <c r="M38" s="45">
        <f t="shared" si="3"/>
        <v>0.1928875249652388</v>
      </c>
      <c r="N38" s="108">
        <f>SUM(N9,N11:N15,N17:N22,N24:N30,N32:N36)</f>
        <v>0</v>
      </c>
      <c r="O38" s="109">
        <f>SUM(O9,O11:O15,O17:O22,O24:O30,O32:O36)</f>
        <v>0</v>
      </c>
      <c r="P38" s="110">
        <f t="shared" si="4"/>
        <v>0</v>
      </c>
      <c r="Q38" s="45">
        <f t="shared" si="5"/>
        <v>0</v>
      </c>
      <c r="R38" s="108">
        <f>SUM(R9,R11:R15,R17:R22,R24:R30,R32:R36)</f>
        <v>0</v>
      </c>
      <c r="S38" s="110">
        <f>SUM(S9,S11:S15,S17:S22,S24:S30,S32:S36)</f>
        <v>0</v>
      </c>
      <c r="T38" s="110">
        <f t="shared" si="6"/>
        <v>0</v>
      </c>
      <c r="U38" s="45">
        <f t="shared" si="7"/>
        <v>0</v>
      </c>
      <c r="V38" s="108">
        <f>SUM(V9,V11:V15,V17:V22,V24:V30,V32:V36)</f>
        <v>0</v>
      </c>
      <c r="W38" s="110">
        <f>SUM(W9,W11:W15,W17:W22,W24:W30,W32:W36)</f>
        <v>0</v>
      </c>
      <c r="X38" s="110">
        <f t="shared" si="8"/>
        <v>0</v>
      </c>
      <c r="Y38" s="45">
        <f t="shared" si="9"/>
        <v>0</v>
      </c>
      <c r="Z38" s="78">
        <f>SUM(Z9,Z11:Z15,Z17:Z22,Z24:Z30,Z32:Z36)</f>
        <v>2250164733</v>
      </c>
      <c r="AA38" s="79">
        <f>SUM(AA9,AA11:AA15,AA17:AA22,AA24:AA30,AA32:AA36)</f>
        <v>324600843</v>
      </c>
      <c r="AB38" s="79">
        <f t="shared" si="10"/>
        <v>2574765576</v>
      </c>
      <c r="AC38" s="45">
        <f t="shared" si="11"/>
        <v>0.1928875249652388</v>
      </c>
      <c r="AD38" s="78">
        <f>SUM(AD9,AD11:AD15,AD17:AD22,AD24:AD30,AD32:AD36)</f>
        <v>2024117110</v>
      </c>
      <c r="AE38" s="79">
        <f>SUM(AE9,AE11:AE15,AE17:AE22,AE24:AE30,AE32:AE36)</f>
        <v>361195576</v>
      </c>
      <c r="AF38" s="79">
        <f t="shared" si="12"/>
        <v>2385312686</v>
      </c>
      <c r="AG38" s="45">
        <f t="shared" si="13"/>
        <v>0.18455768861854754</v>
      </c>
      <c r="AH38" s="45">
        <f t="shared" si="14"/>
        <v>0.07942476100175311</v>
      </c>
      <c r="AI38" s="61">
        <f>SUM(AI9,AI11:AI15,AI17:AI22,AI24:AI30,AI32:AI36)</f>
        <v>12924482875</v>
      </c>
      <c r="AJ38" s="61">
        <f>SUM(AJ9,AJ11:AJ15,AJ17:AJ22,AJ24:AJ30,AJ32:AJ36)</f>
        <v>13367948125</v>
      </c>
      <c r="AK38" s="61">
        <f>SUM(AK9,AK11:AK15,AK17:AK22,AK24:AK30,AK32:AK36)</f>
        <v>2385312686</v>
      </c>
      <c r="AL38" s="61"/>
    </row>
    <row r="39" spans="1:38" s="14" customFormat="1" ht="12.75">
      <c r="A39" s="62"/>
      <c r="B39" s="63"/>
      <c r="C39" s="64"/>
      <c r="D39" s="90"/>
      <c r="E39" s="90"/>
      <c r="F39" s="91"/>
      <c r="G39" s="92"/>
      <c r="H39" s="90"/>
      <c r="I39" s="93"/>
      <c r="J39" s="92"/>
      <c r="K39" s="94"/>
      <c r="L39" s="90"/>
      <c r="M39" s="68"/>
      <c r="N39" s="92"/>
      <c r="O39" s="94"/>
      <c r="P39" s="90"/>
      <c r="Q39" s="68"/>
      <c r="R39" s="92"/>
      <c r="S39" s="94"/>
      <c r="T39" s="90"/>
      <c r="U39" s="68"/>
      <c r="V39" s="92"/>
      <c r="W39" s="94"/>
      <c r="X39" s="90"/>
      <c r="Y39" s="68"/>
      <c r="Z39" s="92"/>
      <c r="AA39" s="94"/>
      <c r="AB39" s="90"/>
      <c r="AC39" s="68"/>
      <c r="AD39" s="92"/>
      <c r="AE39" s="90"/>
      <c r="AF39" s="90"/>
      <c r="AG39" s="68"/>
      <c r="AH39" s="68"/>
      <c r="AI39" s="13"/>
      <c r="AJ39" s="13"/>
      <c r="AK39" s="13"/>
      <c r="AL39" s="13"/>
    </row>
    <row r="40" spans="1:38" s="14" customFormat="1" ht="13.5">
      <c r="A40" s="13"/>
      <c r="B40" s="135" t="s">
        <v>656</v>
      </c>
      <c r="C40" s="13"/>
      <c r="D40" s="85"/>
      <c r="E40" s="85"/>
      <c r="F40" s="85"/>
      <c r="G40" s="85"/>
      <c r="H40" s="85"/>
      <c r="I40" s="85"/>
      <c r="J40" s="85"/>
      <c r="K40" s="85"/>
      <c r="L40" s="85"/>
      <c r="M40" s="13"/>
      <c r="N40" s="85"/>
      <c r="O40" s="85"/>
      <c r="P40" s="85"/>
      <c r="Q40" s="13"/>
      <c r="R40" s="85"/>
      <c r="S40" s="85"/>
      <c r="T40" s="85"/>
      <c r="U40" s="13"/>
      <c r="V40" s="85"/>
      <c r="W40" s="85"/>
      <c r="X40" s="85"/>
      <c r="Y40" s="13"/>
      <c r="Z40" s="85"/>
      <c r="AA40" s="85"/>
      <c r="AB40" s="85"/>
      <c r="AC40" s="13"/>
      <c r="AD40" s="85"/>
      <c r="AE40" s="85"/>
      <c r="AF40" s="85"/>
      <c r="AG40" s="13"/>
      <c r="AH40" s="13"/>
      <c r="AI40" s="13"/>
      <c r="AJ40" s="13"/>
      <c r="AK40" s="13"/>
      <c r="AL40" s="13"/>
    </row>
    <row r="41" spans="1:38" ht="12.75">
      <c r="A41" s="2"/>
      <c r="B41" s="2"/>
      <c r="C41" s="2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ht="16.5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24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58" t="s">
        <v>43</v>
      </c>
      <c r="C9" s="40" t="s">
        <v>44</v>
      </c>
      <c r="D9" s="74">
        <v>22365359559</v>
      </c>
      <c r="E9" s="75">
        <v>2650707810</v>
      </c>
      <c r="F9" s="76">
        <f>$D9+$E9</f>
        <v>25016067369</v>
      </c>
      <c r="G9" s="74">
        <v>22365359559</v>
      </c>
      <c r="H9" s="75">
        <v>2650707810</v>
      </c>
      <c r="I9" s="77">
        <f>$G9+$H9</f>
        <v>25016067369</v>
      </c>
      <c r="J9" s="74">
        <v>5619571987</v>
      </c>
      <c r="K9" s="75">
        <v>147480416</v>
      </c>
      <c r="L9" s="75">
        <f>$J9+$K9</f>
        <v>5767052403</v>
      </c>
      <c r="M9" s="41">
        <f>IF($F9=0,0,$L9/$F9)</f>
        <v>0.23053393316915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5619571987</v>
      </c>
      <c r="AA9" s="75">
        <v>147480416</v>
      </c>
      <c r="AB9" s="75">
        <f>$Z9+$AA9</f>
        <v>5767052403</v>
      </c>
      <c r="AC9" s="41">
        <f>IF($F9=0,0,$AB9/$F9)</f>
        <v>0.23053393316915</v>
      </c>
      <c r="AD9" s="74">
        <v>5299873611</v>
      </c>
      <c r="AE9" s="75">
        <v>186036582</v>
      </c>
      <c r="AF9" s="75">
        <f>$AD9+$AE9</f>
        <v>5485910193</v>
      </c>
      <c r="AG9" s="41">
        <f>IF($AI9=0,0,$AK9/$AI9)</f>
        <v>0.23318406532351615</v>
      </c>
      <c r="AH9" s="41">
        <f>IF($AF9=0,0,(($L9/$AF9)-1))</f>
        <v>0.0512480518472096</v>
      </c>
      <c r="AI9" s="13">
        <v>23526093798</v>
      </c>
      <c r="AJ9" s="13">
        <v>23009613836</v>
      </c>
      <c r="AK9" s="13">
        <v>5485910193</v>
      </c>
      <c r="AL9" s="13"/>
    </row>
    <row r="10" spans="1:38" s="14" customFormat="1" ht="12.75">
      <c r="A10" s="30" t="s">
        <v>94</v>
      </c>
      <c r="B10" s="58" t="s">
        <v>47</v>
      </c>
      <c r="C10" s="40" t="s">
        <v>48</v>
      </c>
      <c r="D10" s="74">
        <v>32354828674</v>
      </c>
      <c r="E10" s="75">
        <v>4261567000</v>
      </c>
      <c r="F10" s="77">
        <f aca="true" t="shared" si="0" ref="F10:F24">$D10+$E10</f>
        <v>36616395674</v>
      </c>
      <c r="G10" s="74">
        <v>32354828674</v>
      </c>
      <c r="H10" s="75">
        <v>4261567000</v>
      </c>
      <c r="I10" s="77">
        <f aca="true" t="shared" si="1" ref="I10:I24">$G10+$H10</f>
        <v>36616395674</v>
      </c>
      <c r="J10" s="74">
        <v>7964319236</v>
      </c>
      <c r="K10" s="75">
        <v>227416000</v>
      </c>
      <c r="L10" s="75">
        <f aca="true" t="shared" si="2" ref="L10:L24">$J10+$K10</f>
        <v>8191735236</v>
      </c>
      <c r="M10" s="41">
        <f aca="true" t="shared" si="3" ref="M10:M24">IF($F10=0,0,$L10/$F10)</f>
        <v>0.22371768398320702</v>
      </c>
      <c r="N10" s="102">
        <v>0</v>
      </c>
      <c r="O10" s="103">
        <v>0</v>
      </c>
      <c r="P10" s="104">
        <f aca="true" t="shared" si="4" ref="P10:P24">$N10+$O10</f>
        <v>0</v>
      </c>
      <c r="Q10" s="41">
        <f aca="true" t="shared" si="5" ref="Q10:Q24">IF($F10=0,0,$P10/$F10)</f>
        <v>0</v>
      </c>
      <c r="R10" s="102">
        <v>0</v>
      </c>
      <c r="S10" s="104">
        <v>0</v>
      </c>
      <c r="T10" s="104">
        <f aca="true" t="shared" si="6" ref="T10:T24">$R10+$S10</f>
        <v>0</v>
      </c>
      <c r="U10" s="41">
        <f aca="true" t="shared" si="7" ref="U10:U24">IF($I10=0,0,$T10/$I10)</f>
        <v>0</v>
      </c>
      <c r="V10" s="102">
        <v>0</v>
      </c>
      <c r="W10" s="104">
        <v>0</v>
      </c>
      <c r="X10" s="104">
        <f aca="true" t="shared" si="8" ref="X10:X24">$V10+$W10</f>
        <v>0</v>
      </c>
      <c r="Y10" s="41">
        <f aca="true" t="shared" si="9" ref="Y10:Y24">IF($I10=0,0,$X10/$I10)</f>
        <v>0</v>
      </c>
      <c r="Z10" s="74">
        <v>7964319236</v>
      </c>
      <c r="AA10" s="75">
        <v>227416000</v>
      </c>
      <c r="AB10" s="75">
        <f aca="true" t="shared" si="10" ref="AB10:AB24">$Z10+$AA10</f>
        <v>8191735236</v>
      </c>
      <c r="AC10" s="41">
        <f aca="true" t="shared" si="11" ref="AC10:AC24">IF($F10=0,0,$AB10/$F10)</f>
        <v>0.22371768398320702</v>
      </c>
      <c r="AD10" s="74">
        <v>7559673411</v>
      </c>
      <c r="AE10" s="75">
        <v>314777401</v>
      </c>
      <c r="AF10" s="75">
        <f aca="true" t="shared" si="12" ref="AF10:AF24">$AD10+$AE10</f>
        <v>7874450812</v>
      </c>
      <c r="AG10" s="41">
        <f aca="true" t="shared" si="13" ref="AG10:AG24">IF($AI10=0,0,$AK10/$AI10)</f>
        <v>0.24391061072777517</v>
      </c>
      <c r="AH10" s="41">
        <f aca="true" t="shared" si="14" ref="AH10:AH24">IF($AF10=0,0,(($L10/$AF10)-1))</f>
        <v>0.040292895539646434</v>
      </c>
      <c r="AI10" s="13">
        <v>32284166681</v>
      </c>
      <c r="AJ10" s="13">
        <v>33107456681</v>
      </c>
      <c r="AK10" s="13">
        <v>7874450812</v>
      </c>
      <c r="AL10" s="13"/>
    </row>
    <row r="11" spans="1:38" s="14" customFormat="1" ht="12.75">
      <c r="A11" s="30" t="s">
        <v>94</v>
      </c>
      <c r="B11" s="58" t="s">
        <v>53</v>
      </c>
      <c r="C11" s="40" t="s">
        <v>54</v>
      </c>
      <c r="D11" s="74">
        <v>21084256331</v>
      </c>
      <c r="E11" s="75">
        <v>4353046899</v>
      </c>
      <c r="F11" s="76">
        <f t="shared" si="0"/>
        <v>25437303230</v>
      </c>
      <c r="G11" s="74">
        <v>21084256331</v>
      </c>
      <c r="H11" s="75">
        <v>4353046899</v>
      </c>
      <c r="I11" s="77">
        <f t="shared" si="1"/>
        <v>25437303230</v>
      </c>
      <c r="J11" s="74">
        <v>4389245415</v>
      </c>
      <c r="K11" s="75">
        <v>500621520</v>
      </c>
      <c r="L11" s="75">
        <f t="shared" si="2"/>
        <v>4889866935</v>
      </c>
      <c r="M11" s="41">
        <f t="shared" si="3"/>
        <v>0.19223212817752772</v>
      </c>
      <c r="N11" s="102">
        <v>0</v>
      </c>
      <c r="O11" s="103">
        <v>0</v>
      </c>
      <c r="P11" s="104">
        <f t="shared" si="4"/>
        <v>0</v>
      </c>
      <c r="Q11" s="41">
        <f t="shared" si="5"/>
        <v>0</v>
      </c>
      <c r="R11" s="102">
        <v>0</v>
      </c>
      <c r="S11" s="104">
        <v>0</v>
      </c>
      <c r="T11" s="104">
        <f t="shared" si="6"/>
        <v>0</v>
      </c>
      <c r="U11" s="41">
        <f t="shared" si="7"/>
        <v>0</v>
      </c>
      <c r="V11" s="102">
        <v>0</v>
      </c>
      <c r="W11" s="104">
        <v>0</v>
      </c>
      <c r="X11" s="104">
        <f t="shared" si="8"/>
        <v>0</v>
      </c>
      <c r="Y11" s="41">
        <f t="shared" si="9"/>
        <v>0</v>
      </c>
      <c r="Z11" s="74">
        <v>4389245415</v>
      </c>
      <c r="AA11" s="75">
        <v>500621520</v>
      </c>
      <c r="AB11" s="75">
        <f t="shared" si="10"/>
        <v>4889866935</v>
      </c>
      <c r="AC11" s="41">
        <f t="shared" si="11"/>
        <v>0.19223212817752772</v>
      </c>
      <c r="AD11" s="74">
        <v>3927308367</v>
      </c>
      <c r="AE11" s="75">
        <v>365946388</v>
      </c>
      <c r="AF11" s="75">
        <f t="shared" si="12"/>
        <v>4293254755</v>
      </c>
      <c r="AG11" s="41">
        <f t="shared" si="13"/>
        <v>0.20057944149954468</v>
      </c>
      <c r="AH11" s="41">
        <f t="shared" si="14"/>
        <v>0.13896500767982034</v>
      </c>
      <c r="AI11" s="13">
        <v>21404261189</v>
      </c>
      <c r="AJ11" s="13">
        <v>21807006144</v>
      </c>
      <c r="AK11" s="13">
        <v>4293254755</v>
      </c>
      <c r="AL11" s="13"/>
    </row>
    <row r="12" spans="1:38" s="55" customFormat="1" ht="12.75">
      <c r="A12" s="59"/>
      <c r="B12" s="60" t="s">
        <v>95</v>
      </c>
      <c r="C12" s="33"/>
      <c r="D12" s="78">
        <f>SUM(D9:D11)</f>
        <v>75804444564</v>
      </c>
      <c r="E12" s="79">
        <f>SUM(E9:E11)</f>
        <v>11265321709</v>
      </c>
      <c r="F12" s="87">
        <f t="shared" si="0"/>
        <v>87069766273</v>
      </c>
      <c r="G12" s="78">
        <f>SUM(G9:G11)</f>
        <v>75804444564</v>
      </c>
      <c r="H12" s="79">
        <f>SUM(H9:H11)</f>
        <v>11265321709</v>
      </c>
      <c r="I12" s="80">
        <f t="shared" si="1"/>
        <v>87069766273</v>
      </c>
      <c r="J12" s="78">
        <f>SUM(J9:J11)</f>
        <v>17973136638</v>
      </c>
      <c r="K12" s="79">
        <f>SUM(K9:K11)</f>
        <v>875517936</v>
      </c>
      <c r="L12" s="79">
        <f t="shared" si="2"/>
        <v>18848654574</v>
      </c>
      <c r="M12" s="45">
        <f t="shared" si="3"/>
        <v>0.2164776061865334</v>
      </c>
      <c r="N12" s="108">
        <f>SUM(N9:N11)</f>
        <v>0</v>
      </c>
      <c r="O12" s="109">
        <f>SUM(O9:O11)</f>
        <v>0</v>
      </c>
      <c r="P12" s="110">
        <f t="shared" si="4"/>
        <v>0</v>
      </c>
      <c r="Q12" s="45">
        <f t="shared" si="5"/>
        <v>0</v>
      </c>
      <c r="R12" s="108">
        <f>SUM(R9:R11)</f>
        <v>0</v>
      </c>
      <c r="S12" s="110">
        <f>SUM(S9:S11)</f>
        <v>0</v>
      </c>
      <c r="T12" s="110">
        <f t="shared" si="6"/>
        <v>0</v>
      </c>
      <c r="U12" s="45">
        <f t="shared" si="7"/>
        <v>0</v>
      </c>
      <c r="V12" s="108">
        <f>SUM(V9:V11)</f>
        <v>0</v>
      </c>
      <c r="W12" s="110">
        <f>SUM(W9:W11)</f>
        <v>0</v>
      </c>
      <c r="X12" s="110">
        <f t="shared" si="8"/>
        <v>0</v>
      </c>
      <c r="Y12" s="45">
        <f t="shared" si="9"/>
        <v>0</v>
      </c>
      <c r="Z12" s="78">
        <f>SUM(Z9:Z11)</f>
        <v>17973136638</v>
      </c>
      <c r="AA12" s="79">
        <f>SUM(AA9:AA11)</f>
        <v>875517936</v>
      </c>
      <c r="AB12" s="79">
        <f t="shared" si="10"/>
        <v>18848654574</v>
      </c>
      <c r="AC12" s="45">
        <f t="shared" si="11"/>
        <v>0.2164776061865334</v>
      </c>
      <c r="AD12" s="78">
        <f>SUM(AD9:AD11)</f>
        <v>16786855389</v>
      </c>
      <c r="AE12" s="79">
        <f>SUM(AE9:AE11)</f>
        <v>866760371</v>
      </c>
      <c r="AF12" s="79">
        <f t="shared" si="12"/>
        <v>17653615760</v>
      </c>
      <c r="AG12" s="45">
        <f t="shared" si="13"/>
        <v>0.22863077279563315</v>
      </c>
      <c r="AH12" s="45">
        <f t="shared" si="14"/>
        <v>0.06769371386839329</v>
      </c>
      <c r="AI12" s="61">
        <f>SUM(AI9:AI11)</f>
        <v>77214521668</v>
      </c>
      <c r="AJ12" s="61">
        <f>SUM(AJ9:AJ11)</f>
        <v>77924076661</v>
      </c>
      <c r="AK12" s="61">
        <f>SUM(AK9:AK11)</f>
        <v>17653615760</v>
      </c>
      <c r="AL12" s="61"/>
    </row>
    <row r="13" spans="1:38" s="14" customFormat="1" ht="12.75">
      <c r="A13" s="30" t="s">
        <v>96</v>
      </c>
      <c r="B13" s="58" t="s">
        <v>62</v>
      </c>
      <c r="C13" s="40" t="s">
        <v>63</v>
      </c>
      <c r="D13" s="74">
        <v>4152968107</v>
      </c>
      <c r="E13" s="75">
        <v>367488750</v>
      </c>
      <c r="F13" s="76">
        <f t="shared" si="0"/>
        <v>4520456857</v>
      </c>
      <c r="G13" s="74">
        <v>4152968107</v>
      </c>
      <c r="H13" s="75">
        <v>367488750</v>
      </c>
      <c r="I13" s="77">
        <f t="shared" si="1"/>
        <v>4520456857</v>
      </c>
      <c r="J13" s="74">
        <v>651318339</v>
      </c>
      <c r="K13" s="75">
        <v>5326053</v>
      </c>
      <c r="L13" s="75">
        <f t="shared" si="2"/>
        <v>656644392</v>
      </c>
      <c r="M13" s="41">
        <f t="shared" si="3"/>
        <v>0.14526062581112253</v>
      </c>
      <c r="N13" s="102">
        <v>0</v>
      </c>
      <c r="O13" s="103">
        <v>0</v>
      </c>
      <c r="P13" s="104">
        <f t="shared" si="4"/>
        <v>0</v>
      </c>
      <c r="Q13" s="41">
        <f t="shared" si="5"/>
        <v>0</v>
      </c>
      <c r="R13" s="102">
        <v>0</v>
      </c>
      <c r="S13" s="104">
        <v>0</v>
      </c>
      <c r="T13" s="104">
        <f t="shared" si="6"/>
        <v>0</v>
      </c>
      <c r="U13" s="41">
        <f t="shared" si="7"/>
        <v>0</v>
      </c>
      <c r="V13" s="102">
        <v>0</v>
      </c>
      <c r="W13" s="104">
        <v>0</v>
      </c>
      <c r="X13" s="104">
        <f t="shared" si="8"/>
        <v>0</v>
      </c>
      <c r="Y13" s="41">
        <f t="shared" si="9"/>
        <v>0</v>
      </c>
      <c r="Z13" s="74">
        <v>651318339</v>
      </c>
      <c r="AA13" s="75">
        <v>5326053</v>
      </c>
      <c r="AB13" s="75">
        <f t="shared" si="10"/>
        <v>656644392</v>
      </c>
      <c r="AC13" s="41">
        <f t="shared" si="11"/>
        <v>0.14526062581112253</v>
      </c>
      <c r="AD13" s="74">
        <v>772532717</v>
      </c>
      <c r="AE13" s="75">
        <v>16664991</v>
      </c>
      <c r="AF13" s="75">
        <f t="shared" si="12"/>
        <v>789197708</v>
      </c>
      <c r="AG13" s="41">
        <f t="shared" si="13"/>
        <v>0.21528061267362136</v>
      </c>
      <c r="AH13" s="41">
        <f t="shared" si="14"/>
        <v>-0.1679595805415086</v>
      </c>
      <c r="AI13" s="13">
        <v>3665902369</v>
      </c>
      <c r="AJ13" s="13">
        <v>1446912292</v>
      </c>
      <c r="AK13" s="13">
        <v>789197708</v>
      </c>
      <c r="AL13" s="13"/>
    </row>
    <row r="14" spans="1:38" s="14" customFormat="1" ht="12.75">
      <c r="A14" s="30" t="s">
        <v>96</v>
      </c>
      <c r="B14" s="58" t="s">
        <v>240</v>
      </c>
      <c r="C14" s="40" t="s">
        <v>241</v>
      </c>
      <c r="D14" s="74">
        <v>679546311</v>
      </c>
      <c r="E14" s="75">
        <v>194730349</v>
      </c>
      <c r="F14" s="76">
        <f t="shared" si="0"/>
        <v>874276660</v>
      </c>
      <c r="G14" s="74">
        <v>679546311</v>
      </c>
      <c r="H14" s="75">
        <v>194730349</v>
      </c>
      <c r="I14" s="77">
        <f t="shared" si="1"/>
        <v>874276660</v>
      </c>
      <c r="J14" s="74">
        <v>96896633</v>
      </c>
      <c r="K14" s="75">
        <v>1360202</v>
      </c>
      <c r="L14" s="75">
        <f t="shared" si="2"/>
        <v>98256835</v>
      </c>
      <c r="M14" s="41">
        <f t="shared" si="3"/>
        <v>0.11238643268825226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96896633</v>
      </c>
      <c r="AA14" s="75">
        <v>1360202</v>
      </c>
      <c r="AB14" s="75">
        <f t="shared" si="10"/>
        <v>98256835</v>
      </c>
      <c r="AC14" s="41">
        <f t="shared" si="11"/>
        <v>0.11238643268825226</v>
      </c>
      <c r="AD14" s="74">
        <v>89575803</v>
      </c>
      <c r="AE14" s="75">
        <v>1097140</v>
      </c>
      <c r="AF14" s="75">
        <f t="shared" si="12"/>
        <v>90672943</v>
      </c>
      <c r="AG14" s="41">
        <f t="shared" si="13"/>
        <v>0.1533477534622865</v>
      </c>
      <c r="AH14" s="41">
        <f t="shared" si="14"/>
        <v>0.08364007772417836</v>
      </c>
      <c r="AI14" s="13">
        <v>591289673</v>
      </c>
      <c r="AJ14" s="13">
        <v>607053957</v>
      </c>
      <c r="AK14" s="13">
        <v>90672943</v>
      </c>
      <c r="AL14" s="13"/>
    </row>
    <row r="15" spans="1:38" s="14" customFormat="1" ht="12.75">
      <c r="A15" s="30" t="s">
        <v>96</v>
      </c>
      <c r="B15" s="58" t="s">
        <v>242</v>
      </c>
      <c r="C15" s="40" t="s">
        <v>243</v>
      </c>
      <c r="D15" s="74">
        <v>521339225</v>
      </c>
      <c r="E15" s="75">
        <v>67664000</v>
      </c>
      <c r="F15" s="76">
        <f t="shared" si="0"/>
        <v>589003225</v>
      </c>
      <c r="G15" s="74">
        <v>521339225</v>
      </c>
      <c r="H15" s="75">
        <v>67664000</v>
      </c>
      <c r="I15" s="77">
        <f t="shared" si="1"/>
        <v>589003225</v>
      </c>
      <c r="J15" s="74">
        <v>128527166</v>
      </c>
      <c r="K15" s="75">
        <v>1524160</v>
      </c>
      <c r="L15" s="75">
        <f t="shared" si="2"/>
        <v>130051326</v>
      </c>
      <c r="M15" s="41">
        <f t="shared" si="3"/>
        <v>0.2207990049630034</v>
      </c>
      <c r="N15" s="102">
        <v>0</v>
      </c>
      <c r="O15" s="103">
        <v>0</v>
      </c>
      <c r="P15" s="104">
        <f t="shared" si="4"/>
        <v>0</v>
      </c>
      <c r="Q15" s="41">
        <f t="shared" si="5"/>
        <v>0</v>
      </c>
      <c r="R15" s="102">
        <v>0</v>
      </c>
      <c r="S15" s="104">
        <v>0</v>
      </c>
      <c r="T15" s="104">
        <f t="shared" si="6"/>
        <v>0</v>
      </c>
      <c r="U15" s="41">
        <f t="shared" si="7"/>
        <v>0</v>
      </c>
      <c r="V15" s="102">
        <v>0</v>
      </c>
      <c r="W15" s="104">
        <v>0</v>
      </c>
      <c r="X15" s="104">
        <f t="shared" si="8"/>
        <v>0</v>
      </c>
      <c r="Y15" s="41">
        <f t="shared" si="9"/>
        <v>0</v>
      </c>
      <c r="Z15" s="74">
        <v>128527166</v>
      </c>
      <c r="AA15" s="75">
        <v>1524160</v>
      </c>
      <c r="AB15" s="75">
        <f t="shared" si="10"/>
        <v>130051326</v>
      </c>
      <c r="AC15" s="41">
        <f t="shared" si="11"/>
        <v>0.2207990049630034</v>
      </c>
      <c r="AD15" s="74">
        <v>117346696</v>
      </c>
      <c r="AE15" s="75">
        <v>6659726</v>
      </c>
      <c r="AF15" s="75">
        <f t="shared" si="12"/>
        <v>124006422</v>
      </c>
      <c r="AG15" s="41">
        <f t="shared" si="13"/>
        <v>0.2848787500748572</v>
      </c>
      <c r="AH15" s="41">
        <f t="shared" si="14"/>
        <v>0.048746701199071873</v>
      </c>
      <c r="AI15" s="13">
        <v>435295444</v>
      </c>
      <c r="AJ15" s="13">
        <v>429196444</v>
      </c>
      <c r="AK15" s="13">
        <v>124006422</v>
      </c>
      <c r="AL15" s="13"/>
    </row>
    <row r="16" spans="1:38" s="14" customFormat="1" ht="12.75">
      <c r="A16" s="30" t="s">
        <v>115</v>
      </c>
      <c r="B16" s="58" t="s">
        <v>244</v>
      </c>
      <c r="C16" s="40" t="s">
        <v>245</v>
      </c>
      <c r="D16" s="74">
        <v>367548653</v>
      </c>
      <c r="E16" s="75">
        <v>11670000</v>
      </c>
      <c r="F16" s="76">
        <f t="shared" si="0"/>
        <v>379218653</v>
      </c>
      <c r="G16" s="74">
        <v>367548653</v>
      </c>
      <c r="H16" s="75">
        <v>11670000</v>
      </c>
      <c r="I16" s="77">
        <f t="shared" si="1"/>
        <v>379218653</v>
      </c>
      <c r="J16" s="74">
        <v>80959900</v>
      </c>
      <c r="K16" s="75">
        <v>4159646</v>
      </c>
      <c r="L16" s="75">
        <f t="shared" si="2"/>
        <v>85119546</v>
      </c>
      <c r="M16" s="41">
        <f t="shared" si="3"/>
        <v>0.22446033528841208</v>
      </c>
      <c r="N16" s="102">
        <v>0</v>
      </c>
      <c r="O16" s="103">
        <v>0</v>
      </c>
      <c r="P16" s="104">
        <f t="shared" si="4"/>
        <v>0</v>
      </c>
      <c r="Q16" s="41">
        <f t="shared" si="5"/>
        <v>0</v>
      </c>
      <c r="R16" s="102">
        <v>0</v>
      </c>
      <c r="S16" s="104">
        <v>0</v>
      </c>
      <c r="T16" s="104">
        <f t="shared" si="6"/>
        <v>0</v>
      </c>
      <c r="U16" s="41">
        <f t="shared" si="7"/>
        <v>0</v>
      </c>
      <c r="V16" s="102">
        <v>0</v>
      </c>
      <c r="W16" s="104">
        <v>0</v>
      </c>
      <c r="X16" s="104">
        <f t="shared" si="8"/>
        <v>0</v>
      </c>
      <c r="Y16" s="41">
        <f t="shared" si="9"/>
        <v>0</v>
      </c>
      <c r="Z16" s="74">
        <v>80959900</v>
      </c>
      <c r="AA16" s="75">
        <v>4159646</v>
      </c>
      <c r="AB16" s="75">
        <f t="shared" si="10"/>
        <v>85119546</v>
      </c>
      <c r="AC16" s="41">
        <f t="shared" si="11"/>
        <v>0.22446033528841208</v>
      </c>
      <c r="AD16" s="74">
        <v>91670909</v>
      </c>
      <c r="AE16" s="75">
        <v>3972179</v>
      </c>
      <c r="AF16" s="75">
        <f t="shared" si="12"/>
        <v>95643088</v>
      </c>
      <c r="AG16" s="41">
        <f t="shared" si="13"/>
        <v>0.22812836598630398</v>
      </c>
      <c r="AH16" s="41">
        <f t="shared" si="14"/>
        <v>-0.11002929976497622</v>
      </c>
      <c r="AI16" s="13">
        <v>419251186</v>
      </c>
      <c r="AJ16" s="13">
        <v>419251186</v>
      </c>
      <c r="AK16" s="13">
        <v>95643088</v>
      </c>
      <c r="AL16" s="13"/>
    </row>
    <row r="17" spans="1:38" s="55" customFormat="1" ht="12.75">
      <c r="A17" s="59"/>
      <c r="B17" s="60" t="s">
        <v>246</v>
      </c>
      <c r="C17" s="33"/>
      <c r="D17" s="78">
        <f>SUM(D13:D16)</f>
        <v>5721402296</v>
      </c>
      <c r="E17" s="79">
        <f>SUM(E13:E16)</f>
        <v>641553099</v>
      </c>
      <c r="F17" s="87">
        <f t="shared" si="0"/>
        <v>6362955395</v>
      </c>
      <c r="G17" s="78">
        <f>SUM(G13:G16)</f>
        <v>5721402296</v>
      </c>
      <c r="H17" s="79">
        <f>SUM(H13:H16)</f>
        <v>641553099</v>
      </c>
      <c r="I17" s="80">
        <f t="shared" si="1"/>
        <v>6362955395</v>
      </c>
      <c r="J17" s="78">
        <f>SUM(J13:J16)</f>
        <v>957702038</v>
      </c>
      <c r="K17" s="79">
        <f>SUM(K13:K16)</f>
        <v>12370061</v>
      </c>
      <c r="L17" s="79">
        <f t="shared" si="2"/>
        <v>970072099</v>
      </c>
      <c r="M17" s="45">
        <f t="shared" si="3"/>
        <v>0.15245621551304306</v>
      </c>
      <c r="N17" s="108">
        <f>SUM(N13:N16)</f>
        <v>0</v>
      </c>
      <c r="O17" s="109">
        <f>SUM(O13:O16)</f>
        <v>0</v>
      </c>
      <c r="P17" s="110">
        <f t="shared" si="4"/>
        <v>0</v>
      </c>
      <c r="Q17" s="45">
        <f t="shared" si="5"/>
        <v>0</v>
      </c>
      <c r="R17" s="108">
        <f>SUM(R13:R16)</f>
        <v>0</v>
      </c>
      <c r="S17" s="110">
        <f>SUM(S13:S16)</f>
        <v>0</v>
      </c>
      <c r="T17" s="110">
        <f t="shared" si="6"/>
        <v>0</v>
      </c>
      <c r="U17" s="45">
        <f t="shared" si="7"/>
        <v>0</v>
      </c>
      <c r="V17" s="108">
        <f>SUM(V13:V16)</f>
        <v>0</v>
      </c>
      <c r="W17" s="110">
        <f>SUM(W13:W16)</f>
        <v>0</v>
      </c>
      <c r="X17" s="110">
        <f t="shared" si="8"/>
        <v>0</v>
      </c>
      <c r="Y17" s="45">
        <f t="shared" si="9"/>
        <v>0</v>
      </c>
      <c r="Z17" s="78">
        <f>SUM(Z13:Z16)</f>
        <v>957702038</v>
      </c>
      <c r="AA17" s="79">
        <f>SUM(AA13:AA16)</f>
        <v>12370061</v>
      </c>
      <c r="AB17" s="79">
        <f t="shared" si="10"/>
        <v>970072099</v>
      </c>
      <c r="AC17" s="45">
        <f t="shared" si="11"/>
        <v>0.15245621551304306</v>
      </c>
      <c r="AD17" s="78">
        <f>SUM(AD13:AD16)</f>
        <v>1071126125</v>
      </c>
      <c r="AE17" s="79">
        <f>SUM(AE13:AE16)</f>
        <v>28394036</v>
      </c>
      <c r="AF17" s="79">
        <f t="shared" si="12"/>
        <v>1099520161</v>
      </c>
      <c r="AG17" s="45">
        <f t="shared" si="13"/>
        <v>0.21509709935343893</v>
      </c>
      <c r="AH17" s="45">
        <f t="shared" si="14"/>
        <v>-0.11773141283945954</v>
      </c>
      <c r="AI17" s="61">
        <f>SUM(AI13:AI16)</f>
        <v>5111738672</v>
      </c>
      <c r="AJ17" s="61">
        <f>SUM(AJ13:AJ16)</f>
        <v>2902413879</v>
      </c>
      <c r="AK17" s="61">
        <f>SUM(AK13:AK16)</f>
        <v>1099520161</v>
      </c>
      <c r="AL17" s="61"/>
    </row>
    <row r="18" spans="1:38" s="14" customFormat="1" ht="12.75">
      <c r="A18" s="30" t="s">
        <v>96</v>
      </c>
      <c r="B18" s="58" t="s">
        <v>74</v>
      </c>
      <c r="C18" s="40" t="s">
        <v>75</v>
      </c>
      <c r="D18" s="74">
        <v>1887290899</v>
      </c>
      <c r="E18" s="75">
        <v>382973863</v>
      </c>
      <c r="F18" s="76">
        <f t="shared" si="0"/>
        <v>2270264762</v>
      </c>
      <c r="G18" s="74">
        <v>1887290899</v>
      </c>
      <c r="H18" s="75">
        <v>382973863</v>
      </c>
      <c r="I18" s="77">
        <f t="shared" si="1"/>
        <v>2270264762</v>
      </c>
      <c r="J18" s="74">
        <v>411095074</v>
      </c>
      <c r="K18" s="75">
        <v>19004166</v>
      </c>
      <c r="L18" s="75">
        <f t="shared" si="2"/>
        <v>430099240</v>
      </c>
      <c r="M18" s="41">
        <f t="shared" si="3"/>
        <v>0.18944893441463723</v>
      </c>
      <c r="N18" s="102">
        <v>0</v>
      </c>
      <c r="O18" s="103">
        <v>0</v>
      </c>
      <c r="P18" s="104">
        <f t="shared" si="4"/>
        <v>0</v>
      </c>
      <c r="Q18" s="41">
        <f t="shared" si="5"/>
        <v>0</v>
      </c>
      <c r="R18" s="102">
        <v>0</v>
      </c>
      <c r="S18" s="104">
        <v>0</v>
      </c>
      <c r="T18" s="104">
        <f t="shared" si="6"/>
        <v>0</v>
      </c>
      <c r="U18" s="41">
        <f t="shared" si="7"/>
        <v>0</v>
      </c>
      <c r="V18" s="102">
        <v>0</v>
      </c>
      <c r="W18" s="104">
        <v>0</v>
      </c>
      <c r="X18" s="104">
        <f t="shared" si="8"/>
        <v>0</v>
      </c>
      <c r="Y18" s="41">
        <f t="shared" si="9"/>
        <v>0</v>
      </c>
      <c r="Z18" s="74">
        <v>411095074</v>
      </c>
      <c r="AA18" s="75">
        <v>19004166</v>
      </c>
      <c r="AB18" s="75">
        <f t="shared" si="10"/>
        <v>430099240</v>
      </c>
      <c r="AC18" s="41">
        <f t="shared" si="11"/>
        <v>0.18944893441463723</v>
      </c>
      <c r="AD18" s="74">
        <v>321870128</v>
      </c>
      <c r="AE18" s="75">
        <v>25772686</v>
      </c>
      <c r="AF18" s="75">
        <f t="shared" si="12"/>
        <v>347642814</v>
      </c>
      <c r="AG18" s="41">
        <f t="shared" si="13"/>
        <v>0.21716480811976618</v>
      </c>
      <c r="AH18" s="41">
        <f t="shared" si="14"/>
        <v>0.23718720099878143</v>
      </c>
      <c r="AI18" s="13">
        <v>1600824816</v>
      </c>
      <c r="AJ18" s="13">
        <v>1840847443</v>
      </c>
      <c r="AK18" s="13">
        <v>347642814</v>
      </c>
      <c r="AL18" s="13"/>
    </row>
    <row r="19" spans="1:38" s="14" customFormat="1" ht="12.75">
      <c r="A19" s="30" t="s">
        <v>96</v>
      </c>
      <c r="B19" s="58" t="s">
        <v>247</v>
      </c>
      <c r="C19" s="40" t="s">
        <v>248</v>
      </c>
      <c r="D19" s="74">
        <v>858433658</v>
      </c>
      <c r="E19" s="75">
        <v>104969400</v>
      </c>
      <c r="F19" s="76">
        <f t="shared" si="0"/>
        <v>963403058</v>
      </c>
      <c r="G19" s="74">
        <v>858433658</v>
      </c>
      <c r="H19" s="75">
        <v>104969400</v>
      </c>
      <c r="I19" s="77">
        <f t="shared" si="1"/>
        <v>963403058</v>
      </c>
      <c r="J19" s="74">
        <v>156028418</v>
      </c>
      <c r="K19" s="75">
        <v>2658165</v>
      </c>
      <c r="L19" s="75">
        <f t="shared" si="2"/>
        <v>158686583</v>
      </c>
      <c r="M19" s="41">
        <f t="shared" si="3"/>
        <v>0.16471463494150546</v>
      </c>
      <c r="N19" s="102">
        <v>0</v>
      </c>
      <c r="O19" s="103">
        <v>0</v>
      </c>
      <c r="P19" s="104">
        <f t="shared" si="4"/>
        <v>0</v>
      </c>
      <c r="Q19" s="41">
        <f t="shared" si="5"/>
        <v>0</v>
      </c>
      <c r="R19" s="102">
        <v>0</v>
      </c>
      <c r="S19" s="104">
        <v>0</v>
      </c>
      <c r="T19" s="104">
        <f t="shared" si="6"/>
        <v>0</v>
      </c>
      <c r="U19" s="41">
        <f t="shared" si="7"/>
        <v>0</v>
      </c>
      <c r="V19" s="102">
        <v>0</v>
      </c>
      <c r="W19" s="104">
        <v>0</v>
      </c>
      <c r="X19" s="104">
        <f t="shared" si="8"/>
        <v>0</v>
      </c>
      <c r="Y19" s="41">
        <f t="shared" si="9"/>
        <v>0</v>
      </c>
      <c r="Z19" s="74">
        <v>156028418</v>
      </c>
      <c r="AA19" s="75">
        <v>2658165</v>
      </c>
      <c r="AB19" s="75">
        <f t="shared" si="10"/>
        <v>158686583</v>
      </c>
      <c r="AC19" s="41">
        <f t="shared" si="11"/>
        <v>0.16471463494150546</v>
      </c>
      <c r="AD19" s="74">
        <v>139860120</v>
      </c>
      <c r="AE19" s="75">
        <v>7245186</v>
      </c>
      <c r="AF19" s="75">
        <f t="shared" si="12"/>
        <v>147105306</v>
      </c>
      <c r="AG19" s="41">
        <f t="shared" si="13"/>
        <v>0.18011158211617914</v>
      </c>
      <c r="AH19" s="41">
        <f t="shared" si="14"/>
        <v>0.07872779925422946</v>
      </c>
      <c r="AI19" s="13">
        <v>816745399</v>
      </c>
      <c r="AJ19" s="13">
        <v>897845250</v>
      </c>
      <c r="AK19" s="13">
        <v>147105306</v>
      </c>
      <c r="AL19" s="13"/>
    </row>
    <row r="20" spans="1:38" s="14" customFormat="1" ht="12.75">
      <c r="A20" s="30" t="s">
        <v>96</v>
      </c>
      <c r="B20" s="58" t="s">
        <v>249</v>
      </c>
      <c r="C20" s="40" t="s">
        <v>250</v>
      </c>
      <c r="D20" s="74">
        <v>414958000</v>
      </c>
      <c r="E20" s="75">
        <v>79220000</v>
      </c>
      <c r="F20" s="76">
        <f t="shared" si="0"/>
        <v>494178000</v>
      </c>
      <c r="G20" s="74">
        <v>414958000</v>
      </c>
      <c r="H20" s="75">
        <v>79220000</v>
      </c>
      <c r="I20" s="77">
        <f t="shared" si="1"/>
        <v>494178000</v>
      </c>
      <c r="J20" s="74">
        <v>87464590</v>
      </c>
      <c r="K20" s="75">
        <v>6752052</v>
      </c>
      <c r="L20" s="75">
        <f t="shared" si="2"/>
        <v>94216642</v>
      </c>
      <c r="M20" s="41">
        <f t="shared" si="3"/>
        <v>0.19065325044821907</v>
      </c>
      <c r="N20" s="102">
        <v>0</v>
      </c>
      <c r="O20" s="103">
        <v>0</v>
      </c>
      <c r="P20" s="104">
        <f t="shared" si="4"/>
        <v>0</v>
      </c>
      <c r="Q20" s="41">
        <f t="shared" si="5"/>
        <v>0</v>
      </c>
      <c r="R20" s="102">
        <v>0</v>
      </c>
      <c r="S20" s="104">
        <v>0</v>
      </c>
      <c r="T20" s="104">
        <f t="shared" si="6"/>
        <v>0</v>
      </c>
      <c r="U20" s="41">
        <f t="shared" si="7"/>
        <v>0</v>
      </c>
      <c r="V20" s="102">
        <v>0</v>
      </c>
      <c r="W20" s="104">
        <v>0</v>
      </c>
      <c r="X20" s="104">
        <f t="shared" si="8"/>
        <v>0</v>
      </c>
      <c r="Y20" s="41">
        <f t="shared" si="9"/>
        <v>0</v>
      </c>
      <c r="Z20" s="74">
        <v>87464590</v>
      </c>
      <c r="AA20" s="75">
        <v>6752052</v>
      </c>
      <c r="AB20" s="75">
        <f t="shared" si="10"/>
        <v>94216642</v>
      </c>
      <c r="AC20" s="41">
        <f t="shared" si="11"/>
        <v>0.19065325044821907</v>
      </c>
      <c r="AD20" s="74">
        <v>73226532</v>
      </c>
      <c r="AE20" s="75">
        <v>4210898</v>
      </c>
      <c r="AF20" s="75">
        <f t="shared" si="12"/>
        <v>77437430</v>
      </c>
      <c r="AG20" s="41">
        <f t="shared" si="13"/>
        <v>0.21675310207383397</v>
      </c>
      <c r="AH20" s="41">
        <f t="shared" si="14"/>
        <v>0.21668089966312154</v>
      </c>
      <c r="AI20" s="13">
        <v>357261000</v>
      </c>
      <c r="AJ20" s="13">
        <v>469014000</v>
      </c>
      <c r="AK20" s="13">
        <v>77437430</v>
      </c>
      <c r="AL20" s="13"/>
    </row>
    <row r="21" spans="1:38" s="14" customFormat="1" ht="12.75">
      <c r="A21" s="30" t="s">
        <v>96</v>
      </c>
      <c r="B21" s="58" t="s">
        <v>251</v>
      </c>
      <c r="C21" s="40" t="s">
        <v>252</v>
      </c>
      <c r="D21" s="74">
        <v>1198218667</v>
      </c>
      <c r="E21" s="75">
        <v>301346377</v>
      </c>
      <c r="F21" s="76">
        <f t="shared" si="0"/>
        <v>1499565044</v>
      </c>
      <c r="G21" s="74">
        <v>1198218667</v>
      </c>
      <c r="H21" s="75">
        <v>301346377</v>
      </c>
      <c r="I21" s="77">
        <f t="shared" si="1"/>
        <v>1499565044</v>
      </c>
      <c r="J21" s="74">
        <v>211817219</v>
      </c>
      <c r="K21" s="75">
        <v>20046986</v>
      </c>
      <c r="L21" s="75">
        <f t="shared" si="2"/>
        <v>231864205</v>
      </c>
      <c r="M21" s="41">
        <f t="shared" si="3"/>
        <v>0.15462097221305993</v>
      </c>
      <c r="N21" s="102">
        <v>0</v>
      </c>
      <c r="O21" s="103">
        <v>0</v>
      </c>
      <c r="P21" s="104">
        <f t="shared" si="4"/>
        <v>0</v>
      </c>
      <c r="Q21" s="41">
        <f t="shared" si="5"/>
        <v>0</v>
      </c>
      <c r="R21" s="102">
        <v>0</v>
      </c>
      <c r="S21" s="104">
        <v>0</v>
      </c>
      <c r="T21" s="104">
        <f t="shared" si="6"/>
        <v>0</v>
      </c>
      <c r="U21" s="41">
        <f t="shared" si="7"/>
        <v>0</v>
      </c>
      <c r="V21" s="102">
        <v>0</v>
      </c>
      <c r="W21" s="104">
        <v>0</v>
      </c>
      <c r="X21" s="104">
        <f t="shared" si="8"/>
        <v>0</v>
      </c>
      <c r="Y21" s="41">
        <f t="shared" si="9"/>
        <v>0</v>
      </c>
      <c r="Z21" s="74">
        <v>211817219</v>
      </c>
      <c r="AA21" s="75">
        <v>20046986</v>
      </c>
      <c r="AB21" s="75">
        <f t="shared" si="10"/>
        <v>231864205</v>
      </c>
      <c r="AC21" s="41">
        <f t="shared" si="11"/>
        <v>0.15462097221305993</v>
      </c>
      <c r="AD21" s="74">
        <v>162031545</v>
      </c>
      <c r="AE21" s="75">
        <v>21352040</v>
      </c>
      <c r="AF21" s="75">
        <f t="shared" si="12"/>
        <v>183383585</v>
      </c>
      <c r="AG21" s="41">
        <f t="shared" si="13"/>
        <v>0.13723348897018958</v>
      </c>
      <c r="AH21" s="41">
        <f t="shared" si="14"/>
        <v>0.26436728238244434</v>
      </c>
      <c r="AI21" s="13">
        <v>1336288878</v>
      </c>
      <c r="AJ21" s="13">
        <v>1336288878</v>
      </c>
      <c r="AK21" s="13">
        <v>183383585</v>
      </c>
      <c r="AL21" s="13"/>
    </row>
    <row r="22" spans="1:38" s="14" customFormat="1" ht="12.75">
      <c r="A22" s="30" t="s">
        <v>115</v>
      </c>
      <c r="B22" s="58" t="s">
        <v>253</v>
      </c>
      <c r="C22" s="40" t="s">
        <v>254</v>
      </c>
      <c r="D22" s="74">
        <v>261899400</v>
      </c>
      <c r="E22" s="75">
        <v>0</v>
      </c>
      <c r="F22" s="76">
        <f t="shared" si="0"/>
        <v>261899400</v>
      </c>
      <c r="G22" s="74">
        <v>261899400</v>
      </c>
      <c r="H22" s="75">
        <v>0</v>
      </c>
      <c r="I22" s="77">
        <f t="shared" si="1"/>
        <v>261899400</v>
      </c>
      <c r="J22" s="74">
        <v>57108371</v>
      </c>
      <c r="K22" s="75">
        <v>278853</v>
      </c>
      <c r="L22" s="75">
        <f t="shared" si="2"/>
        <v>57387224</v>
      </c>
      <c r="M22" s="41">
        <f t="shared" si="3"/>
        <v>0.21911934124324073</v>
      </c>
      <c r="N22" s="102">
        <v>0</v>
      </c>
      <c r="O22" s="103">
        <v>0</v>
      </c>
      <c r="P22" s="104">
        <f t="shared" si="4"/>
        <v>0</v>
      </c>
      <c r="Q22" s="41">
        <f t="shared" si="5"/>
        <v>0</v>
      </c>
      <c r="R22" s="102">
        <v>0</v>
      </c>
      <c r="S22" s="104">
        <v>0</v>
      </c>
      <c r="T22" s="104">
        <f t="shared" si="6"/>
        <v>0</v>
      </c>
      <c r="U22" s="41">
        <f t="shared" si="7"/>
        <v>0</v>
      </c>
      <c r="V22" s="102">
        <v>0</v>
      </c>
      <c r="W22" s="104">
        <v>0</v>
      </c>
      <c r="X22" s="104">
        <f t="shared" si="8"/>
        <v>0</v>
      </c>
      <c r="Y22" s="41">
        <f t="shared" si="9"/>
        <v>0</v>
      </c>
      <c r="Z22" s="74">
        <v>57108371</v>
      </c>
      <c r="AA22" s="75">
        <v>278853</v>
      </c>
      <c r="AB22" s="75">
        <f t="shared" si="10"/>
        <v>57387224</v>
      </c>
      <c r="AC22" s="41">
        <f t="shared" si="11"/>
        <v>0.21911934124324073</v>
      </c>
      <c r="AD22" s="74">
        <v>59914286</v>
      </c>
      <c r="AE22" s="75">
        <v>258515</v>
      </c>
      <c r="AF22" s="75">
        <f t="shared" si="12"/>
        <v>60172801</v>
      </c>
      <c r="AG22" s="41">
        <f t="shared" si="13"/>
        <v>0.23771285213305454</v>
      </c>
      <c r="AH22" s="41">
        <f t="shared" si="14"/>
        <v>-0.04629295884032392</v>
      </c>
      <c r="AI22" s="13">
        <v>253132300</v>
      </c>
      <c r="AJ22" s="13">
        <v>296032700</v>
      </c>
      <c r="AK22" s="13">
        <v>60172801</v>
      </c>
      <c r="AL22" s="13"/>
    </row>
    <row r="23" spans="1:38" s="55" customFormat="1" ht="12.75">
      <c r="A23" s="59"/>
      <c r="B23" s="60" t="s">
        <v>255</v>
      </c>
      <c r="C23" s="33"/>
      <c r="D23" s="78">
        <f>SUM(D18:D22)</f>
        <v>4620800624</v>
      </c>
      <c r="E23" s="79">
        <f>SUM(E18:E22)</f>
        <v>868509640</v>
      </c>
      <c r="F23" s="87">
        <f t="shared" si="0"/>
        <v>5489310264</v>
      </c>
      <c r="G23" s="78">
        <f>SUM(G18:G22)</f>
        <v>4620800624</v>
      </c>
      <c r="H23" s="79">
        <f>SUM(H18:H22)</f>
        <v>868509640</v>
      </c>
      <c r="I23" s="80">
        <f t="shared" si="1"/>
        <v>5489310264</v>
      </c>
      <c r="J23" s="78">
        <f>SUM(J18:J22)</f>
        <v>923513672</v>
      </c>
      <c r="K23" s="79">
        <f>SUM(K18:K22)</f>
        <v>48740222</v>
      </c>
      <c r="L23" s="79">
        <f t="shared" si="2"/>
        <v>972253894</v>
      </c>
      <c r="M23" s="45">
        <f t="shared" si="3"/>
        <v>0.17711767913288423</v>
      </c>
      <c r="N23" s="108">
        <f>SUM(N18:N22)</f>
        <v>0</v>
      </c>
      <c r="O23" s="109">
        <f>SUM(O18:O22)</f>
        <v>0</v>
      </c>
      <c r="P23" s="110">
        <f t="shared" si="4"/>
        <v>0</v>
      </c>
      <c r="Q23" s="45">
        <f t="shared" si="5"/>
        <v>0</v>
      </c>
      <c r="R23" s="108">
        <f>SUM(R18:R22)</f>
        <v>0</v>
      </c>
      <c r="S23" s="110">
        <f>SUM(S18:S22)</f>
        <v>0</v>
      </c>
      <c r="T23" s="110">
        <f t="shared" si="6"/>
        <v>0</v>
      </c>
      <c r="U23" s="45">
        <f t="shared" si="7"/>
        <v>0</v>
      </c>
      <c r="V23" s="108">
        <f>SUM(V18:V22)</f>
        <v>0</v>
      </c>
      <c r="W23" s="110">
        <f>SUM(W18:W22)</f>
        <v>0</v>
      </c>
      <c r="X23" s="110">
        <f t="shared" si="8"/>
        <v>0</v>
      </c>
      <c r="Y23" s="45">
        <f t="shared" si="9"/>
        <v>0</v>
      </c>
      <c r="Z23" s="78">
        <f>SUM(Z18:Z22)</f>
        <v>923513672</v>
      </c>
      <c r="AA23" s="79">
        <f>SUM(AA18:AA22)</f>
        <v>48740222</v>
      </c>
      <c r="AB23" s="79">
        <f t="shared" si="10"/>
        <v>972253894</v>
      </c>
      <c r="AC23" s="45">
        <f t="shared" si="11"/>
        <v>0.17711767913288423</v>
      </c>
      <c r="AD23" s="78">
        <f>SUM(AD18:AD22)</f>
        <v>756902611</v>
      </c>
      <c r="AE23" s="79">
        <f>SUM(AE18:AE22)</f>
        <v>58839325</v>
      </c>
      <c r="AF23" s="79">
        <f t="shared" si="12"/>
        <v>815741936</v>
      </c>
      <c r="AG23" s="45">
        <f t="shared" si="13"/>
        <v>0.186914472982452</v>
      </c>
      <c r="AH23" s="45">
        <f t="shared" si="14"/>
        <v>0.19186454820192056</v>
      </c>
      <c r="AI23" s="61">
        <f>SUM(AI18:AI22)</f>
        <v>4364252393</v>
      </c>
      <c r="AJ23" s="61">
        <f>SUM(AJ18:AJ22)</f>
        <v>4840028271</v>
      </c>
      <c r="AK23" s="61">
        <f>SUM(AK18:AK22)</f>
        <v>815741936</v>
      </c>
      <c r="AL23" s="61"/>
    </row>
    <row r="24" spans="1:38" s="55" customFormat="1" ht="12.75">
      <c r="A24" s="59"/>
      <c r="B24" s="60" t="s">
        <v>256</v>
      </c>
      <c r="C24" s="33"/>
      <c r="D24" s="78">
        <f>SUM(D9:D11,D13:D16,D18:D22)</f>
        <v>86146647484</v>
      </c>
      <c r="E24" s="79">
        <f>SUM(E9:E11,E13:E16,E18:E22)</f>
        <v>12775384448</v>
      </c>
      <c r="F24" s="87">
        <f t="shared" si="0"/>
        <v>98922031932</v>
      </c>
      <c r="G24" s="78">
        <f>SUM(G9:G11,G13:G16,G18:G22)</f>
        <v>86146647484</v>
      </c>
      <c r="H24" s="79">
        <f>SUM(H9:H11,H13:H16,H18:H22)</f>
        <v>12775384448</v>
      </c>
      <c r="I24" s="80">
        <f t="shared" si="1"/>
        <v>98922031932</v>
      </c>
      <c r="J24" s="78">
        <f>SUM(J9:J11,J13:J16,J18:J22)</f>
        <v>19854352348</v>
      </c>
      <c r="K24" s="79">
        <f>SUM(K9:K11,K13:K16,K18:K22)</f>
        <v>936628219</v>
      </c>
      <c r="L24" s="79">
        <f t="shared" si="2"/>
        <v>20790980567</v>
      </c>
      <c r="M24" s="45">
        <f t="shared" si="3"/>
        <v>0.21017542968882735</v>
      </c>
      <c r="N24" s="108">
        <f>SUM(N9:N11,N13:N16,N18:N22)</f>
        <v>0</v>
      </c>
      <c r="O24" s="109">
        <f>SUM(O9:O11,O13:O16,O18:O22)</f>
        <v>0</v>
      </c>
      <c r="P24" s="110">
        <f t="shared" si="4"/>
        <v>0</v>
      </c>
      <c r="Q24" s="45">
        <f t="shared" si="5"/>
        <v>0</v>
      </c>
      <c r="R24" s="108">
        <f>SUM(R9:R11,R13:R16,R18:R22)</f>
        <v>0</v>
      </c>
      <c r="S24" s="110">
        <f>SUM(S9:S11,S13:S16,S18:S22)</f>
        <v>0</v>
      </c>
      <c r="T24" s="110">
        <f t="shared" si="6"/>
        <v>0</v>
      </c>
      <c r="U24" s="45">
        <f t="shared" si="7"/>
        <v>0</v>
      </c>
      <c r="V24" s="108">
        <f>SUM(V9:V11,V13:V16,V18:V22)</f>
        <v>0</v>
      </c>
      <c r="W24" s="110">
        <f>SUM(W9:W11,W13:W16,W18:W22)</f>
        <v>0</v>
      </c>
      <c r="X24" s="110">
        <f t="shared" si="8"/>
        <v>0</v>
      </c>
      <c r="Y24" s="45">
        <f t="shared" si="9"/>
        <v>0</v>
      </c>
      <c r="Z24" s="78">
        <f>SUM(Z9:Z11,Z13:Z16,Z18:Z22)</f>
        <v>19854352348</v>
      </c>
      <c r="AA24" s="79">
        <f>SUM(AA9:AA11,AA13:AA16,AA18:AA22)</f>
        <v>936628219</v>
      </c>
      <c r="AB24" s="79">
        <f t="shared" si="10"/>
        <v>20790980567</v>
      </c>
      <c r="AC24" s="45">
        <f t="shared" si="11"/>
        <v>0.21017542968882735</v>
      </c>
      <c r="AD24" s="78">
        <f>SUM(AD9:AD11,AD13:AD16,AD18:AD22)</f>
        <v>18614884125</v>
      </c>
      <c r="AE24" s="79">
        <f>SUM(AE9:AE11,AE13:AE16,AE18:AE22)</f>
        <v>953993732</v>
      </c>
      <c r="AF24" s="79">
        <f t="shared" si="12"/>
        <v>19568877857</v>
      </c>
      <c r="AG24" s="45">
        <f t="shared" si="13"/>
        <v>0.22573263486479325</v>
      </c>
      <c r="AH24" s="45">
        <f t="shared" si="14"/>
        <v>0.06245134334889002</v>
      </c>
      <c r="AI24" s="61">
        <f>SUM(AI9:AI11,AI13:AI16,AI18:AI22)</f>
        <v>86690512733</v>
      </c>
      <c r="AJ24" s="61">
        <f>SUM(AJ9:AJ11,AJ13:AJ16,AJ18:AJ22)</f>
        <v>85666518811</v>
      </c>
      <c r="AK24" s="61">
        <f>SUM(AK9:AK11,AK13:AK16,AK18:AK22)</f>
        <v>19568877857</v>
      </c>
      <c r="AL24" s="61"/>
    </row>
    <row r="25" spans="1:38" s="14" customFormat="1" ht="12.75">
      <c r="A25" s="62"/>
      <c r="B25" s="63"/>
      <c r="C25" s="64"/>
      <c r="D25" s="90"/>
      <c r="E25" s="90"/>
      <c r="F25" s="91"/>
      <c r="G25" s="92"/>
      <c r="H25" s="90"/>
      <c r="I25" s="93"/>
      <c r="J25" s="92"/>
      <c r="K25" s="94"/>
      <c r="L25" s="90"/>
      <c r="M25" s="68"/>
      <c r="N25" s="92"/>
      <c r="O25" s="94"/>
      <c r="P25" s="90"/>
      <c r="Q25" s="68"/>
      <c r="R25" s="92"/>
      <c r="S25" s="94"/>
      <c r="T25" s="90"/>
      <c r="U25" s="68"/>
      <c r="V25" s="92"/>
      <c r="W25" s="94"/>
      <c r="X25" s="90"/>
      <c r="Y25" s="68"/>
      <c r="Z25" s="92"/>
      <c r="AA25" s="94"/>
      <c r="AB25" s="90"/>
      <c r="AC25" s="68"/>
      <c r="AD25" s="92"/>
      <c r="AE25" s="90"/>
      <c r="AF25" s="90"/>
      <c r="AG25" s="68"/>
      <c r="AH25" s="68"/>
      <c r="AI25" s="13"/>
      <c r="AJ25" s="13"/>
      <c r="AK25" s="13"/>
      <c r="AL25" s="13"/>
    </row>
    <row r="26" spans="1:38" s="14" customFormat="1" ht="13.5">
      <c r="A26" s="13"/>
      <c r="B26" s="135" t="s">
        <v>656</v>
      </c>
      <c r="C26" s="13"/>
      <c r="D26" s="85"/>
      <c r="E26" s="85"/>
      <c r="F26" s="85"/>
      <c r="G26" s="85"/>
      <c r="H26" s="85"/>
      <c r="I26" s="85"/>
      <c r="J26" s="85"/>
      <c r="K26" s="85"/>
      <c r="L26" s="85"/>
      <c r="M26" s="13"/>
      <c r="N26" s="85"/>
      <c r="O26" s="85"/>
      <c r="P26" s="85"/>
      <c r="Q26" s="13"/>
      <c r="R26" s="85"/>
      <c r="S26" s="85"/>
      <c r="T26" s="85"/>
      <c r="U26" s="13"/>
      <c r="V26" s="85"/>
      <c r="W26" s="85"/>
      <c r="X26" s="85"/>
      <c r="Y26" s="13"/>
      <c r="Z26" s="85"/>
      <c r="AA26" s="85"/>
      <c r="AB26" s="85"/>
      <c r="AC26" s="13"/>
      <c r="AD26" s="85"/>
      <c r="AE26" s="85"/>
      <c r="AF26" s="85"/>
      <c r="AG26" s="13"/>
      <c r="AH26" s="13"/>
      <c r="AI26" s="13"/>
      <c r="AJ26" s="13"/>
      <c r="AK26" s="13"/>
      <c r="AL26" s="13"/>
    </row>
    <row r="27" spans="1:38" ht="12.75">
      <c r="A27" s="2"/>
      <c r="B27" s="2"/>
      <c r="C27" s="2"/>
      <c r="D27" s="86"/>
      <c r="E27" s="86"/>
      <c r="F27" s="86"/>
      <c r="G27" s="86"/>
      <c r="H27" s="86"/>
      <c r="I27" s="86"/>
      <c r="J27" s="86"/>
      <c r="K27" s="86"/>
      <c r="L27" s="86"/>
      <c r="M27" s="2"/>
      <c r="N27" s="86"/>
      <c r="O27" s="86"/>
      <c r="P27" s="86"/>
      <c r="Q27" s="2"/>
      <c r="R27" s="86"/>
      <c r="S27" s="86"/>
      <c r="T27" s="86"/>
      <c r="U27" s="2"/>
      <c r="V27" s="86"/>
      <c r="W27" s="86"/>
      <c r="X27" s="86"/>
      <c r="Y27" s="2"/>
      <c r="Z27" s="86"/>
      <c r="AA27" s="86"/>
      <c r="AB27" s="86"/>
      <c r="AC27" s="2"/>
      <c r="AD27" s="86"/>
      <c r="AE27" s="86"/>
      <c r="AF27" s="86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6"/>
      <c r="E28" s="86"/>
      <c r="F28" s="86"/>
      <c r="G28" s="86"/>
      <c r="H28" s="86"/>
      <c r="I28" s="86"/>
      <c r="J28" s="86"/>
      <c r="K28" s="86"/>
      <c r="L28" s="86"/>
      <c r="M28" s="2"/>
      <c r="N28" s="86"/>
      <c r="O28" s="86"/>
      <c r="P28" s="86"/>
      <c r="Q28" s="2"/>
      <c r="R28" s="86"/>
      <c r="S28" s="86"/>
      <c r="T28" s="86"/>
      <c r="U28" s="2"/>
      <c r="V28" s="86"/>
      <c r="W28" s="86"/>
      <c r="X28" s="86"/>
      <c r="Y28" s="2"/>
      <c r="Z28" s="86"/>
      <c r="AA28" s="86"/>
      <c r="AB28" s="86"/>
      <c r="AC28" s="2"/>
      <c r="AD28" s="86"/>
      <c r="AE28" s="86"/>
      <c r="AF28" s="86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6"/>
      <c r="E29" s="86"/>
      <c r="F29" s="86"/>
      <c r="G29" s="86"/>
      <c r="H29" s="86"/>
      <c r="I29" s="86"/>
      <c r="J29" s="86"/>
      <c r="K29" s="86"/>
      <c r="L29" s="86"/>
      <c r="M29" s="2"/>
      <c r="N29" s="86"/>
      <c r="O29" s="86"/>
      <c r="P29" s="86"/>
      <c r="Q29" s="2"/>
      <c r="R29" s="86"/>
      <c r="S29" s="86"/>
      <c r="T29" s="86"/>
      <c r="U29" s="2"/>
      <c r="V29" s="86"/>
      <c r="W29" s="86"/>
      <c r="X29" s="86"/>
      <c r="Y29" s="2"/>
      <c r="Z29" s="86"/>
      <c r="AA29" s="86"/>
      <c r="AB29" s="86"/>
      <c r="AC29" s="2"/>
      <c r="AD29" s="86"/>
      <c r="AE29" s="86"/>
      <c r="AF29" s="86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6"/>
      <c r="E30" s="86"/>
      <c r="F30" s="86"/>
      <c r="G30" s="86"/>
      <c r="H30" s="86"/>
      <c r="I30" s="86"/>
      <c r="J30" s="86"/>
      <c r="K30" s="86"/>
      <c r="L30" s="86"/>
      <c r="M30" s="2"/>
      <c r="N30" s="86"/>
      <c r="O30" s="86"/>
      <c r="P30" s="86"/>
      <c r="Q30" s="2"/>
      <c r="R30" s="86"/>
      <c r="S30" s="86"/>
      <c r="T30" s="86"/>
      <c r="U30" s="2"/>
      <c r="V30" s="86"/>
      <c r="W30" s="86"/>
      <c r="X30" s="86"/>
      <c r="Y30" s="2"/>
      <c r="Z30" s="86"/>
      <c r="AA30" s="86"/>
      <c r="AB30" s="86"/>
      <c r="AC30" s="2"/>
      <c r="AD30" s="86"/>
      <c r="AE30" s="86"/>
      <c r="AF30" s="86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6"/>
      <c r="E31" s="86"/>
      <c r="F31" s="86"/>
      <c r="G31" s="86"/>
      <c r="H31" s="86"/>
      <c r="I31" s="86"/>
      <c r="J31" s="86"/>
      <c r="K31" s="86"/>
      <c r="L31" s="86"/>
      <c r="M31" s="2"/>
      <c r="N31" s="86"/>
      <c r="O31" s="86"/>
      <c r="P31" s="86"/>
      <c r="Q31" s="2"/>
      <c r="R31" s="86"/>
      <c r="S31" s="86"/>
      <c r="T31" s="86"/>
      <c r="U31" s="2"/>
      <c r="V31" s="86"/>
      <c r="W31" s="86"/>
      <c r="X31" s="86"/>
      <c r="Y31" s="2"/>
      <c r="Z31" s="86"/>
      <c r="AA31" s="86"/>
      <c r="AB31" s="86"/>
      <c r="AC31" s="2"/>
      <c r="AD31" s="86"/>
      <c r="AE31" s="86"/>
      <c r="AF31" s="86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6"/>
      <c r="E32" s="86"/>
      <c r="F32" s="86"/>
      <c r="G32" s="86"/>
      <c r="H32" s="86"/>
      <c r="I32" s="86"/>
      <c r="J32" s="86"/>
      <c r="K32" s="86"/>
      <c r="L32" s="86"/>
      <c r="M32" s="2"/>
      <c r="N32" s="86"/>
      <c r="O32" s="86"/>
      <c r="P32" s="86"/>
      <c r="Q32" s="2"/>
      <c r="R32" s="86"/>
      <c r="S32" s="86"/>
      <c r="T32" s="86"/>
      <c r="U32" s="2"/>
      <c r="V32" s="86"/>
      <c r="W32" s="86"/>
      <c r="X32" s="86"/>
      <c r="Y32" s="2"/>
      <c r="Z32" s="86"/>
      <c r="AA32" s="86"/>
      <c r="AB32" s="86"/>
      <c r="AC32" s="2"/>
      <c r="AD32" s="86"/>
      <c r="AE32" s="86"/>
      <c r="AF32" s="86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6"/>
      <c r="E33" s="86"/>
      <c r="F33" s="86"/>
      <c r="G33" s="86"/>
      <c r="H33" s="86"/>
      <c r="I33" s="86"/>
      <c r="J33" s="86"/>
      <c r="K33" s="86"/>
      <c r="L33" s="86"/>
      <c r="M33" s="2"/>
      <c r="N33" s="86"/>
      <c r="O33" s="86"/>
      <c r="P33" s="86"/>
      <c r="Q33" s="2"/>
      <c r="R33" s="86"/>
      <c r="S33" s="86"/>
      <c r="T33" s="86"/>
      <c r="U33" s="2"/>
      <c r="V33" s="86"/>
      <c r="W33" s="86"/>
      <c r="X33" s="86"/>
      <c r="Y33" s="2"/>
      <c r="Z33" s="86"/>
      <c r="AA33" s="86"/>
      <c r="AB33" s="86"/>
      <c r="AC33" s="2"/>
      <c r="AD33" s="86"/>
      <c r="AE33" s="86"/>
      <c r="AF33" s="86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6"/>
      <c r="E34" s="86"/>
      <c r="F34" s="86"/>
      <c r="G34" s="86"/>
      <c r="H34" s="86"/>
      <c r="I34" s="86"/>
      <c r="J34" s="86"/>
      <c r="K34" s="86"/>
      <c r="L34" s="86"/>
      <c r="M34" s="2"/>
      <c r="N34" s="86"/>
      <c r="O34" s="86"/>
      <c r="P34" s="86"/>
      <c r="Q34" s="2"/>
      <c r="R34" s="86"/>
      <c r="S34" s="86"/>
      <c r="T34" s="86"/>
      <c r="U34" s="2"/>
      <c r="V34" s="86"/>
      <c r="W34" s="86"/>
      <c r="X34" s="86"/>
      <c r="Y34" s="2"/>
      <c r="Z34" s="86"/>
      <c r="AA34" s="86"/>
      <c r="AB34" s="86"/>
      <c r="AC34" s="2"/>
      <c r="AD34" s="86"/>
      <c r="AE34" s="86"/>
      <c r="AF34" s="86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6"/>
      <c r="E35" s="86"/>
      <c r="F35" s="86"/>
      <c r="G35" s="86"/>
      <c r="H35" s="86"/>
      <c r="I35" s="86"/>
      <c r="J35" s="86"/>
      <c r="K35" s="86"/>
      <c r="L35" s="86"/>
      <c r="M35" s="2"/>
      <c r="N35" s="86"/>
      <c r="O35" s="86"/>
      <c r="P35" s="86"/>
      <c r="Q35" s="2"/>
      <c r="R35" s="86"/>
      <c r="S35" s="86"/>
      <c r="T35" s="86"/>
      <c r="U35" s="2"/>
      <c r="V35" s="86"/>
      <c r="W35" s="86"/>
      <c r="X35" s="86"/>
      <c r="Y35" s="2"/>
      <c r="Z35" s="86"/>
      <c r="AA35" s="86"/>
      <c r="AB35" s="86"/>
      <c r="AC35" s="2"/>
      <c r="AD35" s="86"/>
      <c r="AE35" s="86"/>
      <c r="AF35" s="86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6"/>
      <c r="E36" s="86"/>
      <c r="F36" s="86"/>
      <c r="G36" s="86"/>
      <c r="H36" s="86"/>
      <c r="I36" s="86"/>
      <c r="J36" s="86"/>
      <c r="K36" s="86"/>
      <c r="L36" s="86"/>
      <c r="M36" s="2"/>
      <c r="N36" s="86"/>
      <c r="O36" s="86"/>
      <c r="P36" s="86"/>
      <c r="Q36" s="2"/>
      <c r="R36" s="86"/>
      <c r="S36" s="86"/>
      <c r="T36" s="86"/>
      <c r="U36" s="2"/>
      <c r="V36" s="86"/>
      <c r="W36" s="86"/>
      <c r="X36" s="86"/>
      <c r="Y36" s="2"/>
      <c r="Z36" s="86"/>
      <c r="AA36" s="86"/>
      <c r="AB36" s="86"/>
      <c r="AC36" s="2"/>
      <c r="AD36" s="86"/>
      <c r="AE36" s="86"/>
      <c r="AF36" s="86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6"/>
      <c r="E37" s="86"/>
      <c r="F37" s="86"/>
      <c r="G37" s="86"/>
      <c r="H37" s="86"/>
      <c r="I37" s="86"/>
      <c r="J37" s="86"/>
      <c r="K37" s="86"/>
      <c r="L37" s="86"/>
      <c r="M37" s="2"/>
      <c r="N37" s="86"/>
      <c r="O37" s="86"/>
      <c r="P37" s="86"/>
      <c r="Q37" s="2"/>
      <c r="R37" s="86"/>
      <c r="S37" s="86"/>
      <c r="T37" s="86"/>
      <c r="U37" s="2"/>
      <c r="V37" s="86"/>
      <c r="W37" s="86"/>
      <c r="X37" s="86"/>
      <c r="Y37" s="2"/>
      <c r="Z37" s="86"/>
      <c r="AA37" s="86"/>
      <c r="AB37" s="86"/>
      <c r="AC37" s="2"/>
      <c r="AD37" s="86"/>
      <c r="AE37" s="86"/>
      <c r="AF37" s="86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6"/>
      <c r="E38" s="86"/>
      <c r="F38" s="86"/>
      <c r="G38" s="86"/>
      <c r="H38" s="86"/>
      <c r="I38" s="86"/>
      <c r="J38" s="86"/>
      <c r="K38" s="86"/>
      <c r="L38" s="86"/>
      <c r="M38" s="2"/>
      <c r="N38" s="86"/>
      <c r="O38" s="86"/>
      <c r="P38" s="86"/>
      <c r="Q38" s="2"/>
      <c r="R38" s="86"/>
      <c r="S38" s="86"/>
      <c r="T38" s="86"/>
      <c r="U38" s="2"/>
      <c r="V38" s="86"/>
      <c r="W38" s="86"/>
      <c r="X38" s="86"/>
      <c r="Y38" s="2"/>
      <c r="Z38" s="86"/>
      <c r="AA38" s="86"/>
      <c r="AB38" s="86"/>
      <c r="AC38" s="2"/>
      <c r="AD38" s="86"/>
      <c r="AE38" s="86"/>
      <c r="AF38" s="86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ht="16.5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26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94</v>
      </c>
      <c r="B9" s="58" t="s">
        <v>45</v>
      </c>
      <c r="C9" s="40" t="s">
        <v>46</v>
      </c>
      <c r="D9" s="74">
        <v>23751278429</v>
      </c>
      <c r="E9" s="75">
        <v>5308715000</v>
      </c>
      <c r="F9" s="76">
        <f>$D9+$E9</f>
        <v>29059993429</v>
      </c>
      <c r="G9" s="74">
        <v>23751278429</v>
      </c>
      <c r="H9" s="75">
        <v>5308715000</v>
      </c>
      <c r="I9" s="77">
        <f>$G9+$H9</f>
        <v>29059993429</v>
      </c>
      <c r="J9" s="74">
        <v>5327850240</v>
      </c>
      <c r="K9" s="75">
        <v>596821000</v>
      </c>
      <c r="L9" s="75">
        <f>$J9+$K9</f>
        <v>5924671240</v>
      </c>
      <c r="M9" s="41">
        <f>IF($F9=0,0,$L9/$F9)</f>
        <v>0.2038772394933703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5327850240</v>
      </c>
      <c r="AA9" s="75">
        <v>596821000</v>
      </c>
      <c r="AB9" s="75">
        <f>$Z9+$AA9</f>
        <v>5924671240</v>
      </c>
      <c r="AC9" s="41">
        <f>IF($F9=0,0,$AB9/$F9)</f>
        <v>0.2038772394933703</v>
      </c>
      <c r="AD9" s="74">
        <v>4842143325</v>
      </c>
      <c r="AE9" s="75">
        <v>614665000</v>
      </c>
      <c r="AF9" s="75">
        <f>$AD9+$AE9</f>
        <v>5456808325</v>
      </c>
      <c r="AG9" s="41">
        <f>IF($AI9=0,0,$AK9/$AI9)</f>
        <v>0.20542018675639973</v>
      </c>
      <c r="AH9" s="41">
        <f>IF($AF9=0,0,(($L9/$AF9)-1))</f>
        <v>0.08573929798056446</v>
      </c>
      <c r="AI9" s="13">
        <v>26564128926</v>
      </c>
      <c r="AJ9" s="13">
        <v>27151202040</v>
      </c>
      <c r="AK9" s="13">
        <v>5456808325</v>
      </c>
      <c r="AL9" s="13"/>
    </row>
    <row r="10" spans="1:38" s="55" customFormat="1" ht="12.75">
      <c r="A10" s="59"/>
      <c r="B10" s="60" t="s">
        <v>95</v>
      </c>
      <c r="C10" s="33"/>
      <c r="D10" s="78">
        <f>D9</f>
        <v>23751278429</v>
      </c>
      <c r="E10" s="79">
        <f>E9</f>
        <v>5308715000</v>
      </c>
      <c r="F10" s="80">
        <f aca="true" t="shared" si="0" ref="F10:F41">$D10+$E10</f>
        <v>29059993429</v>
      </c>
      <c r="G10" s="78">
        <f>G9</f>
        <v>23751278429</v>
      </c>
      <c r="H10" s="79">
        <f>H9</f>
        <v>5308715000</v>
      </c>
      <c r="I10" s="80">
        <f aca="true" t="shared" si="1" ref="I10:I41">$G10+$H10</f>
        <v>29059993429</v>
      </c>
      <c r="J10" s="78">
        <f>J9</f>
        <v>5327850240</v>
      </c>
      <c r="K10" s="79">
        <f>K9</f>
        <v>596821000</v>
      </c>
      <c r="L10" s="79">
        <f aca="true" t="shared" si="2" ref="L10:L41">$J10+$K10</f>
        <v>5924671240</v>
      </c>
      <c r="M10" s="45">
        <f aca="true" t="shared" si="3" ref="M10:M41">IF($F10=0,0,$L10/$F10)</f>
        <v>0.2038772394933703</v>
      </c>
      <c r="N10" s="108">
        <f>N9</f>
        <v>0</v>
      </c>
      <c r="O10" s="109">
        <f>O9</f>
        <v>0</v>
      </c>
      <c r="P10" s="110">
        <f aca="true" t="shared" si="4" ref="P10:P41">$N10+$O10</f>
        <v>0</v>
      </c>
      <c r="Q10" s="45">
        <f aca="true" t="shared" si="5" ref="Q10:Q41">IF($F10=0,0,$P10/$F10)</f>
        <v>0</v>
      </c>
      <c r="R10" s="108">
        <f>R9</f>
        <v>0</v>
      </c>
      <c r="S10" s="110">
        <f>S9</f>
        <v>0</v>
      </c>
      <c r="T10" s="110">
        <f aca="true" t="shared" si="6" ref="T10:T41">$R10+$S10</f>
        <v>0</v>
      </c>
      <c r="U10" s="45">
        <f aca="true" t="shared" si="7" ref="U10:U41">IF($I10=0,0,$T10/$I10)</f>
        <v>0</v>
      </c>
      <c r="V10" s="108">
        <f>V9</f>
        <v>0</v>
      </c>
      <c r="W10" s="110">
        <f>W9</f>
        <v>0</v>
      </c>
      <c r="X10" s="110">
        <f aca="true" t="shared" si="8" ref="X10:X41">$V10+$W10</f>
        <v>0</v>
      </c>
      <c r="Y10" s="45">
        <f aca="true" t="shared" si="9" ref="Y10:Y41">IF($I10=0,0,$X10/$I10)</f>
        <v>0</v>
      </c>
      <c r="Z10" s="78">
        <f>Z9</f>
        <v>5327850240</v>
      </c>
      <c r="AA10" s="79">
        <f>AA9</f>
        <v>596821000</v>
      </c>
      <c r="AB10" s="79">
        <f aca="true" t="shared" si="10" ref="AB10:AB41">$Z10+$AA10</f>
        <v>5924671240</v>
      </c>
      <c r="AC10" s="45">
        <f aca="true" t="shared" si="11" ref="AC10:AC41">IF($F10=0,0,$AB10/$F10)</f>
        <v>0.2038772394933703</v>
      </c>
      <c r="AD10" s="78">
        <f>AD9</f>
        <v>4842143325</v>
      </c>
      <c r="AE10" s="79">
        <f>AE9</f>
        <v>614665000</v>
      </c>
      <c r="AF10" s="79">
        <f aca="true" t="shared" si="12" ref="AF10:AF41">$AD10+$AE10</f>
        <v>5456808325</v>
      </c>
      <c r="AG10" s="45">
        <f aca="true" t="shared" si="13" ref="AG10:AG41">IF($AI10=0,0,$AK10/$AI10)</f>
        <v>0.20542018675639973</v>
      </c>
      <c r="AH10" s="45">
        <f aca="true" t="shared" si="14" ref="AH10:AH41">IF($AF10=0,0,(($L10/$AF10)-1))</f>
        <v>0.08573929798056446</v>
      </c>
      <c r="AI10" s="61">
        <f>AI9</f>
        <v>26564128926</v>
      </c>
      <c r="AJ10" s="61">
        <f>AJ9</f>
        <v>27151202040</v>
      </c>
      <c r="AK10" s="61">
        <f>AK9</f>
        <v>5456808325</v>
      </c>
      <c r="AL10" s="61"/>
    </row>
    <row r="11" spans="1:38" s="14" customFormat="1" ht="12.75">
      <c r="A11" s="30" t="s">
        <v>96</v>
      </c>
      <c r="B11" s="58" t="s">
        <v>257</v>
      </c>
      <c r="C11" s="40" t="s">
        <v>258</v>
      </c>
      <c r="D11" s="74">
        <v>43275000</v>
      </c>
      <c r="E11" s="75">
        <v>23938000</v>
      </c>
      <c r="F11" s="76">
        <f t="shared" si="0"/>
        <v>67213000</v>
      </c>
      <c r="G11" s="74">
        <v>43275000</v>
      </c>
      <c r="H11" s="75">
        <v>23938000</v>
      </c>
      <c r="I11" s="77">
        <f t="shared" si="1"/>
        <v>67213000</v>
      </c>
      <c r="J11" s="74">
        <v>12900933</v>
      </c>
      <c r="K11" s="75">
        <v>1072373</v>
      </c>
      <c r="L11" s="75">
        <f t="shared" si="2"/>
        <v>13973306</v>
      </c>
      <c r="M11" s="41">
        <f t="shared" si="3"/>
        <v>0.20789588323687383</v>
      </c>
      <c r="N11" s="102">
        <v>0</v>
      </c>
      <c r="O11" s="103">
        <v>0</v>
      </c>
      <c r="P11" s="104">
        <f t="shared" si="4"/>
        <v>0</v>
      </c>
      <c r="Q11" s="41">
        <f t="shared" si="5"/>
        <v>0</v>
      </c>
      <c r="R11" s="102">
        <v>0</v>
      </c>
      <c r="S11" s="104">
        <v>0</v>
      </c>
      <c r="T11" s="104">
        <f t="shared" si="6"/>
        <v>0</v>
      </c>
      <c r="U11" s="41">
        <f t="shared" si="7"/>
        <v>0</v>
      </c>
      <c r="V11" s="102">
        <v>0</v>
      </c>
      <c r="W11" s="104">
        <v>0</v>
      </c>
      <c r="X11" s="104">
        <f t="shared" si="8"/>
        <v>0</v>
      </c>
      <c r="Y11" s="41">
        <f t="shared" si="9"/>
        <v>0</v>
      </c>
      <c r="Z11" s="74">
        <v>12900933</v>
      </c>
      <c r="AA11" s="75">
        <v>1072373</v>
      </c>
      <c r="AB11" s="75">
        <f t="shared" si="10"/>
        <v>13973306</v>
      </c>
      <c r="AC11" s="41">
        <f t="shared" si="11"/>
        <v>0.20789588323687383</v>
      </c>
      <c r="AD11" s="74">
        <v>12498604</v>
      </c>
      <c r="AE11" s="75">
        <v>1235733</v>
      </c>
      <c r="AF11" s="75">
        <f t="shared" si="12"/>
        <v>13734337</v>
      </c>
      <c r="AG11" s="41">
        <f t="shared" si="13"/>
        <v>0.20576058573960118</v>
      </c>
      <c r="AH11" s="41">
        <f t="shared" si="14"/>
        <v>0.017399383748920583</v>
      </c>
      <c r="AI11" s="13">
        <v>66749115</v>
      </c>
      <c r="AJ11" s="13">
        <v>29996460</v>
      </c>
      <c r="AK11" s="13">
        <v>13734337</v>
      </c>
      <c r="AL11" s="13"/>
    </row>
    <row r="12" spans="1:38" s="14" customFormat="1" ht="12.75">
      <c r="A12" s="30" t="s">
        <v>96</v>
      </c>
      <c r="B12" s="58" t="s">
        <v>259</v>
      </c>
      <c r="C12" s="40" t="s">
        <v>260</v>
      </c>
      <c r="D12" s="74">
        <v>142271220</v>
      </c>
      <c r="E12" s="75">
        <v>27487156</v>
      </c>
      <c r="F12" s="76">
        <f t="shared" si="0"/>
        <v>169758376</v>
      </c>
      <c r="G12" s="74">
        <v>142271220</v>
      </c>
      <c r="H12" s="75">
        <v>27487156</v>
      </c>
      <c r="I12" s="77">
        <f t="shared" si="1"/>
        <v>169758376</v>
      </c>
      <c r="J12" s="74">
        <v>21758781</v>
      </c>
      <c r="K12" s="75">
        <v>2972484</v>
      </c>
      <c r="L12" s="75">
        <f t="shared" si="2"/>
        <v>24731265</v>
      </c>
      <c r="M12" s="41">
        <f t="shared" si="3"/>
        <v>0.14568509420707465</v>
      </c>
      <c r="N12" s="102">
        <v>0</v>
      </c>
      <c r="O12" s="103">
        <v>0</v>
      </c>
      <c r="P12" s="104">
        <f t="shared" si="4"/>
        <v>0</v>
      </c>
      <c r="Q12" s="41">
        <f t="shared" si="5"/>
        <v>0</v>
      </c>
      <c r="R12" s="102">
        <v>0</v>
      </c>
      <c r="S12" s="104">
        <v>0</v>
      </c>
      <c r="T12" s="104">
        <f t="shared" si="6"/>
        <v>0</v>
      </c>
      <c r="U12" s="41">
        <f t="shared" si="7"/>
        <v>0</v>
      </c>
      <c r="V12" s="102">
        <v>0</v>
      </c>
      <c r="W12" s="104">
        <v>0</v>
      </c>
      <c r="X12" s="104">
        <f t="shared" si="8"/>
        <v>0</v>
      </c>
      <c r="Y12" s="41">
        <f t="shared" si="9"/>
        <v>0</v>
      </c>
      <c r="Z12" s="74">
        <v>21758781</v>
      </c>
      <c r="AA12" s="75">
        <v>2972484</v>
      </c>
      <c r="AB12" s="75">
        <f t="shared" si="10"/>
        <v>24731265</v>
      </c>
      <c r="AC12" s="41">
        <f t="shared" si="11"/>
        <v>0.14568509420707465</v>
      </c>
      <c r="AD12" s="74">
        <v>21252938</v>
      </c>
      <c r="AE12" s="75">
        <v>12053294</v>
      </c>
      <c r="AF12" s="75">
        <f t="shared" si="12"/>
        <v>33306232</v>
      </c>
      <c r="AG12" s="41">
        <f t="shared" si="13"/>
        <v>0.2445167755649259</v>
      </c>
      <c r="AH12" s="41">
        <f t="shared" si="14"/>
        <v>-0.25745833392381345</v>
      </c>
      <c r="AI12" s="13">
        <v>136212462</v>
      </c>
      <c r="AJ12" s="13">
        <v>247424514</v>
      </c>
      <c r="AK12" s="13">
        <v>33306232</v>
      </c>
      <c r="AL12" s="13"/>
    </row>
    <row r="13" spans="1:38" s="14" customFormat="1" ht="12.75">
      <c r="A13" s="30" t="s">
        <v>96</v>
      </c>
      <c r="B13" s="58" t="s">
        <v>261</v>
      </c>
      <c r="C13" s="40" t="s">
        <v>262</v>
      </c>
      <c r="D13" s="74">
        <v>86758921</v>
      </c>
      <c r="E13" s="75">
        <v>42709000</v>
      </c>
      <c r="F13" s="76">
        <f t="shared" si="0"/>
        <v>129467921</v>
      </c>
      <c r="G13" s="74">
        <v>86758921</v>
      </c>
      <c r="H13" s="75">
        <v>42709000</v>
      </c>
      <c r="I13" s="77">
        <f t="shared" si="1"/>
        <v>129467921</v>
      </c>
      <c r="J13" s="74">
        <v>14139724</v>
      </c>
      <c r="K13" s="75">
        <v>5252393</v>
      </c>
      <c r="L13" s="75">
        <f t="shared" si="2"/>
        <v>19392117</v>
      </c>
      <c r="M13" s="41">
        <f t="shared" si="3"/>
        <v>0.14978318065368487</v>
      </c>
      <c r="N13" s="102">
        <v>0</v>
      </c>
      <c r="O13" s="103">
        <v>0</v>
      </c>
      <c r="P13" s="104">
        <f t="shared" si="4"/>
        <v>0</v>
      </c>
      <c r="Q13" s="41">
        <f t="shared" si="5"/>
        <v>0</v>
      </c>
      <c r="R13" s="102">
        <v>0</v>
      </c>
      <c r="S13" s="104">
        <v>0</v>
      </c>
      <c r="T13" s="104">
        <f t="shared" si="6"/>
        <v>0</v>
      </c>
      <c r="U13" s="41">
        <f t="shared" si="7"/>
        <v>0</v>
      </c>
      <c r="V13" s="102">
        <v>0</v>
      </c>
      <c r="W13" s="104">
        <v>0</v>
      </c>
      <c r="X13" s="104">
        <f t="shared" si="8"/>
        <v>0</v>
      </c>
      <c r="Y13" s="41">
        <f t="shared" si="9"/>
        <v>0</v>
      </c>
      <c r="Z13" s="74">
        <v>14139724</v>
      </c>
      <c r="AA13" s="75">
        <v>5252393</v>
      </c>
      <c r="AB13" s="75">
        <f t="shared" si="10"/>
        <v>19392117</v>
      </c>
      <c r="AC13" s="41">
        <f t="shared" si="11"/>
        <v>0.14978318065368487</v>
      </c>
      <c r="AD13" s="74">
        <v>9878645</v>
      </c>
      <c r="AE13" s="75">
        <v>4278585</v>
      </c>
      <c r="AF13" s="75">
        <f t="shared" si="12"/>
        <v>14157230</v>
      </c>
      <c r="AG13" s="41">
        <f t="shared" si="13"/>
        <v>0.13058826386724612</v>
      </c>
      <c r="AH13" s="41">
        <f t="shared" si="14"/>
        <v>0.369767744113785</v>
      </c>
      <c r="AI13" s="13">
        <v>108411197</v>
      </c>
      <c r="AJ13" s="13">
        <v>117853543</v>
      </c>
      <c r="AK13" s="13">
        <v>14157230</v>
      </c>
      <c r="AL13" s="13"/>
    </row>
    <row r="14" spans="1:38" s="14" customFormat="1" ht="12.75">
      <c r="A14" s="30" t="s">
        <v>96</v>
      </c>
      <c r="B14" s="58" t="s">
        <v>263</v>
      </c>
      <c r="C14" s="40" t="s">
        <v>264</v>
      </c>
      <c r="D14" s="74">
        <v>85538531</v>
      </c>
      <c r="E14" s="75">
        <v>23754547</v>
      </c>
      <c r="F14" s="76">
        <f t="shared" si="0"/>
        <v>109293078</v>
      </c>
      <c r="G14" s="74">
        <v>85538531</v>
      </c>
      <c r="H14" s="75">
        <v>23754547</v>
      </c>
      <c r="I14" s="77">
        <f t="shared" si="1"/>
        <v>109293078</v>
      </c>
      <c r="J14" s="74">
        <v>19317796</v>
      </c>
      <c r="K14" s="75">
        <v>3411867</v>
      </c>
      <c r="L14" s="75">
        <f t="shared" si="2"/>
        <v>22729663</v>
      </c>
      <c r="M14" s="41">
        <f t="shared" si="3"/>
        <v>0.2079698313556509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19317796</v>
      </c>
      <c r="AA14" s="75">
        <v>3411867</v>
      </c>
      <c r="AB14" s="75">
        <f t="shared" si="10"/>
        <v>22729663</v>
      </c>
      <c r="AC14" s="41">
        <f t="shared" si="11"/>
        <v>0.2079698313556509</v>
      </c>
      <c r="AD14" s="74">
        <v>16289673</v>
      </c>
      <c r="AE14" s="75">
        <v>5325034</v>
      </c>
      <c r="AF14" s="75">
        <f t="shared" si="12"/>
        <v>21614707</v>
      </c>
      <c r="AG14" s="41">
        <f t="shared" si="13"/>
        <v>0.19588065952910702</v>
      </c>
      <c r="AH14" s="41">
        <f t="shared" si="14"/>
        <v>0.051583211375476834</v>
      </c>
      <c r="AI14" s="13">
        <v>110346305</v>
      </c>
      <c r="AJ14" s="13">
        <v>114505553</v>
      </c>
      <c r="AK14" s="13">
        <v>21614707</v>
      </c>
      <c r="AL14" s="13"/>
    </row>
    <row r="15" spans="1:38" s="14" customFormat="1" ht="12.75">
      <c r="A15" s="30" t="s">
        <v>96</v>
      </c>
      <c r="B15" s="58" t="s">
        <v>265</v>
      </c>
      <c r="C15" s="40" t="s">
        <v>266</v>
      </c>
      <c r="D15" s="74">
        <v>29743000</v>
      </c>
      <c r="E15" s="75">
        <v>15708000</v>
      </c>
      <c r="F15" s="76">
        <f t="shared" si="0"/>
        <v>45451000</v>
      </c>
      <c r="G15" s="74">
        <v>29743000</v>
      </c>
      <c r="H15" s="75">
        <v>15708000</v>
      </c>
      <c r="I15" s="77">
        <f t="shared" si="1"/>
        <v>45451000</v>
      </c>
      <c r="J15" s="74">
        <v>4705928</v>
      </c>
      <c r="K15" s="75">
        <v>2115295</v>
      </c>
      <c r="L15" s="75">
        <f t="shared" si="2"/>
        <v>6821223</v>
      </c>
      <c r="M15" s="41">
        <f t="shared" si="3"/>
        <v>0.15007861213174628</v>
      </c>
      <c r="N15" s="102">
        <v>0</v>
      </c>
      <c r="O15" s="103">
        <v>0</v>
      </c>
      <c r="P15" s="104">
        <f t="shared" si="4"/>
        <v>0</v>
      </c>
      <c r="Q15" s="41">
        <f t="shared" si="5"/>
        <v>0</v>
      </c>
      <c r="R15" s="102">
        <v>0</v>
      </c>
      <c r="S15" s="104">
        <v>0</v>
      </c>
      <c r="T15" s="104">
        <f t="shared" si="6"/>
        <v>0</v>
      </c>
      <c r="U15" s="41">
        <f t="shared" si="7"/>
        <v>0</v>
      </c>
      <c r="V15" s="102">
        <v>0</v>
      </c>
      <c r="W15" s="104">
        <v>0</v>
      </c>
      <c r="X15" s="104">
        <f t="shared" si="8"/>
        <v>0</v>
      </c>
      <c r="Y15" s="41">
        <f t="shared" si="9"/>
        <v>0</v>
      </c>
      <c r="Z15" s="74">
        <v>4705928</v>
      </c>
      <c r="AA15" s="75">
        <v>2115295</v>
      </c>
      <c r="AB15" s="75">
        <f t="shared" si="10"/>
        <v>6821223</v>
      </c>
      <c r="AC15" s="41">
        <f t="shared" si="11"/>
        <v>0.15007861213174628</v>
      </c>
      <c r="AD15" s="74">
        <v>5008170</v>
      </c>
      <c r="AE15" s="75">
        <v>2510112</v>
      </c>
      <c r="AF15" s="75">
        <f t="shared" si="12"/>
        <v>7518282</v>
      </c>
      <c r="AG15" s="41">
        <f t="shared" si="13"/>
        <v>0.17453123476565222</v>
      </c>
      <c r="AH15" s="41">
        <f t="shared" si="14"/>
        <v>-0.09271519743473311</v>
      </c>
      <c r="AI15" s="13">
        <v>43077000</v>
      </c>
      <c r="AJ15" s="13">
        <v>39344000</v>
      </c>
      <c r="AK15" s="13">
        <v>7518282</v>
      </c>
      <c r="AL15" s="13"/>
    </row>
    <row r="16" spans="1:38" s="14" customFormat="1" ht="12.75">
      <c r="A16" s="30" t="s">
        <v>96</v>
      </c>
      <c r="B16" s="58" t="s">
        <v>267</v>
      </c>
      <c r="C16" s="40" t="s">
        <v>268</v>
      </c>
      <c r="D16" s="74">
        <v>578696095</v>
      </c>
      <c r="E16" s="75">
        <v>138496754</v>
      </c>
      <c r="F16" s="76">
        <f t="shared" si="0"/>
        <v>717192849</v>
      </c>
      <c r="G16" s="74">
        <v>578696095</v>
      </c>
      <c r="H16" s="75">
        <v>138496754</v>
      </c>
      <c r="I16" s="77">
        <f t="shared" si="1"/>
        <v>717192849</v>
      </c>
      <c r="J16" s="74">
        <v>143808171</v>
      </c>
      <c r="K16" s="75">
        <v>9985200</v>
      </c>
      <c r="L16" s="75">
        <f t="shared" si="2"/>
        <v>153793371</v>
      </c>
      <c r="M16" s="41">
        <f t="shared" si="3"/>
        <v>0.2144379593500381</v>
      </c>
      <c r="N16" s="102">
        <v>0</v>
      </c>
      <c r="O16" s="103">
        <v>0</v>
      </c>
      <c r="P16" s="104">
        <f t="shared" si="4"/>
        <v>0</v>
      </c>
      <c r="Q16" s="41">
        <f t="shared" si="5"/>
        <v>0</v>
      </c>
      <c r="R16" s="102">
        <v>0</v>
      </c>
      <c r="S16" s="104">
        <v>0</v>
      </c>
      <c r="T16" s="104">
        <f t="shared" si="6"/>
        <v>0</v>
      </c>
      <c r="U16" s="41">
        <f t="shared" si="7"/>
        <v>0</v>
      </c>
      <c r="V16" s="102">
        <v>0</v>
      </c>
      <c r="W16" s="104">
        <v>0</v>
      </c>
      <c r="X16" s="104">
        <f t="shared" si="8"/>
        <v>0</v>
      </c>
      <c r="Y16" s="41">
        <f t="shared" si="9"/>
        <v>0</v>
      </c>
      <c r="Z16" s="74">
        <v>143808171</v>
      </c>
      <c r="AA16" s="75">
        <v>9985200</v>
      </c>
      <c r="AB16" s="75">
        <f t="shared" si="10"/>
        <v>153793371</v>
      </c>
      <c r="AC16" s="41">
        <f t="shared" si="11"/>
        <v>0.2144379593500381</v>
      </c>
      <c r="AD16" s="74">
        <v>91348099</v>
      </c>
      <c r="AE16" s="75">
        <v>23605353</v>
      </c>
      <c r="AF16" s="75">
        <f t="shared" si="12"/>
        <v>114953452</v>
      </c>
      <c r="AG16" s="41">
        <f t="shared" si="13"/>
        <v>0.15707639516052088</v>
      </c>
      <c r="AH16" s="41">
        <f t="shared" si="14"/>
        <v>0.3378751862101541</v>
      </c>
      <c r="AI16" s="13">
        <v>731831488</v>
      </c>
      <c r="AJ16" s="13">
        <v>596871485</v>
      </c>
      <c r="AK16" s="13">
        <v>114953452</v>
      </c>
      <c r="AL16" s="13"/>
    </row>
    <row r="17" spans="1:38" s="14" customFormat="1" ht="12.75">
      <c r="A17" s="30" t="s">
        <v>115</v>
      </c>
      <c r="B17" s="58" t="s">
        <v>269</v>
      </c>
      <c r="C17" s="40" t="s">
        <v>270</v>
      </c>
      <c r="D17" s="74">
        <v>624545089</v>
      </c>
      <c r="E17" s="75">
        <v>324382424</v>
      </c>
      <c r="F17" s="76">
        <f t="shared" si="0"/>
        <v>948927513</v>
      </c>
      <c r="G17" s="74">
        <v>624545089</v>
      </c>
      <c r="H17" s="75">
        <v>324382424</v>
      </c>
      <c r="I17" s="77">
        <f t="shared" si="1"/>
        <v>948927513</v>
      </c>
      <c r="J17" s="74">
        <v>157311929</v>
      </c>
      <c r="K17" s="75">
        <v>31852242</v>
      </c>
      <c r="L17" s="75">
        <f t="shared" si="2"/>
        <v>189164171</v>
      </c>
      <c r="M17" s="41">
        <f t="shared" si="3"/>
        <v>0.19934522754215894</v>
      </c>
      <c r="N17" s="102">
        <v>0</v>
      </c>
      <c r="O17" s="103">
        <v>0</v>
      </c>
      <c r="P17" s="104">
        <f t="shared" si="4"/>
        <v>0</v>
      </c>
      <c r="Q17" s="41">
        <f t="shared" si="5"/>
        <v>0</v>
      </c>
      <c r="R17" s="102">
        <v>0</v>
      </c>
      <c r="S17" s="104">
        <v>0</v>
      </c>
      <c r="T17" s="104">
        <f t="shared" si="6"/>
        <v>0</v>
      </c>
      <c r="U17" s="41">
        <f t="shared" si="7"/>
        <v>0</v>
      </c>
      <c r="V17" s="102">
        <v>0</v>
      </c>
      <c r="W17" s="104">
        <v>0</v>
      </c>
      <c r="X17" s="104">
        <f t="shared" si="8"/>
        <v>0</v>
      </c>
      <c r="Y17" s="41">
        <f t="shared" si="9"/>
        <v>0</v>
      </c>
      <c r="Z17" s="74">
        <v>157311929</v>
      </c>
      <c r="AA17" s="75">
        <v>31852242</v>
      </c>
      <c r="AB17" s="75">
        <f t="shared" si="10"/>
        <v>189164171</v>
      </c>
      <c r="AC17" s="41">
        <f t="shared" si="11"/>
        <v>0.19934522754215894</v>
      </c>
      <c r="AD17" s="74">
        <v>114601972</v>
      </c>
      <c r="AE17" s="75">
        <v>47215142</v>
      </c>
      <c r="AF17" s="75">
        <f t="shared" si="12"/>
        <v>161817114</v>
      </c>
      <c r="AG17" s="41">
        <f t="shared" si="13"/>
        <v>0.15448858905564183</v>
      </c>
      <c r="AH17" s="41">
        <f t="shared" si="14"/>
        <v>0.1689997820626068</v>
      </c>
      <c r="AI17" s="13">
        <v>1047437322</v>
      </c>
      <c r="AJ17" s="13">
        <v>967142127</v>
      </c>
      <c r="AK17" s="13">
        <v>161817114</v>
      </c>
      <c r="AL17" s="13"/>
    </row>
    <row r="18" spans="1:38" s="55" customFormat="1" ht="12.75">
      <c r="A18" s="59"/>
      <c r="B18" s="60" t="s">
        <v>271</v>
      </c>
      <c r="C18" s="33"/>
      <c r="D18" s="78">
        <f>SUM(D11:D17)</f>
        <v>1590827856</v>
      </c>
      <c r="E18" s="79">
        <f>SUM(E11:E17)</f>
        <v>596475881</v>
      </c>
      <c r="F18" s="87">
        <f t="shared" si="0"/>
        <v>2187303737</v>
      </c>
      <c r="G18" s="78">
        <f>SUM(G11:G17)</f>
        <v>1590827856</v>
      </c>
      <c r="H18" s="79">
        <f>SUM(H11:H17)</f>
        <v>596475881</v>
      </c>
      <c r="I18" s="80">
        <f t="shared" si="1"/>
        <v>2187303737</v>
      </c>
      <c r="J18" s="78">
        <f>SUM(J11:J17)</f>
        <v>373943262</v>
      </c>
      <c r="K18" s="79">
        <f>SUM(K11:K17)</f>
        <v>56661854</v>
      </c>
      <c r="L18" s="79">
        <f t="shared" si="2"/>
        <v>430605116</v>
      </c>
      <c r="M18" s="45">
        <f t="shared" si="3"/>
        <v>0.19686571586559676</v>
      </c>
      <c r="N18" s="108">
        <f>SUM(N11:N17)</f>
        <v>0</v>
      </c>
      <c r="O18" s="109">
        <f>SUM(O11:O17)</f>
        <v>0</v>
      </c>
      <c r="P18" s="110">
        <f t="shared" si="4"/>
        <v>0</v>
      </c>
      <c r="Q18" s="45">
        <f t="shared" si="5"/>
        <v>0</v>
      </c>
      <c r="R18" s="108">
        <f>SUM(R11:R17)</f>
        <v>0</v>
      </c>
      <c r="S18" s="110">
        <f>SUM(S11:S17)</f>
        <v>0</v>
      </c>
      <c r="T18" s="110">
        <f t="shared" si="6"/>
        <v>0</v>
      </c>
      <c r="U18" s="45">
        <f t="shared" si="7"/>
        <v>0</v>
      </c>
      <c r="V18" s="108">
        <f>SUM(V11:V17)</f>
        <v>0</v>
      </c>
      <c r="W18" s="110">
        <f>SUM(W11:W17)</f>
        <v>0</v>
      </c>
      <c r="X18" s="110">
        <f t="shared" si="8"/>
        <v>0</v>
      </c>
      <c r="Y18" s="45">
        <f t="shared" si="9"/>
        <v>0</v>
      </c>
      <c r="Z18" s="78">
        <f>SUM(Z11:Z17)</f>
        <v>373943262</v>
      </c>
      <c r="AA18" s="79">
        <f>SUM(AA11:AA17)</f>
        <v>56661854</v>
      </c>
      <c r="AB18" s="79">
        <f t="shared" si="10"/>
        <v>430605116</v>
      </c>
      <c r="AC18" s="45">
        <f t="shared" si="11"/>
        <v>0.19686571586559676</v>
      </c>
      <c r="AD18" s="78">
        <f>SUM(AD11:AD17)</f>
        <v>270878101</v>
      </c>
      <c r="AE18" s="79">
        <f>SUM(AE11:AE17)</f>
        <v>96223253</v>
      </c>
      <c r="AF18" s="79">
        <f t="shared" si="12"/>
        <v>367101354</v>
      </c>
      <c r="AG18" s="45">
        <f t="shared" si="13"/>
        <v>0.16358767333309496</v>
      </c>
      <c r="AH18" s="45">
        <f t="shared" si="14"/>
        <v>0.17298700020594304</v>
      </c>
      <c r="AI18" s="61">
        <f>SUM(AI11:AI17)</f>
        <v>2244064889</v>
      </c>
      <c r="AJ18" s="61">
        <f>SUM(AJ11:AJ17)</f>
        <v>2113137682</v>
      </c>
      <c r="AK18" s="61">
        <f>SUM(AK11:AK17)</f>
        <v>367101354</v>
      </c>
      <c r="AL18" s="61"/>
    </row>
    <row r="19" spans="1:38" s="14" customFormat="1" ht="12.75">
      <c r="A19" s="30" t="s">
        <v>96</v>
      </c>
      <c r="B19" s="58" t="s">
        <v>272</v>
      </c>
      <c r="C19" s="40" t="s">
        <v>273</v>
      </c>
      <c r="D19" s="74">
        <v>84665000</v>
      </c>
      <c r="E19" s="75">
        <v>30160000</v>
      </c>
      <c r="F19" s="76">
        <f t="shared" si="0"/>
        <v>114825000</v>
      </c>
      <c r="G19" s="74">
        <v>84665000</v>
      </c>
      <c r="H19" s="75">
        <v>30160000</v>
      </c>
      <c r="I19" s="77">
        <f t="shared" si="1"/>
        <v>114825000</v>
      </c>
      <c r="J19" s="74">
        <v>28846069</v>
      </c>
      <c r="K19" s="75">
        <v>4132877</v>
      </c>
      <c r="L19" s="75">
        <f t="shared" si="2"/>
        <v>32978946</v>
      </c>
      <c r="M19" s="41">
        <f t="shared" si="3"/>
        <v>0.2872105029392554</v>
      </c>
      <c r="N19" s="102">
        <v>0</v>
      </c>
      <c r="O19" s="103">
        <v>0</v>
      </c>
      <c r="P19" s="104">
        <f t="shared" si="4"/>
        <v>0</v>
      </c>
      <c r="Q19" s="41">
        <f t="shared" si="5"/>
        <v>0</v>
      </c>
      <c r="R19" s="102">
        <v>0</v>
      </c>
      <c r="S19" s="104">
        <v>0</v>
      </c>
      <c r="T19" s="104">
        <f t="shared" si="6"/>
        <v>0</v>
      </c>
      <c r="U19" s="41">
        <f t="shared" si="7"/>
        <v>0</v>
      </c>
      <c r="V19" s="102">
        <v>0</v>
      </c>
      <c r="W19" s="104">
        <v>0</v>
      </c>
      <c r="X19" s="104">
        <f t="shared" si="8"/>
        <v>0</v>
      </c>
      <c r="Y19" s="41">
        <f t="shared" si="9"/>
        <v>0</v>
      </c>
      <c r="Z19" s="74">
        <v>28846069</v>
      </c>
      <c r="AA19" s="75">
        <v>4132877</v>
      </c>
      <c r="AB19" s="75">
        <f t="shared" si="10"/>
        <v>32978946</v>
      </c>
      <c r="AC19" s="41">
        <f t="shared" si="11"/>
        <v>0.2872105029392554</v>
      </c>
      <c r="AD19" s="74">
        <v>21209439</v>
      </c>
      <c r="AE19" s="75">
        <v>2406647</v>
      </c>
      <c r="AF19" s="75">
        <f t="shared" si="12"/>
        <v>23616086</v>
      </c>
      <c r="AG19" s="41">
        <f t="shared" si="13"/>
        <v>0.22300469785032034</v>
      </c>
      <c r="AH19" s="41">
        <f t="shared" si="14"/>
        <v>0.39646112399827804</v>
      </c>
      <c r="AI19" s="13">
        <v>105899500</v>
      </c>
      <c r="AJ19" s="13">
        <v>114851785</v>
      </c>
      <c r="AK19" s="13">
        <v>23616086</v>
      </c>
      <c r="AL19" s="13"/>
    </row>
    <row r="20" spans="1:38" s="14" customFormat="1" ht="12.75">
      <c r="A20" s="30" t="s">
        <v>96</v>
      </c>
      <c r="B20" s="58" t="s">
        <v>274</v>
      </c>
      <c r="C20" s="40" t="s">
        <v>275</v>
      </c>
      <c r="D20" s="74">
        <v>223478118</v>
      </c>
      <c r="E20" s="75">
        <v>16190000</v>
      </c>
      <c r="F20" s="77">
        <f t="shared" si="0"/>
        <v>239668118</v>
      </c>
      <c r="G20" s="74">
        <v>223478118</v>
      </c>
      <c r="H20" s="75">
        <v>16190000</v>
      </c>
      <c r="I20" s="77">
        <f t="shared" si="1"/>
        <v>239668118</v>
      </c>
      <c r="J20" s="74">
        <v>45559941</v>
      </c>
      <c r="K20" s="75">
        <v>3904405</v>
      </c>
      <c r="L20" s="75">
        <f t="shared" si="2"/>
        <v>49464346</v>
      </c>
      <c r="M20" s="41">
        <f t="shared" si="3"/>
        <v>0.20638684199122387</v>
      </c>
      <c r="N20" s="102">
        <v>0</v>
      </c>
      <c r="O20" s="103">
        <v>0</v>
      </c>
      <c r="P20" s="104">
        <f t="shared" si="4"/>
        <v>0</v>
      </c>
      <c r="Q20" s="41">
        <f t="shared" si="5"/>
        <v>0</v>
      </c>
      <c r="R20" s="102">
        <v>0</v>
      </c>
      <c r="S20" s="104">
        <v>0</v>
      </c>
      <c r="T20" s="104">
        <f t="shared" si="6"/>
        <v>0</v>
      </c>
      <c r="U20" s="41">
        <f t="shared" si="7"/>
        <v>0</v>
      </c>
      <c r="V20" s="102">
        <v>0</v>
      </c>
      <c r="W20" s="104">
        <v>0</v>
      </c>
      <c r="X20" s="104">
        <f t="shared" si="8"/>
        <v>0</v>
      </c>
      <c r="Y20" s="41">
        <f t="shared" si="9"/>
        <v>0</v>
      </c>
      <c r="Z20" s="74">
        <v>45559941</v>
      </c>
      <c r="AA20" s="75">
        <v>3904405</v>
      </c>
      <c r="AB20" s="75">
        <f t="shared" si="10"/>
        <v>49464346</v>
      </c>
      <c r="AC20" s="41">
        <f t="shared" si="11"/>
        <v>0.20638684199122387</v>
      </c>
      <c r="AD20" s="74">
        <v>48129702</v>
      </c>
      <c r="AE20" s="75">
        <v>6684557</v>
      </c>
      <c r="AF20" s="75">
        <f t="shared" si="12"/>
        <v>54814259</v>
      </c>
      <c r="AG20" s="41">
        <f t="shared" si="13"/>
        <v>0.2243090775753242</v>
      </c>
      <c r="AH20" s="41">
        <f t="shared" si="14"/>
        <v>-0.09760075384764388</v>
      </c>
      <c r="AI20" s="13">
        <v>244369330</v>
      </c>
      <c r="AJ20" s="13">
        <v>264965465</v>
      </c>
      <c r="AK20" s="13">
        <v>54814259</v>
      </c>
      <c r="AL20" s="13"/>
    </row>
    <row r="21" spans="1:38" s="14" customFormat="1" ht="12.75">
      <c r="A21" s="30" t="s">
        <v>96</v>
      </c>
      <c r="B21" s="58" t="s">
        <v>276</v>
      </c>
      <c r="C21" s="40" t="s">
        <v>277</v>
      </c>
      <c r="D21" s="74">
        <v>96684000</v>
      </c>
      <c r="E21" s="75">
        <v>13438000</v>
      </c>
      <c r="F21" s="76">
        <f t="shared" si="0"/>
        <v>110122000</v>
      </c>
      <c r="G21" s="74">
        <v>96684000</v>
      </c>
      <c r="H21" s="75">
        <v>13438000</v>
      </c>
      <c r="I21" s="77">
        <f t="shared" si="1"/>
        <v>110122000</v>
      </c>
      <c r="J21" s="74">
        <v>12070684</v>
      </c>
      <c r="K21" s="75">
        <v>1359574</v>
      </c>
      <c r="L21" s="75">
        <f t="shared" si="2"/>
        <v>13430258</v>
      </c>
      <c r="M21" s="41">
        <f t="shared" si="3"/>
        <v>0.12195799204518624</v>
      </c>
      <c r="N21" s="102">
        <v>0</v>
      </c>
      <c r="O21" s="103">
        <v>0</v>
      </c>
      <c r="P21" s="104">
        <f t="shared" si="4"/>
        <v>0</v>
      </c>
      <c r="Q21" s="41">
        <f t="shared" si="5"/>
        <v>0</v>
      </c>
      <c r="R21" s="102">
        <v>0</v>
      </c>
      <c r="S21" s="104">
        <v>0</v>
      </c>
      <c r="T21" s="104">
        <f t="shared" si="6"/>
        <v>0</v>
      </c>
      <c r="U21" s="41">
        <f t="shared" si="7"/>
        <v>0</v>
      </c>
      <c r="V21" s="102">
        <v>0</v>
      </c>
      <c r="W21" s="104">
        <v>0</v>
      </c>
      <c r="X21" s="104">
        <f t="shared" si="8"/>
        <v>0</v>
      </c>
      <c r="Y21" s="41">
        <f t="shared" si="9"/>
        <v>0</v>
      </c>
      <c r="Z21" s="74">
        <v>12070684</v>
      </c>
      <c r="AA21" s="75">
        <v>1359574</v>
      </c>
      <c r="AB21" s="75">
        <f t="shared" si="10"/>
        <v>13430258</v>
      </c>
      <c r="AC21" s="41">
        <f t="shared" si="11"/>
        <v>0.12195799204518624</v>
      </c>
      <c r="AD21" s="74">
        <v>36398815</v>
      </c>
      <c r="AE21" s="75">
        <v>2514808</v>
      </c>
      <c r="AF21" s="75">
        <f t="shared" si="12"/>
        <v>38913623</v>
      </c>
      <c r="AG21" s="41">
        <f t="shared" si="13"/>
        <v>0.2764812001762039</v>
      </c>
      <c r="AH21" s="41">
        <f t="shared" si="14"/>
        <v>-0.6548700181424896</v>
      </c>
      <c r="AI21" s="13">
        <v>140746000</v>
      </c>
      <c r="AJ21" s="13">
        <v>109623894</v>
      </c>
      <c r="AK21" s="13">
        <v>38913623</v>
      </c>
      <c r="AL21" s="13"/>
    </row>
    <row r="22" spans="1:38" s="14" customFormat="1" ht="12.75">
      <c r="A22" s="30" t="s">
        <v>96</v>
      </c>
      <c r="B22" s="58" t="s">
        <v>278</v>
      </c>
      <c r="C22" s="40" t="s">
        <v>279</v>
      </c>
      <c r="D22" s="74">
        <v>32533397</v>
      </c>
      <c r="E22" s="75">
        <v>21692000</v>
      </c>
      <c r="F22" s="76">
        <f t="shared" si="0"/>
        <v>54225397</v>
      </c>
      <c r="G22" s="74">
        <v>32533397</v>
      </c>
      <c r="H22" s="75">
        <v>21692000</v>
      </c>
      <c r="I22" s="77">
        <f t="shared" si="1"/>
        <v>54225397</v>
      </c>
      <c r="J22" s="74">
        <v>4694701</v>
      </c>
      <c r="K22" s="75">
        <v>1303772</v>
      </c>
      <c r="L22" s="75">
        <f t="shared" si="2"/>
        <v>5998473</v>
      </c>
      <c r="M22" s="41">
        <f t="shared" si="3"/>
        <v>0.11062109881832677</v>
      </c>
      <c r="N22" s="102">
        <v>0</v>
      </c>
      <c r="O22" s="103">
        <v>0</v>
      </c>
      <c r="P22" s="104">
        <f t="shared" si="4"/>
        <v>0</v>
      </c>
      <c r="Q22" s="41">
        <f t="shared" si="5"/>
        <v>0</v>
      </c>
      <c r="R22" s="102">
        <v>0</v>
      </c>
      <c r="S22" s="104">
        <v>0</v>
      </c>
      <c r="T22" s="104">
        <f t="shared" si="6"/>
        <v>0</v>
      </c>
      <c r="U22" s="41">
        <f t="shared" si="7"/>
        <v>0</v>
      </c>
      <c r="V22" s="102">
        <v>0</v>
      </c>
      <c r="W22" s="104">
        <v>0</v>
      </c>
      <c r="X22" s="104">
        <f t="shared" si="8"/>
        <v>0</v>
      </c>
      <c r="Y22" s="41">
        <f t="shared" si="9"/>
        <v>0</v>
      </c>
      <c r="Z22" s="74">
        <v>4694701</v>
      </c>
      <c r="AA22" s="75">
        <v>1303772</v>
      </c>
      <c r="AB22" s="75">
        <f t="shared" si="10"/>
        <v>5998473</v>
      </c>
      <c r="AC22" s="41">
        <f t="shared" si="11"/>
        <v>0.11062109881832677</v>
      </c>
      <c r="AD22" s="74">
        <v>12514566</v>
      </c>
      <c r="AE22" s="75">
        <v>3984276</v>
      </c>
      <c r="AF22" s="75">
        <f t="shared" si="12"/>
        <v>16498842</v>
      </c>
      <c r="AG22" s="41">
        <f t="shared" si="13"/>
        <v>0.37459858943969243</v>
      </c>
      <c r="AH22" s="41">
        <f t="shared" si="14"/>
        <v>-0.6364306658612768</v>
      </c>
      <c r="AI22" s="13">
        <v>44044058</v>
      </c>
      <c r="AJ22" s="13">
        <v>44044058</v>
      </c>
      <c r="AK22" s="13">
        <v>16498842</v>
      </c>
      <c r="AL22" s="13"/>
    </row>
    <row r="23" spans="1:38" s="14" customFormat="1" ht="12.75">
      <c r="A23" s="30" t="s">
        <v>96</v>
      </c>
      <c r="B23" s="58" t="s">
        <v>76</v>
      </c>
      <c r="C23" s="40" t="s">
        <v>77</v>
      </c>
      <c r="D23" s="74">
        <v>2982646720</v>
      </c>
      <c r="E23" s="75">
        <v>230014000</v>
      </c>
      <c r="F23" s="76">
        <f t="shared" si="0"/>
        <v>3212660720</v>
      </c>
      <c r="G23" s="74">
        <v>2982646720</v>
      </c>
      <c r="H23" s="75">
        <v>230014000</v>
      </c>
      <c r="I23" s="77">
        <f t="shared" si="1"/>
        <v>3212660720</v>
      </c>
      <c r="J23" s="74">
        <v>797710999</v>
      </c>
      <c r="K23" s="75">
        <v>9775997</v>
      </c>
      <c r="L23" s="75">
        <f t="shared" si="2"/>
        <v>807486996</v>
      </c>
      <c r="M23" s="41">
        <f t="shared" si="3"/>
        <v>0.25134524507150574</v>
      </c>
      <c r="N23" s="102">
        <v>0</v>
      </c>
      <c r="O23" s="103">
        <v>0</v>
      </c>
      <c r="P23" s="104">
        <f t="shared" si="4"/>
        <v>0</v>
      </c>
      <c r="Q23" s="41">
        <f t="shared" si="5"/>
        <v>0</v>
      </c>
      <c r="R23" s="102">
        <v>0</v>
      </c>
      <c r="S23" s="104">
        <v>0</v>
      </c>
      <c r="T23" s="104">
        <f t="shared" si="6"/>
        <v>0</v>
      </c>
      <c r="U23" s="41">
        <f t="shared" si="7"/>
        <v>0</v>
      </c>
      <c r="V23" s="102">
        <v>0</v>
      </c>
      <c r="W23" s="104">
        <v>0</v>
      </c>
      <c r="X23" s="104">
        <f t="shared" si="8"/>
        <v>0</v>
      </c>
      <c r="Y23" s="41">
        <f t="shared" si="9"/>
        <v>0</v>
      </c>
      <c r="Z23" s="74">
        <v>797710999</v>
      </c>
      <c r="AA23" s="75">
        <v>9775997</v>
      </c>
      <c r="AB23" s="75">
        <f t="shared" si="10"/>
        <v>807486996</v>
      </c>
      <c r="AC23" s="41">
        <f t="shared" si="11"/>
        <v>0.25134524507150574</v>
      </c>
      <c r="AD23" s="74">
        <v>546765275</v>
      </c>
      <c r="AE23" s="75">
        <v>13359323</v>
      </c>
      <c r="AF23" s="75">
        <f t="shared" si="12"/>
        <v>560124598</v>
      </c>
      <c r="AG23" s="41">
        <f t="shared" si="13"/>
        <v>0.14934985458586467</v>
      </c>
      <c r="AH23" s="41">
        <f t="shared" si="14"/>
        <v>0.44162030891562454</v>
      </c>
      <c r="AI23" s="13">
        <v>3750419440</v>
      </c>
      <c r="AJ23" s="13">
        <v>3690546787</v>
      </c>
      <c r="AK23" s="13">
        <v>560124598</v>
      </c>
      <c r="AL23" s="13"/>
    </row>
    <row r="24" spans="1:38" s="14" customFormat="1" ht="12.75">
      <c r="A24" s="30" t="s">
        <v>96</v>
      </c>
      <c r="B24" s="58" t="s">
        <v>280</v>
      </c>
      <c r="C24" s="40" t="s">
        <v>281</v>
      </c>
      <c r="D24" s="74">
        <v>56387000</v>
      </c>
      <c r="E24" s="75">
        <v>14871000</v>
      </c>
      <c r="F24" s="76">
        <f t="shared" si="0"/>
        <v>71258000</v>
      </c>
      <c r="G24" s="74">
        <v>56387000</v>
      </c>
      <c r="H24" s="75">
        <v>14871000</v>
      </c>
      <c r="I24" s="77">
        <f t="shared" si="1"/>
        <v>71258000</v>
      </c>
      <c r="J24" s="74">
        <v>12044709</v>
      </c>
      <c r="K24" s="75">
        <v>584605</v>
      </c>
      <c r="L24" s="75">
        <f t="shared" si="2"/>
        <v>12629314</v>
      </c>
      <c r="M24" s="41">
        <f t="shared" si="3"/>
        <v>0.17723362990822084</v>
      </c>
      <c r="N24" s="102">
        <v>0</v>
      </c>
      <c r="O24" s="103">
        <v>0</v>
      </c>
      <c r="P24" s="104">
        <f t="shared" si="4"/>
        <v>0</v>
      </c>
      <c r="Q24" s="41">
        <f t="shared" si="5"/>
        <v>0</v>
      </c>
      <c r="R24" s="102">
        <v>0</v>
      </c>
      <c r="S24" s="104">
        <v>0</v>
      </c>
      <c r="T24" s="104">
        <f t="shared" si="6"/>
        <v>0</v>
      </c>
      <c r="U24" s="41">
        <f t="shared" si="7"/>
        <v>0</v>
      </c>
      <c r="V24" s="102">
        <v>0</v>
      </c>
      <c r="W24" s="104">
        <v>0</v>
      </c>
      <c r="X24" s="104">
        <f t="shared" si="8"/>
        <v>0</v>
      </c>
      <c r="Y24" s="41">
        <f t="shared" si="9"/>
        <v>0</v>
      </c>
      <c r="Z24" s="74">
        <v>12044709</v>
      </c>
      <c r="AA24" s="75">
        <v>584605</v>
      </c>
      <c r="AB24" s="75">
        <f t="shared" si="10"/>
        <v>12629314</v>
      </c>
      <c r="AC24" s="41">
        <f t="shared" si="11"/>
        <v>0.17723362990822084</v>
      </c>
      <c r="AD24" s="74">
        <v>8370954</v>
      </c>
      <c r="AE24" s="75">
        <v>1373474</v>
      </c>
      <c r="AF24" s="75">
        <f t="shared" si="12"/>
        <v>9744428</v>
      </c>
      <c r="AG24" s="41">
        <f t="shared" si="13"/>
        <v>0.1567132196847861</v>
      </c>
      <c r="AH24" s="41">
        <f t="shared" si="14"/>
        <v>0.29605493518962844</v>
      </c>
      <c r="AI24" s="13">
        <v>62180000</v>
      </c>
      <c r="AJ24" s="13">
        <v>63696930</v>
      </c>
      <c r="AK24" s="13">
        <v>9744428</v>
      </c>
      <c r="AL24" s="13"/>
    </row>
    <row r="25" spans="1:38" s="14" customFormat="1" ht="12.75">
      <c r="A25" s="30" t="s">
        <v>96</v>
      </c>
      <c r="B25" s="58" t="s">
        <v>282</v>
      </c>
      <c r="C25" s="40" t="s">
        <v>283</v>
      </c>
      <c r="D25" s="74">
        <v>45803285</v>
      </c>
      <c r="E25" s="75">
        <v>20391000</v>
      </c>
      <c r="F25" s="76">
        <f t="shared" si="0"/>
        <v>66194285</v>
      </c>
      <c r="G25" s="74">
        <v>45803285</v>
      </c>
      <c r="H25" s="75">
        <v>20391000</v>
      </c>
      <c r="I25" s="77">
        <f t="shared" si="1"/>
        <v>66194285</v>
      </c>
      <c r="J25" s="74">
        <v>9863602</v>
      </c>
      <c r="K25" s="75">
        <v>2743535</v>
      </c>
      <c r="L25" s="75">
        <f t="shared" si="2"/>
        <v>12607137</v>
      </c>
      <c r="M25" s="41">
        <f t="shared" si="3"/>
        <v>0.1904565779356934</v>
      </c>
      <c r="N25" s="102">
        <v>0</v>
      </c>
      <c r="O25" s="103">
        <v>0</v>
      </c>
      <c r="P25" s="104">
        <f t="shared" si="4"/>
        <v>0</v>
      </c>
      <c r="Q25" s="41">
        <f t="shared" si="5"/>
        <v>0</v>
      </c>
      <c r="R25" s="102">
        <v>0</v>
      </c>
      <c r="S25" s="104">
        <v>0</v>
      </c>
      <c r="T25" s="104">
        <f t="shared" si="6"/>
        <v>0</v>
      </c>
      <c r="U25" s="41">
        <f t="shared" si="7"/>
        <v>0</v>
      </c>
      <c r="V25" s="102">
        <v>0</v>
      </c>
      <c r="W25" s="104">
        <v>0</v>
      </c>
      <c r="X25" s="104">
        <f t="shared" si="8"/>
        <v>0</v>
      </c>
      <c r="Y25" s="41">
        <f t="shared" si="9"/>
        <v>0</v>
      </c>
      <c r="Z25" s="74">
        <v>9863602</v>
      </c>
      <c r="AA25" s="75">
        <v>2743535</v>
      </c>
      <c r="AB25" s="75">
        <f t="shared" si="10"/>
        <v>12607137</v>
      </c>
      <c r="AC25" s="41">
        <f t="shared" si="11"/>
        <v>0.1904565779356934</v>
      </c>
      <c r="AD25" s="74">
        <v>9035042</v>
      </c>
      <c r="AE25" s="75">
        <v>1003514</v>
      </c>
      <c r="AF25" s="75">
        <f t="shared" si="12"/>
        <v>10038556</v>
      </c>
      <c r="AG25" s="41">
        <f t="shared" si="13"/>
        <v>0.14191242913253588</v>
      </c>
      <c r="AH25" s="41">
        <f t="shared" si="14"/>
        <v>0.2558715616070677</v>
      </c>
      <c r="AI25" s="13">
        <v>70737680</v>
      </c>
      <c r="AJ25" s="13">
        <v>72700638</v>
      </c>
      <c r="AK25" s="13">
        <v>10038556</v>
      </c>
      <c r="AL25" s="13"/>
    </row>
    <row r="26" spans="1:38" s="14" customFormat="1" ht="12.75">
      <c r="A26" s="30" t="s">
        <v>115</v>
      </c>
      <c r="B26" s="58" t="s">
        <v>284</v>
      </c>
      <c r="C26" s="40" t="s">
        <v>285</v>
      </c>
      <c r="D26" s="74">
        <v>482571017</v>
      </c>
      <c r="E26" s="75">
        <v>412000000</v>
      </c>
      <c r="F26" s="76">
        <f t="shared" si="0"/>
        <v>894571017</v>
      </c>
      <c r="G26" s="74">
        <v>482571017</v>
      </c>
      <c r="H26" s="75">
        <v>412000000</v>
      </c>
      <c r="I26" s="77">
        <f t="shared" si="1"/>
        <v>894571017</v>
      </c>
      <c r="J26" s="74">
        <v>86581963</v>
      </c>
      <c r="K26" s="75">
        <v>16550551</v>
      </c>
      <c r="L26" s="75">
        <f t="shared" si="2"/>
        <v>103132514</v>
      </c>
      <c r="M26" s="41">
        <f t="shared" si="3"/>
        <v>0.11528711755704019</v>
      </c>
      <c r="N26" s="102">
        <v>0</v>
      </c>
      <c r="O26" s="103">
        <v>0</v>
      </c>
      <c r="P26" s="104">
        <f t="shared" si="4"/>
        <v>0</v>
      </c>
      <c r="Q26" s="41">
        <f t="shared" si="5"/>
        <v>0</v>
      </c>
      <c r="R26" s="102">
        <v>0</v>
      </c>
      <c r="S26" s="104">
        <v>0</v>
      </c>
      <c r="T26" s="104">
        <f t="shared" si="6"/>
        <v>0</v>
      </c>
      <c r="U26" s="41">
        <f t="shared" si="7"/>
        <v>0</v>
      </c>
      <c r="V26" s="102">
        <v>0</v>
      </c>
      <c r="W26" s="104">
        <v>0</v>
      </c>
      <c r="X26" s="104">
        <f t="shared" si="8"/>
        <v>0</v>
      </c>
      <c r="Y26" s="41">
        <f t="shared" si="9"/>
        <v>0</v>
      </c>
      <c r="Z26" s="74">
        <v>86581963</v>
      </c>
      <c r="AA26" s="75">
        <v>16550551</v>
      </c>
      <c r="AB26" s="75">
        <f t="shared" si="10"/>
        <v>103132514</v>
      </c>
      <c r="AC26" s="41">
        <f t="shared" si="11"/>
        <v>0.11528711755704019</v>
      </c>
      <c r="AD26" s="74">
        <v>68702848</v>
      </c>
      <c r="AE26" s="75">
        <v>5338777</v>
      </c>
      <c r="AF26" s="75">
        <f t="shared" si="12"/>
        <v>74041625</v>
      </c>
      <c r="AG26" s="41">
        <f t="shared" si="13"/>
        <v>0.14209002625710018</v>
      </c>
      <c r="AH26" s="41">
        <f t="shared" si="14"/>
        <v>0.39289911586894544</v>
      </c>
      <c r="AI26" s="13">
        <v>521089530</v>
      </c>
      <c r="AJ26" s="13">
        <v>526489669</v>
      </c>
      <c r="AK26" s="13">
        <v>74041625</v>
      </c>
      <c r="AL26" s="13"/>
    </row>
    <row r="27" spans="1:38" s="55" customFormat="1" ht="12.75">
      <c r="A27" s="59"/>
      <c r="B27" s="60" t="s">
        <v>286</v>
      </c>
      <c r="C27" s="33"/>
      <c r="D27" s="78">
        <f>SUM(D19:D26)</f>
        <v>4004768537</v>
      </c>
      <c r="E27" s="79">
        <f>SUM(E19:E26)</f>
        <v>758756000</v>
      </c>
      <c r="F27" s="87">
        <f t="shared" si="0"/>
        <v>4763524537</v>
      </c>
      <c r="G27" s="78">
        <f>SUM(G19:G26)</f>
        <v>4004768537</v>
      </c>
      <c r="H27" s="79">
        <f>SUM(H19:H26)</f>
        <v>758756000</v>
      </c>
      <c r="I27" s="80">
        <f t="shared" si="1"/>
        <v>4763524537</v>
      </c>
      <c r="J27" s="78">
        <f>SUM(J19:J26)</f>
        <v>997372668</v>
      </c>
      <c r="K27" s="79">
        <f>SUM(K19:K26)</f>
        <v>40355316</v>
      </c>
      <c r="L27" s="79">
        <f t="shared" si="2"/>
        <v>1037727984</v>
      </c>
      <c r="M27" s="45">
        <f t="shared" si="3"/>
        <v>0.2178487747758189</v>
      </c>
      <c r="N27" s="108">
        <f>SUM(N19:N26)</f>
        <v>0</v>
      </c>
      <c r="O27" s="109">
        <f>SUM(O19:O26)</f>
        <v>0</v>
      </c>
      <c r="P27" s="110">
        <f t="shared" si="4"/>
        <v>0</v>
      </c>
      <c r="Q27" s="45">
        <f t="shared" si="5"/>
        <v>0</v>
      </c>
      <c r="R27" s="108">
        <f>SUM(R19:R26)</f>
        <v>0</v>
      </c>
      <c r="S27" s="110">
        <f>SUM(S19:S26)</f>
        <v>0</v>
      </c>
      <c r="T27" s="110">
        <f t="shared" si="6"/>
        <v>0</v>
      </c>
      <c r="U27" s="45">
        <f t="shared" si="7"/>
        <v>0</v>
      </c>
      <c r="V27" s="108">
        <f>SUM(V19:V26)</f>
        <v>0</v>
      </c>
      <c r="W27" s="110">
        <f>SUM(W19:W26)</f>
        <v>0</v>
      </c>
      <c r="X27" s="110">
        <f t="shared" si="8"/>
        <v>0</v>
      </c>
      <c r="Y27" s="45">
        <f t="shared" si="9"/>
        <v>0</v>
      </c>
      <c r="Z27" s="78">
        <f>SUM(Z19:Z26)</f>
        <v>997372668</v>
      </c>
      <c r="AA27" s="79">
        <f>SUM(AA19:AA26)</f>
        <v>40355316</v>
      </c>
      <c r="AB27" s="79">
        <f t="shared" si="10"/>
        <v>1037727984</v>
      </c>
      <c r="AC27" s="45">
        <f t="shared" si="11"/>
        <v>0.2178487747758189</v>
      </c>
      <c r="AD27" s="78">
        <f>SUM(AD19:AD26)</f>
        <v>751126641</v>
      </c>
      <c r="AE27" s="79">
        <f>SUM(AE19:AE26)</f>
        <v>36665376</v>
      </c>
      <c r="AF27" s="79">
        <f t="shared" si="12"/>
        <v>787792017</v>
      </c>
      <c r="AG27" s="45">
        <f t="shared" si="13"/>
        <v>0.15948867770528535</v>
      </c>
      <c r="AH27" s="45">
        <f t="shared" si="14"/>
        <v>0.3172613603674026</v>
      </c>
      <c r="AI27" s="61">
        <f>SUM(AI19:AI26)</f>
        <v>4939485538</v>
      </c>
      <c r="AJ27" s="61">
        <f>SUM(AJ19:AJ26)</f>
        <v>4886919226</v>
      </c>
      <c r="AK27" s="61">
        <f>SUM(AK19:AK26)</f>
        <v>787792017</v>
      </c>
      <c r="AL27" s="61"/>
    </row>
    <row r="28" spans="1:38" s="14" customFormat="1" ht="12.75">
      <c r="A28" s="30" t="s">
        <v>96</v>
      </c>
      <c r="B28" s="58" t="s">
        <v>287</v>
      </c>
      <c r="C28" s="40" t="s">
        <v>288</v>
      </c>
      <c r="D28" s="74">
        <v>640794780</v>
      </c>
      <c r="E28" s="75">
        <v>89649000</v>
      </c>
      <c r="F28" s="76">
        <f t="shared" si="0"/>
        <v>730443780</v>
      </c>
      <c r="G28" s="74">
        <v>640794780</v>
      </c>
      <c r="H28" s="75">
        <v>89649000</v>
      </c>
      <c r="I28" s="77">
        <f t="shared" si="1"/>
        <v>730443780</v>
      </c>
      <c r="J28" s="74">
        <v>109291191</v>
      </c>
      <c r="K28" s="75">
        <v>7734940</v>
      </c>
      <c r="L28" s="75">
        <f t="shared" si="2"/>
        <v>117026131</v>
      </c>
      <c r="M28" s="41">
        <f t="shared" si="3"/>
        <v>0.1602123725387873</v>
      </c>
      <c r="N28" s="102">
        <v>0</v>
      </c>
      <c r="O28" s="103">
        <v>0</v>
      </c>
      <c r="P28" s="104">
        <f t="shared" si="4"/>
        <v>0</v>
      </c>
      <c r="Q28" s="41">
        <f t="shared" si="5"/>
        <v>0</v>
      </c>
      <c r="R28" s="102">
        <v>0</v>
      </c>
      <c r="S28" s="104">
        <v>0</v>
      </c>
      <c r="T28" s="104">
        <f t="shared" si="6"/>
        <v>0</v>
      </c>
      <c r="U28" s="41">
        <f t="shared" si="7"/>
        <v>0</v>
      </c>
      <c r="V28" s="102">
        <v>0</v>
      </c>
      <c r="W28" s="104">
        <v>0</v>
      </c>
      <c r="X28" s="104">
        <f t="shared" si="8"/>
        <v>0</v>
      </c>
      <c r="Y28" s="41">
        <f t="shared" si="9"/>
        <v>0</v>
      </c>
      <c r="Z28" s="74">
        <v>109291191</v>
      </c>
      <c r="AA28" s="75">
        <v>7734940</v>
      </c>
      <c r="AB28" s="75">
        <f t="shared" si="10"/>
        <v>117026131</v>
      </c>
      <c r="AC28" s="41">
        <f t="shared" si="11"/>
        <v>0.1602123725387873</v>
      </c>
      <c r="AD28" s="74">
        <v>99522558</v>
      </c>
      <c r="AE28" s="75">
        <v>19823760</v>
      </c>
      <c r="AF28" s="75">
        <f t="shared" si="12"/>
        <v>119346318</v>
      </c>
      <c r="AG28" s="41">
        <f t="shared" si="13"/>
        <v>0.18675980831783995</v>
      </c>
      <c r="AH28" s="41">
        <f t="shared" si="14"/>
        <v>-0.019440792467514623</v>
      </c>
      <c r="AI28" s="13">
        <v>639036413</v>
      </c>
      <c r="AJ28" s="13">
        <v>651775000</v>
      </c>
      <c r="AK28" s="13">
        <v>119346318</v>
      </c>
      <c r="AL28" s="13"/>
    </row>
    <row r="29" spans="1:38" s="14" customFormat="1" ht="12.75">
      <c r="A29" s="30" t="s">
        <v>96</v>
      </c>
      <c r="B29" s="58" t="s">
        <v>289</v>
      </c>
      <c r="C29" s="40" t="s">
        <v>290</v>
      </c>
      <c r="D29" s="74">
        <v>100666913</v>
      </c>
      <c r="E29" s="75">
        <v>47569000</v>
      </c>
      <c r="F29" s="76">
        <f t="shared" si="0"/>
        <v>148235913</v>
      </c>
      <c r="G29" s="74">
        <v>100666913</v>
      </c>
      <c r="H29" s="75">
        <v>47569000</v>
      </c>
      <c r="I29" s="77">
        <f t="shared" si="1"/>
        <v>148235913</v>
      </c>
      <c r="J29" s="74">
        <v>7203504</v>
      </c>
      <c r="K29" s="75">
        <v>5329683</v>
      </c>
      <c r="L29" s="75">
        <f t="shared" si="2"/>
        <v>12533187</v>
      </c>
      <c r="M29" s="41">
        <f t="shared" si="3"/>
        <v>0.08454892438919305</v>
      </c>
      <c r="N29" s="102">
        <v>0</v>
      </c>
      <c r="O29" s="103">
        <v>0</v>
      </c>
      <c r="P29" s="104">
        <f t="shared" si="4"/>
        <v>0</v>
      </c>
      <c r="Q29" s="41">
        <f t="shared" si="5"/>
        <v>0</v>
      </c>
      <c r="R29" s="102">
        <v>0</v>
      </c>
      <c r="S29" s="104">
        <v>0</v>
      </c>
      <c r="T29" s="104">
        <f t="shared" si="6"/>
        <v>0</v>
      </c>
      <c r="U29" s="41">
        <f t="shared" si="7"/>
        <v>0</v>
      </c>
      <c r="V29" s="102">
        <v>0</v>
      </c>
      <c r="W29" s="104">
        <v>0</v>
      </c>
      <c r="X29" s="104">
        <f t="shared" si="8"/>
        <v>0</v>
      </c>
      <c r="Y29" s="41">
        <f t="shared" si="9"/>
        <v>0</v>
      </c>
      <c r="Z29" s="74">
        <v>7203504</v>
      </c>
      <c r="AA29" s="75">
        <v>5329683</v>
      </c>
      <c r="AB29" s="75">
        <f t="shared" si="10"/>
        <v>12533187</v>
      </c>
      <c r="AC29" s="41">
        <f t="shared" si="11"/>
        <v>0.08454892438919305</v>
      </c>
      <c r="AD29" s="74">
        <v>10664944</v>
      </c>
      <c r="AE29" s="75">
        <v>1256055</v>
      </c>
      <c r="AF29" s="75">
        <f t="shared" si="12"/>
        <v>11920999</v>
      </c>
      <c r="AG29" s="41">
        <f t="shared" si="13"/>
        <v>0.12361693368590242</v>
      </c>
      <c r="AH29" s="41">
        <f t="shared" si="14"/>
        <v>0.0513537497989891</v>
      </c>
      <c r="AI29" s="13">
        <v>96435000</v>
      </c>
      <c r="AJ29" s="13">
        <v>88262462</v>
      </c>
      <c r="AK29" s="13">
        <v>11920999</v>
      </c>
      <c r="AL29" s="13"/>
    </row>
    <row r="30" spans="1:38" s="14" customFormat="1" ht="12.75">
      <c r="A30" s="30" t="s">
        <v>96</v>
      </c>
      <c r="B30" s="58" t="s">
        <v>291</v>
      </c>
      <c r="C30" s="40" t="s">
        <v>292</v>
      </c>
      <c r="D30" s="74">
        <v>302261000</v>
      </c>
      <c r="E30" s="75">
        <v>24409000</v>
      </c>
      <c r="F30" s="77">
        <f t="shared" si="0"/>
        <v>326670000</v>
      </c>
      <c r="G30" s="74">
        <v>302261000</v>
      </c>
      <c r="H30" s="75">
        <v>24409000</v>
      </c>
      <c r="I30" s="77">
        <f t="shared" si="1"/>
        <v>326670000</v>
      </c>
      <c r="J30" s="74">
        <v>81632319</v>
      </c>
      <c r="K30" s="75">
        <v>5024226</v>
      </c>
      <c r="L30" s="75">
        <f t="shared" si="2"/>
        <v>86656545</v>
      </c>
      <c r="M30" s="41">
        <f t="shared" si="3"/>
        <v>0.2652724308935623</v>
      </c>
      <c r="N30" s="102">
        <v>0</v>
      </c>
      <c r="O30" s="103">
        <v>0</v>
      </c>
      <c r="P30" s="104">
        <f t="shared" si="4"/>
        <v>0</v>
      </c>
      <c r="Q30" s="41">
        <f t="shared" si="5"/>
        <v>0</v>
      </c>
      <c r="R30" s="102">
        <v>0</v>
      </c>
      <c r="S30" s="104">
        <v>0</v>
      </c>
      <c r="T30" s="104">
        <f t="shared" si="6"/>
        <v>0</v>
      </c>
      <c r="U30" s="41">
        <f t="shared" si="7"/>
        <v>0</v>
      </c>
      <c r="V30" s="102">
        <v>0</v>
      </c>
      <c r="W30" s="104">
        <v>0</v>
      </c>
      <c r="X30" s="104">
        <f t="shared" si="8"/>
        <v>0</v>
      </c>
      <c r="Y30" s="41">
        <f t="shared" si="9"/>
        <v>0</v>
      </c>
      <c r="Z30" s="74">
        <v>81632319</v>
      </c>
      <c r="AA30" s="75">
        <v>5024226</v>
      </c>
      <c r="AB30" s="75">
        <f t="shared" si="10"/>
        <v>86656545</v>
      </c>
      <c r="AC30" s="41">
        <f t="shared" si="11"/>
        <v>0.2652724308935623</v>
      </c>
      <c r="AD30" s="74">
        <v>47263675</v>
      </c>
      <c r="AE30" s="75">
        <v>4336373</v>
      </c>
      <c r="AF30" s="75">
        <f t="shared" si="12"/>
        <v>51600048</v>
      </c>
      <c r="AG30" s="41">
        <f t="shared" si="13"/>
        <v>0.17159623675835722</v>
      </c>
      <c r="AH30" s="41">
        <f t="shared" si="14"/>
        <v>0.6793888447545631</v>
      </c>
      <c r="AI30" s="13">
        <v>300706175</v>
      </c>
      <c r="AJ30" s="13">
        <v>303977175</v>
      </c>
      <c r="AK30" s="13">
        <v>51600048</v>
      </c>
      <c r="AL30" s="13"/>
    </row>
    <row r="31" spans="1:38" s="14" customFormat="1" ht="12.75">
      <c r="A31" s="30" t="s">
        <v>96</v>
      </c>
      <c r="B31" s="58" t="s">
        <v>293</v>
      </c>
      <c r="C31" s="40" t="s">
        <v>294</v>
      </c>
      <c r="D31" s="74">
        <v>93311669</v>
      </c>
      <c r="E31" s="75">
        <v>52839617</v>
      </c>
      <c r="F31" s="76">
        <f t="shared" si="0"/>
        <v>146151286</v>
      </c>
      <c r="G31" s="74">
        <v>93311669</v>
      </c>
      <c r="H31" s="75">
        <v>52839617</v>
      </c>
      <c r="I31" s="77">
        <f t="shared" si="1"/>
        <v>146151286</v>
      </c>
      <c r="J31" s="74">
        <v>18132971</v>
      </c>
      <c r="K31" s="75">
        <v>4271172</v>
      </c>
      <c r="L31" s="75">
        <f t="shared" si="2"/>
        <v>22404143</v>
      </c>
      <c r="M31" s="41">
        <f t="shared" si="3"/>
        <v>0.15329418996696342</v>
      </c>
      <c r="N31" s="102">
        <v>0</v>
      </c>
      <c r="O31" s="103">
        <v>0</v>
      </c>
      <c r="P31" s="104">
        <f t="shared" si="4"/>
        <v>0</v>
      </c>
      <c r="Q31" s="41">
        <f t="shared" si="5"/>
        <v>0</v>
      </c>
      <c r="R31" s="102">
        <v>0</v>
      </c>
      <c r="S31" s="104">
        <v>0</v>
      </c>
      <c r="T31" s="104">
        <f t="shared" si="6"/>
        <v>0</v>
      </c>
      <c r="U31" s="41">
        <f t="shared" si="7"/>
        <v>0</v>
      </c>
      <c r="V31" s="102">
        <v>0</v>
      </c>
      <c r="W31" s="104">
        <v>0</v>
      </c>
      <c r="X31" s="104">
        <f t="shared" si="8"/>
        <v>0</v>
      </c>
      <c r="Y31" s="41">
        <f t="shared" si="9"/>
        <v>0</v>
      </c>
      <c r="Z31" s="74">
        <v>18132971</v>
      </c>
      <c r="AA31" s="75">
        <v>4271172</v>
      </c>
      <c r="AB31" s="75">
        <f t="shared" si="10"/>
        <v>22404143</v>
      </c>
      <c r="AC31" s="41">
        <f t="shared" si="11"/>
        <v>0.15329418996696342</v>
      </c>
      <c r="AD31" s="74">
        <v>10658406</v>
      </c>
      <c r="AE31" s="75">
        <v>5545438</v>
      </c>
      <c r="AF31" s="75">
        <f t="shared" si="12"/>
        <v>16203844</v>
      </c>
      <c r="AG31" s="41">
        <f t="shared" si="13"/>
        <v>0.10642219887035334</v>
      </c>
      <c r="AH31" s="41">
        <f t="shared" si="14"/>
        <v>0.3826437109614238</v>
      </c>
      <c r="AI31" s="13">
        <v>152260000</v>
      </c>
      <c r="AJ31" s="13">
        <v>113167079</v>
      </c>
      <c r="AK31" s="13">
        <v>16203844</v>
      </c>
      <c r="AL31" s="13"/>
    </row>
    <row r="32" spans="1:38" s="14" customFormat="1" ht="12.75">
      <c r="A32" s="30" t="s">
        <v>96</v>
      </c>
      <c r="B32" s="58" t="s">
        <v>295</v>
      </c>
      <c r="C32" s="40" t="s">
        <v>296</v>
      </c>
      <c r="D32" s="74">
        <v>65205000</v>
      </c>
      <c r="E32" s="75">
        <v>41468000</v>
      </c>
      <c r="F32" s="76">
        <f t="shared" si="0"/>
        <v>106673000</v>
      </c>
      <c r="G32" s="74">
        <v>65205000</v>
      </c>
      <c r="H32" s="75">
        <v>41468000</v>
      </c>
      <c r="I32" s="77">
        <f t="shared" si="1"/>
        <v>106673000</v>
      </c>
      <c r="J32" s="74">
        <v>25380276</v>
      </c>
      <c r="K32" s="75">
        <v>7044000</v>
      </c>
      <c r="L32" s="75">
        <f t="shared" si="2"/>
        <v>32424276</v>
      </c>
      <c r="M32" s="41">
        <f t="shared" si="3"/>
        <v>0.3039595399023183</v>
      </c>
      <c r="N32" s="102">
        <v>0</v>
      </c>
      <c r="O32" s="103">
        <v>0</v>
      </c>
      <c r="P32" s="104">
        <f t="shared" si="4"/>
        <v>0</v>
      </c>
      <c r="Q32" s="41">
        <f t="shared" si="5"/>
        <v>0</v>
      </c>
      <c r="R32" s="102">
        <v>0</v>
      </c>
      <c r="S32" s="104">
        <v>0</v>
      </c>
      <c r="T32" s="104">
        <f t="shared" si="6"/>
        <v>0</v>
      </c>
      <c r="U32" s="41">
        <f t="shared" si="7"/>
        <v>0</v>
      </c>
      <c r="V32" s="102">
        <v>0</v>
      </c>
      <c r="W32" s="104">
        <v>0</v>
      </c>
      <c r="X32" s="104">
        <f t="shared" si="8"/>
        <v>0</v>
      </c>
      <c r="Y32" s="41">
        <f t="shared" si="9"/>
        <v>0</v>
      </c>
      <c r="Z32" s="74">
        <v>25380276</v>
      </c>
      <c r="AA32" s="75">
        <v>7044000</v>
      </c>
      <c r="AB32" s="75">
        <f t="shared" si="10"/>
        <v>32424276</v>
      </c>
      <c r="AC32" s="41">
        <f t="shared" si="11"/>
        <v>0.3039595399023183</v>
      </c>
      <c r="AD32" s="74">
        <v>14286549</v>
      </c>
      <c r="AE32" s="75">
        <v>5268676</v>
      </c>
      <c r="AF32" s="75">
        <f t="shared" si="12"/>
        <v>19555225</v>
      </c>
      <c r="AG32" s="41">
        <f t="shared" si="13"/>
        <v>0.18601355666041866</v>
      </c>
      <c r="AH32" s="41">
        <f t="shared" si="14"/>
        <v>0.6580875955147538</v>
      </c>
      <c r="AI32" s="13">
        <v>105127956</v>
      </c>
      <c r="AJ32" s="13">
        <v>93144000</v>
      </c>
      <c r="AK32" s="13">
        <v>19555225</v>
      </c>
      <c r="AL32" s="13"/>
    </row>
    <row r="33" spans="1:38" s="14" customFormat="1" ht="12.75">
      <c r="A33" s="30" t="s">
        <v>115</v>
      </c>
      <c r="B33" s="58" t="s">
        <v>297</v>
      </c>
      <c r="C33" s="40" t="s">
        <v>298</v>
      </c>
      <c r="D33" s="74">
        <v>407969296</v>
      </c>
      <c r="E33" s="75">
        <v>210208380</v>
      </c>
      <c r="F33" s="76">
        <f t="shared" si="0"/>
        <v>618177676</v>
      </c>
      <c r="G33" s="74">
        <v>407969296</v>
      </c>
      <c r="H33" s="75">
        <v>210208380</v>
      </c>
      <c r="I33" s="77">
        <f t="shared" si="1"/>
        <v>618177676</v>
      </c>
      <c r="J33" s="74">
        <v>49049861</v>
      </c>
      <c r="K33" s="75">
        <v>2174409</v>
      </c>
      <c r="L33" s="75">
        <f t="shared" si="2"/>
        <v>51224270</v>
      </c>
      <c r="M33" s="41">
        <f t="shared" si="3"/>
        <v>0.08286334493903659</v>
      </c>
      <c r="N33" s="102">
        <v>0</v>
      </c>
      <c r="O33" s="103">
        <v>0</v>
      </c>
      <c r="P33" s="104">
        <f t="shared" si="4"/>
        <v>0</v>
      </c>
      <c r="Q33" s="41">
        <f t="shared" si="5"/>
        <v>0</v>
      </c>
      <c r="R33" s="102">
        <v>0</v>
      </c>
      <c r="S33" s="104">
        <v>0</v>
      </c>
      <c r="T33" s="104">
        <f t="shared" si="6"/>
        <v>0</v>
      </c>
      <c r="U33" s="41">
        <f t="shared" si="7"/>
        <v>0</v>
      </c>
      <c r="V33" s="102">
        <v>0</v>
      </c>
      <c r="W33" s="104">
        <v>0</v>
      </c>
      <c r="X33" s="104">
        <f t="shared" si="8"/>
        <v>0</v>
      </c>
      <c r="Y33" s="41">
        <f t="shared" si="9"/>
        <v>0</v>
      </c>
      <c r="Z33" s="74">
        <v>49049861</v>
      </c>
      <c r="AA33" s="75">
        <v>2174409</v>
      </c>
      <c r="AB33" s="75">
        <f t="shared" si="10"/>
        <v>51224270</v>
      </c>
      <c r="AC33" s="41">
        <f t="shared" si="11"/>
        <v>0.08286334493903659</v>
      </c>
      <c r="AD33" s="74">
        <v>55687552</v>
      </c>
      <c r="AE33" s="75">
        <v>4678223</v>
      </c>
      <c r="AF33" s="75">
        <f t="shared" si="12"/>
        <v>60365775</v>
      </c>
      <c r="AG33" s="41">
        <f t="shared" si="13"/>
        <v>0.08031449760955113</v>
      </c>
      <c r="AH33" s="41">
        <f t="shared" si="14"/>
        <v>-0.15143522964792555</v>
      </c>
      <c r="AI33" s="13">
        <v>751617414</v>
      </c>
      <c r="AJ33" s="13">
        <v>704845904</v>
      </c>
      <c r="AK33" s="13">
        <v>60365775</v>
      </c>
      <c r="AL33" s="13"/>
    </row>
    <row r="34" spans="1:38" s="55" customFormat="1" ht="12.75">
      <c r="A34" s="59"/>
      <c r="B34" s="60" t="s">
        <v>299</v>
      </c>
      <c r="C34" s="33"/>
      <c r="D34" s="78">
        <f>SUM(D28:D33)</f>
        <v>1610208658</v>
      </c>
      <c r="E34" s="79">
        <f>SUM(E28:E33)</f>
        <v>466142997</v>
      </c>
      <c r="F34" s="87">
        <f t="shared" si="0"/>
        <v>2076351655</v>
      </c>
      <c r="G34" s="78">
        <f>SUM(G28:G33)</f>
        <v>1610208658</v>
      </c>
      <c r="H34" s="79">
        <f>SUM(H28:H33)</f>
        <v>466142997</v>
      </c>
      <c r="I34" s="80">
        <f t="shared" si="1"/>
        <v>2076351655</v>
      </c>
      <c r="J34" s="78">
        <f>SUM(J28:J33)</f>
        <v>290690122</v>
      </c>
      <c r="K34" s="79">
        <f>SUM(K28:K33)</f>
        <v>31578430</v>
      </c>
      <c r="L34" s="79">
        <f t="shared" si="2"/>
        <v>322268552</v>
      </c>
      <c r="M34" s="45">
        <f t="shared" si="3"/>
        <v>0.1552090423719676</v>
      </c>
      <c r="N34" s="108">
        <f>SUM(N28:N33)</f>
        <v>0</v>
      </c>
      <c r="O34" s="109">
        <f>SUM(O28:O33)</f>
        <v>0</v>
      </c>
      <c r="P34" s="110">
        <f t="shared" si="4"/>
        <v>0</v>
      </c>
      <c r="Q34" s="45">
        <f t="shared" si="5"/>
        <v>0</v>
      </c>
      <c r="R34" s="108">
        <f>SUM(R28:R33)</f>
        <v>0</v>
      </c>
      <c r="S34" s="110">
        <f>SUM(S28:S33)</f>
        <v>0</v>
      </c>
      <c r="T34" s="110">
        <f t="shared" si="6"/>
        <v>0</v>
      </c>
      <c r="U34" s="45">
        <f t="shared" si="7"/>
        <v>0</v>
      </c>
      <c r="V34" s="108">
        <f>SUM(V28:V33)</f>
        <v>0</v>
      </c>
      <c r="W34" s="110">
        <f>SUM(W28:W33)</f>
        <v>0</v>
      </c>
      <c r="X34" s="110">
        <f t="shared" si="8"/>
        <v>0</v>
      </c>
      <c r="Y34" s="45">
        <f t="shared" si="9"/>
        <v>0</v>
      </c>
      <c r="Z34" s="78">
        <f>SUM(Z28:Z33)</f>
        <v>290690122</v>
      </c>
      <c r="AA34" s="79">
        <f>SUM(AA28:AA33)</f>
        <v>31578430</v>
      </c>
      <c r="AB34" s="79">
        <f t="shared" si="10"/>
        <v>322268552</v>
      </c>
      <c r="AC34" s="45">
        <f t="shared" si="11"/>
        <v>0.1552090423719676</v>
      </c>
      <c r="AD34" s="78">
        <f>SUM(AD28:AD33)</f>
        <v>238083684</v>
      </c>
      <c r="AE34" s="79">
        <f>SUM(AE28:AE33)</f>
        <v>40908525</v>
      </c>
      <c r="AF34" s="79">
        <f t="shared" si="12"/>
        <v>278992209</v>
      </c>
      <c r="AG34" s="45">
        <f t="shared" si="13"/>
        <v>0.1364143036243704</v>
      </c>
      <c r="AH34" s="45">
        <f t="shared" si="14"/>
        <v>0.15511667209316227</v>
      </c>
      <c r="AI34" s="61">
        <f>SUM(AI28:AI33)</f>
        <v>2045182958</v>
      </c>
      <c r="AJ34" s="61">
        <f>SUM(AJ28:AJ33)</f>
        <v>1955171620</v>
      </c>
      <c r="AK34" s="61">
        <f>SUM(AK28:AK33)</f>
        <v>278992209</v>
      </c>
      <c r="AL34" s="61"/>
    </row>
    <row r="35" spans="1:38" s="14" customFormat="1" ht="12.75">
      <c r="A35" s="30" t="s">
        <v>96</v>
      </c>
      <c r="B35" s="58" t="s">
        <v>300</v>
      </c>
      <c r="C35" s="40" t="s">
        <v>301</v>
      </c>
      <c r="D35" s="74">
        <v>197459267</v>
      </c>
      <c r="E35" s="75">
        <v>28243000</v>
      </c>
      <c r="F35" s="76">
        <f t="shared" si="0"/>
        <v>225702267</v>
      </c>
      <c r="G35" s="74">
        <v>197459267</v>
      </c>
      <c r="H35" s="75">
        <v>28243000</v>
      </c>
      <c r="I35" s="77">
        <f t="shared" si="1"/>
        <v>225702267</v>
      </c>
      <c r="J35" s="74">
        <v>43055459</v>
      </c>
      <c r="K35" s="75">
        <v>307374</v>
      </c>
      <c r="L35" s="75">
        <f t="shared" si="2"/>
        <v>43362833</v>
      </c>
      <c r="M35" s="41">
        <f t="shared" si="3"/>
        <v>0.1921240472077314</v>
      </c>
      <c r="N35" s="102">
        <v>0</v>
      </c>
      <c r="O35" s="103">
        <v>0</v>
      </c>
      <c r="P35" s="104">
        <f t="shared" si="4"/>
        <v>0</v>
      </c>
      <c r="Q35" s="41">
        <f t="shared" si="5"/>
        <v>0</v>
      </c>
      <c r="R35" s="102">
        <v>0</v>
      </c>
      <c r="S35" s="104">
        <v>0</v>
      </c>
      <c r="T35" s="104">
        <f t="shared" si="6"/>
        <v>0</v>
      </c>
      <c r="U35" s="41">
        <f t="shared" si="7"/>
        <v>0</v>
      </c>
      <c r="V35" s="102">
        <v>0</v>
      </c>
      <c r="W35" s="104">
        <v>0</v>
      </c>
      <c r="X35" s="104">
        <f t="shared" si="8"/>
        <v>0</v>
      </c>
      <c r="Y35" s="41">
        <f t="shared" si="9"/>
        <v>0</v>
      </c>
      <c r="Z35" s="74">
        <v>43055459</v>
      </c>
      <c r="AA35" s="75">
        <v>307374</v>
      </c>
      <c r="AB35" s="75">
        <f t="shared" si="10"/>
        <v>43362833</v>
      </c>
      <c r="AC35" s="41">
        <f t="shared" si="11"/>
        <v>0.1921240472077314</v>
      </c>
      <c r="AD35" s="74">
        <v>39878484</v>
      </c>
      <c r="AE35" s="75">
        <v>4784177</v>
      </c>
      <c r="AF35" s="75">
        <f t="shared" si="12"/>
        <v>44662661</v>
      </c>
      <c r="AG35" s="41">
        <f t="shared" si="13"/>
        <v>0.2159087155985478</v>
      </c>
      <c r="AH35" s="41">
        <f t="shared" si="14"/>
        <v>-0.029103236817886846</v>
      </c>
      <c r="AI35" s="13">
        <v>206859000</v>
      </c>
      <c r="AJ35" s="13">
        <v>191176724</v>
      </c>
      <c r="AK35" s="13">
        <v>44662661</v>
      </c>
      <c r="AL35" s="13"/>
    </row>
    <row r="36" spans="1:38" s="14" customFormat="1" ht="12.75">
      <c r="A36" s="30" t="s">
        <v>96</v>
      </c>
      <c r="B36" s="58" t="s">
        <v>302</v>
      </c>
      <c r="C36" s="40" t="s">
        <v>303</v>
      </c>
      <c r="D36" s="74">
        <v>118264598</v>
      </c>
      <c r="E36" s="75">
        <v>47198000</v>
      </c>
      <c r="F36" s="76">
        <f t="shared" si="0"/>
        <v>165462598</v>
      </c>
      <c r="G36" s="74">
        <v>118264598</v>
      </c>
      <c r="H36" s="75">
        <v>47198000</v>
      </c>
      <c r="I36" s="77">
        <f t="shared" si="1"/>
        <v>165462598</v>
      </c>
      <c r="J36" s="74">
        <v>23102298</v>
      </c>
      <c r="K36" s="75">
        <v>8927357</v>
      </c>
      <c r="L36" s="75">
        <f t="shared" si="2"/>
        <v>32029655</v>
      </c>
      <c r="M36" s="41">
        <f t="shared" si="3"/>
        <v>0.19357640570831602</v>
      </c>
      <c r="N36" s="102">
        <v>0</v>
      </c>
      <c r="O36" s="103">
        <v>0</v>
      </c>
      <c r="P36" s="104">
        <f t="shared" si="4"/>
        <v>0</v>
      </c>
      <c r="Q36" s="41">
        <f t="shared" si="5"/>
        <v>0</v>
      </c>
      <c r="R36" s="102">
        <v>0</v>
      </c>
      <c r="S36" s="104">
        <v>0</v>
      </c>
      <c r="T36" s="104">
        <f t="shared" si="6"/>
        <v>0</v>
      </c>
      <c r="U36" s="41">
        <f t="shared" si="7"/>
        <v>0</v>
      </c>
      <c r="V36" s="102">
        <v>0</v>
      </c>
      <c r="W36" s="104">
        <v>0</v>
      </c>
      <c r="X36" s="104">
        <f t="shared" si="8"/>
        <v>0</v>
      </c>
      <c r="Y36" s="41">
        <f t="shared" si="9"/>
        <v>0</v>
      </c>
      <c r="Z36" s="74">
        <v>23102298</v>
      </c>
      <c r="AA36" s="75">
        <v>8927357</v>
      </c>
      <c r="AB36" s="75">
        <f t="shared" si="10"/>
        <v>32029655</v>
      </c>
      <c r="AC36" s="41">
        <f t="shared" si="11"/>
        <v>0.19357640570831602</v>
      </c>
      <c r="AD36" s="74">
        <v>20103196</v>
      </c>
      <c r="AE36" s="75">
        <v>5951663</v>
      </c>
      <c r="AF36" s="75">
        <f t="shared" si="12"/>
        <v>26054859</v>
      </c>
      <c r="AG36" s="41">
        <f t="shared" si="13"/>
        <v>0.18973139721644075</v>
      </c>
      <c r="AH36" s="41">
        <f t="shared" si="14"/>
        <v>0.22931599821745352</v>
      </c>
      <c r="AI36" s="13">
        <v>137324973</v>
      </c>
      <c r="AJ36" s="13">
        <v>123503601</v>
      </c>
      <c r="AK36" s="13">
        <v>26054859</v>
      </c>
      <c r="AL36" s="13"/>
    </row>
    <row r="37" spans="1:38" s="14" customFormat="1" ht="12.75">
      <c r="A37" s="30" t="s">
        <v>96</v>
      </c>
      <c r="B37" s="58" t="s">
        <v>304</v>
      </c>
      <c r="C37" s="40" t="s">
        <v>305</v>
      </c>
      <c r="D37" s="74">
        <v>72735672</v>
      </c>
      <c r="E37" s="75">
        <v>31065000</v>
      </c>
      <c r="F37" s="76">
        <f t="shared" si="0"/>
        <v>103800672</v>
      </c>
      <c r="G37" s="74">
        <v>72735672</v>
      </c>
      <c r="H37" s="75">
        <v>31065000</v>
      </c>
      <c r="I37" s="77">
        <f t="shared" si="1"/>
        <v>103800672</v>
      </c>
      <c r="J37" s="74">
        <v>12039353</v>
      </c>
      <c r="K37" s="75">
        <v>4517116</v>
      </c>
      <c r="L37" s="75">
        <f t="shared" si="2"/>
        <v>16556469</v>
      </c>
      <c r="M37" s="41">
        <f t="shared" si="3"/>
        <v>0.1595025222958094</v>
      </c>
      <c r="N37" s="102">
        <v>0</v>
      </c>
      <c r="O37" s="103">
        <v>0</v>
      </c>
      <c r="P37" s="104">
        <f t="shared" si="4"/>
        <v>0</v>
      </c>
      <c r="Q37" s="41">
        <f t="shared" si="5"/>
        <v>0</v>
      </c>
      <c r="R37" s="102">
        <v>0</v>
      </c>
      <c r="S37" s="104">
        <v>0</v>
      </c>
      <c r="T37" s="104">
        <f t="shared" si="6"/>
        <v>0</v>
      </c>
      <c r="U37" s="41">
        <f t="shared" si="7"/>
        <v>0</v>
      </c>
      <c r="V37" s="102">
        <v>0</v>
      </c>
      <c r="W37" s="104">
        <v>0</v>
      </c>
      <c r="X37" s="104">
        <f t="shared" si="8"/>
        <v>0</v>
      </c>
      <c r="Y37" s="41">
        <f t="shared" si="9"/>
        <v>0</v>
      </c>
      <c r="Z37" s="74">
        <v>12039353</v>
      </c>
      <c r="AA37" s="75">
        <v>4517116</v>
      </c>
      <c r="AB37" s="75">
        <f t="shared" si="10"/>
        <v>16556469</v>
      </c>
      <c r="AC37" s="41">
        <f t="shared" si="11"/>
        <v>0.1595025222958094</v>
      </c>
      <c r="AD37" s="74">
        <v>7635170</v>
      </c>
      <c r="AE37" s="75">
        <v>6787996</v>
      </c>
      <c r="AF37" s="75">
        <f t="shared" si="12"/>
        <v>14423166</v>
      </c>
      <c r="AG37" s="41">
        <f t="shared" si="13"/>
        <v>0.14600937672500253</v>
      </c>
      <c r="AH37" s="41">
        <f t="shared" si="14"/>
        <v>0.1479080945196083</v>
      </c>
      <c r="AI37" s="13">
        <v>98782464</v>
      </c>
      <c r="AJ37" s="13">
        <v>100623464</v>
      </c>
      <c r="AK37" s="13">
        <v>14423166</v>
      </c>
      <c r="AL37" s="13"/>
    </row>
    <row r="38" spans="1:38" s="14" customFormat="1" ht="12.75">
      <c r="A38" s="30" t="s">
        <v>96</v>
      </c>
      <c r="B38" s="58" t="s">
        <v>306</v>
      </c>
      <c r="C38" s="40" t="s">
        <v>307</v>
      </c>
      <c r="D38" s="74">
        <v>154625000</v>
      </c>
      <c r="E38" s="75">
        <v>48107980</v>
      </c>
      <c r="F38" s="76">
        <f t="shared" si="0"/>
        <v>202732980</v>
      </c>
      <c r="G38" s="74">
        <v>154625000</v>
      </c>
      <c r="H38" s="75">
        <v>48107980</v>
      </c>
      <c r="I38" s="77">
        <f t="shared" si="1"/>
        <v>202732980</v>
      </c>
      <c r="J38" s="74">
        <v>25710416</v>
      </c>
      <c r="K38" s="75">
        <v>239091</v>
      </c>
      <c r="L38" s="75">
        <f t="shared" si="2"/>
        <v>25949507</v>
      </c>
      <c r="M38" s="41">
        <f t="shared" si="3"/>
        <v>0.1279984489943373</v>
      </c>
      <c r="N38" s="102">
        <v>0</v>
      </c>
      <c r="O38" s="103">
        <v>0</v>
      </c>
      <c r="P38" s="104">
        <f t="shared" si="4"/>
        <v>0</v>
      </c>
      <c r="Q38" s="41">
        <f t="shared" si="5"/>
        <v>0</v>
      </c>
      <c r="R38" s="102">
        <v>0</v>
      </c>
      <c r="S38" s="104">
        <v>0</v>
      </c>
      <c r="T38" s="104">
        <f t="shared" si="6"/>
        <v>0</v>
      </c>
      <c r="U38" s="41">
        <f t="shared" si="7"/>
        <v>0</v>
      </c>
      <c r="V38" s="102">
        <v>0</v>
      </c>
      <c r="W38" s="104">
        <v>0</v>
      </c>
      <c r="X38" s="104">
        <f t="shared" si="8"/>
        <v>0</v>
      </c>
      <c r="Y38" s="41">
        <f t="shared" si="9"/>
        <v>0</v>
      </c>
      <c r="Z38" s="74">
        <v>25710416</v>
      </c>
      <c r="AA38" s="75">
        <v>239091</v>
      </c>
      <c r="AB38" s="75">
        <f t="shared" si="10"/>
        <v>25949507</v>
      </c>
      <c r="AC38" s="41">
        <f t="shared" si="11"/>
        <v>0.1279984489943373</v>
      </c>
      <c r="AD38" s="74">
        <v>28588882</v>
      </c>
      <c r="AE38" s="75">
        <v>2551742</v>
      </c>
      <c r="AF38" s="75">
        <f t="shared" si="12"/>
        <v>31140624</v>
      </c>
      <c r="AG38" s="41">
        <f t="shared" si="13"/>
        <v>0.1698462142615601</v>
      </c>
      <c r="AH38" s="41">
        <f t="shared" si="14"/>
        <v>-0.166699196522202</v>
      </c>
      <c r="AI38" s="13">
        <v>183346000</v>
      </c>
      <c r="AJ38" s="13">
        <v>209405762</v>
      </c>
      <c r="AK38" s="13">
        <v>31140624</v>
      </c>
      <c r="AL38" s="13"/>
    </row>
    <row r="39" spans="1:38" s="14" customFormat="1" ht="12.75">
      <c r="A39" s="30" t="s">
        <v>115</v>
      </c>
      <c r="B39" s="58" t="s">
        <v>308</v>
      </c>
      <c r="C39" s="40" t="s">
        <v>309</v>
      </c>
      <c r="D39" s="74">
        <v>207027098</v>
      </c>
      <c r="E39" s="75">
        <v>231740202</v>
      </c>
      <c r="F39" s="76">
        <f t="shared" si="0"/>
        <v>438767300</v>
      </c>
      <c r="G39" s="74">
        <v>207027098</v>
      </c>
      <c r="H39" s="75">
        <v>231740202</v>
      </c>
      <c r="I39" s="77">
        <f t="shared" si="1"/>
        <v>438767300</v>
      </c>
      <c r="J39" s="74">
        <v>46882037</v>
      </c>
      <c r="K39" s="75">
        <v>237267795</v>
      </c>
      <c r="L39" s="75">
        <f t="shared" si="2"/>
        <v>284149832</v>
      </c>
      <c r="M39" s="41">
        <f t="shared" si="3"/>
        <v>0.6476094093611807</v>
      </c>
      <c r="N39" s="102">
        <v>0</v>
      </c>
      <c r="O39" s="103">
        <v>0</v>
      </c>
      <c r="P39" s="104">
        <f t="shared" si="4"/>
        <v>0</v>
      </c>
      <c r="Q39" s="41">
        <f t="shared" si="5"/>
        <v>0</v>
      </c>
      <c r="R39" s="102">
        <v>0</v>
      </c>
      <c r="S39" s="104">
        <v>0</v>
      </c>
      <c r="T39" s="104">
        <f t="shared" si="6"/>
        <v>0</v>
      </c>
      <c r="U39" s="41">
        <f t="shared" si="7"/>
        <v>0</v>
      </c>
      <c r="V39" s="102">
        <v>0</v>
      </c>
      <c r="W39" s="104">
        <v>0</v>
      </c>
      <c r="X39" s="104">
        <f t="shared" si="8"/>
        <v>0</v>
      </c>
      <c r="Y39" s="41">
        <f t="shared" si="9"/>
        <v>0</v>
      </c>
      <c r="Z39" s="74">
        <v>46882037</v>
      </c>
      <c r="AA39" s="75">
        <v>237267795</v>
      </c>
      <c r="AB39" s="75">
        <f t="shared" si="10"/>
        <v>284149832</v>
      </c>
      <c r="AC39" s="41">
        <f t="shared" si="11"/>
        <v>0.6476094093611807</v>
      </c>
      <c r="AD39" s="74">
        <v>22667453</v>
      </c>
      <c r="AE39" s="75">
        <v>26224410</v>
      </c>
      <c r="AF39" s="75">
        <f t="shared" si="12"/>
        <v>48891863</v>
      </c>
      <c r="AG39" s="41">
        <f t="shared" si="13"/>
        <v>0.14223501192761973</v>
      </c>
      <c r="AH39" s="41">
        <f t="shared" si="14"/>
        <v>4.8118020988482275</v>
      </c>
      <c r="AI39" s="13">
        <v>343740000</v>
      </c>
      <c r="AJ39" s="13">
        <v>539950966</v>
      </c>
      <c r="AK39" s="13">
        <v>48891863</v>
      </c>
      <c r="AL39" s="13"/>
    </row>
    <row r="40" spans="1:38" s="55" customFormat="1" ht="12.75">
      <c r="A40" s="59"/>
      <c r="B40" s="60" t="s">
        <v>310</v>
      </c>
      <c r="C40" s="33"/>
      <c r="D40" s="78">
        <f>SUM(D35:D39)</f>
        <v>750111635</v>
      </c>
      <c r="E40" s="79">
        <f>SUM(E35:E39)</f>
        <v>386354182</v>
      </c>
      <c r="F40" s="80">
        <f t="shared" si="0"/>
        <v>1136465817</v>
      </c>
      <c r="G40" s="78">
        <f>SUM(G35:G39)</f>
        <v>750111635</v>
      </c>
      <c r="H40" s="79">
        <f>SUM(H35:H39)</f>
        <v>386354182</v>
      </c>
      <c r="I40" s="80">
        <f t="shared" si="1"/>
        <v>1136465817</v>
      </c>
      <c r="J40" s="78">
        <f>SUM(J35:J39)</f>
        <v>150789563</v>
      </c>
      <c r="K40" s="79">
        <f>SUM(K35:K39)</f>
        <v>251258733</v>
      </c>
      <c r="L40" s="79">
        <f t="shared" si="2"/>
        <v>402048296</v>
      </c>
      <c r="M40" s="45">
        <f t="shared" si="3"/>
        <v>0.3537706897874958</v>
      </c>
      <c r="N40" s="108">
        <f>SUM(N35:N39)</f>
        <v>0</v>
      </c>
      <c r="O40" s="109">
        <f>SUM(O35:O39)</f>
        <v>0</v>
      </c>
      <c r="P40" s="110">
        <f t="shared" si="4"/>
        <v>0</v>
      </c>
      <c r="Q40" s="45">
        <f t="shared" si="5"/>
        <v>0</v>
      </c>
      <c r="R40" s="108">
        <f>SUM(R35:R39)</f>
        <v>0</v>
      </c>
      <c r="S40" s="110">
        <f>SUM(S35:S39)</f>
        <v>0</v>
      </c>
      <c r="T40" s="110">
        <f t="shared" si="6"/>
        <v>0</v>
      </c>
      <c r="U40" s="45">
        <f t="shared" si="7"/>
        <v>0</v>
      </c>
      <c r="V40" s="108">
        <f>SUM(V35:V39)</f>
        <v>0</v>
      </c>
      <c r="W40" s="110">
        <f>SUM(W35:W39)</f>
        <v>0</v>
      </c>
      <c r="X40" s="110">
        <f t="shared" si="8"/>
        <v>0</v>
      </c>
      <c r="Y40" s="45">
        <f t="shared" si="9"/>
        <v>0</v>
      </c>
      <c r="Z40" s="78">
        <f>SUM(Z35:Z39)</f>
        <v>150789563</v>
      </c>
      <c r="AA40" s="79">
        <f>SUM(AA35:AA39)</f>
        <v>251258733</v>
      </c>
      <c r="AB40" s="79">
        <f t="shared" si="10"/>
        <v>402048296</v>
      </c>
      <c r="AC40" s="45">
        <f t="shared" si="11"/>
        <v>0.3537706897874958</v>
      </c>
      <c r="AD40" s="78">
        <f>SUM(AD35:AD39)</f>
        <v>118873185</v>
      </c>
      <c r="AE40" s="79">
        <f>SUM(AE35:AE39)</f>
        <v>46299988</v>
      </c>
      <c r="AF40" s="79">
        <f t="shared" si="12"/>
        <v>165173173</v>
      </c>
      <c r="AG40" s="45">
        <f t="shared" si="13"/>
        <v>0.17027241693327141</v>
      </c>
      <c r="AH40" s="45">
        <f t="shared" si="14"/>
        <v>1.4341016685560675</v>
      </c>
      <c r="AI40" s="61">
        <f>SUM(AI35:AI39)</f>
        <v>970052437</v>
      </c>
      <c r="AJ40" s="61">
        <f>SUM(AJ35:AJ39)</f>
        <v>1164660517</v>
      </c>
      <c r="AK40" s="61">
        <f>SUM(AK35:AK39)</f>
        <v>165173173</v>
      </c>
      <c r="AL40" s="61"/>
    </row>
    <row r="41" spans="1:38" s="14" customFormat="1" ht="12.75">
      <c r="A41" s="30" t="s">
        <v>96</v>
      </c>
      <c r="B41" s="58" t="s">
        <v>78</v>
      </c>
      <c r="C41" s="40" t="s">
        <v>79</v>
      </c>
      <c r="D41" s="74">
        <v>1414018616</v>
      </c>
      <c r="E41" s="75">
        <v>305418128</v>
      </c>
      <c r="F41" s="76">
        <f t="shared" si="0"/>
        <v>1719436744</v>
      </c>
      <c r="G41" s="74">
        <v>1414018616</v>
      </c>
      <c r="H41" s="75">
        <v>305418128</v>
      </c>
      <c r="I41" s="77">
        <f t="shared" si="1"/>
        <v>1719436744</v>
      </c>
      <c r="J41" s="74">
        <v>330808000</v>
      </c>
      <c r="K41" s="75">
        <v>39217264</v>
      </c>
      <c r="L41" s="75">
        <f t="shared" si="2"/>
        <v>370025264</v>
      </c>
      <c r="M41" s="41">
        <f t="shared" si="3"/>
        <v>0.2152014404084411</v>
      </c>
      <c r="N41" s="102">
        <v>0</v>
      </c>
      <c r="O41" s="103">
        <v>0</v>
      </c>
      <c r="P41" s="104">
        <f t="shared" si="4"/>
        <v>0</v>
      </c>
      <c r="Q41" s="41">
        <f t="shared" si="5"/>
        <v>0</v>
      </c>
      <c r="R41" s="102">
        <v>0</v>
      </c>
      <c r="S41" s="104">
        <v>0</v>
      </c>
      <c r="T41" s="104">
        <f t="shared" si="6"/>
        <v>0</v>
      </c>
      <c r="U41" s="41">
        <f t="shared" si="7"/>
        <v>0</v>
      </c>
      <c r="V41" s="102">
        <v>0</v>
      </c>
      <c r="W41" s="104">
        <v>0</v>
      </c>
      <c r="X41" s="104">
        <f t="shared" si="8"/>
        <v>0</v>
      </c>
      <c r="Y41" s="41">
        <f t="shared" si="9"/>
        <v>0</v>
      </c>
      <c r="Z41" s="74">
        <v>330808000</v>
      </c>
      <c r="AA41" s="75">
        <v>39217264</v>
      </c>
      <c r="AB41" s="75">
        <f t="shared" si="10"/>
        <v>370025264</v>
      </c>
      <c r="AC41" s="41">
        <f t="shared" si="11"/>
        <v>0.2152014404084411</v>
      </c>
      <c r="AD41" s="74">
        <v>323031288</v>
      </c>
      <c r="AE41" s="75">
        <v>42259366</v>
      </c>
      <c r="AF41" s="75">
        <f t="shared" si="12"/>
        <v>365290654</v>
      </c>
      <c r="AG41" s="41">
        <f t="shared" si="13"/>
        <v>0.20391387558339602</v>
      </c>
      <c r="AH41" s="41">
        <f t="shared" si="14"/>
        <v>0.012961213072809619</v>
      </c>
      <c r="AI41" s="13">
        <v>1791396750</v>
      </c>
      <c r="AJ41" s="13">
        <v>1792801425</v>
      </c>
      <c r="AK41" s="13">
        <v>365290654</v>
      </c>
      <c r="AL41" s="13"/>
    </row>
    <row r="42" spans="1:38" s="14" customFormat="1" ht="12.75">
      <c r="A42" s="30" t="s">
        <v>96</v>
      </c>
      <c r="B42" s="58" t="s">
        <v>311</v>
      </c>
      <c r="C42" s="40" t="s">
        <v>312</v>
      </c>
      <c r="D42" s="74">
        <v>41027893</v>
      </c>
      <c r="E42" s="75">
        <v>12421000</v>
      </c>
      <c r="F42" s="76">
        <f aca="true" t="shared" si="15" ref="F42:F73">$D42+$E42</f>
        <v>53448893</v>
      </c>
      <c r="G42" s="74">
        <v>41027893</v>
      </c>
      <c r="H42" s="75">
        <v>12421000</v>
      </c>
      <c r="I42" s="77">
        <f aca="true" t="shared" si="16" ref="I42:I73">$G42+$H42</f>
        <v>53448893</v>
      </c>
      <c r="J42" s="74">
        <v>8669751</v>
      </c>
      <c r="K42" s="75">
        <v>54330</v>
      </c>
      <c r="L42" s="75">
        <f aca="true" t="shared" si="17" ref="L42:L73">$J42+$K42</f>
        <v>8724081</v>
      </c>
      <c r="M42" s="41">
        <f aca="true" t="shared" si="18" ref="M42:M73">IF($F42=0,0,$L42/$F42)</f>
        <v>0.1632228566455062</v>
      </c>
      <c r="N42" s="102">
        <v>0</v>
      </c>
      <c r="O42" s="103">
        <v>0</v>
      </c>
      <c r="P42" s="104">
        <f aca="true" t="shared" si="19" ref="P42:P73">$N42+$O42</f>
        <v>0</v>
      </c>
      <c r="Q42" s="41">
        <f aca="true" t="shared" si="20" ref="Q42:Q73">IF($F42=0,0,$P42/$F42)</f>
        <v>0</v>
      </c>
      <c r="R42" s="102">
        <v>0</v>
      </c>
      <c r="S42" s="104">
        <v>0</v>
      </c>
      <c r="T42" s="104">
        <f aca="true" t="shared" si="21" ref="T42:T73">$R42+$S42</f>
        <v>0</v>
      </c>
      <c r="U42" s="41">
        <f aca="true" t="shared" si="22" ref="U42:U73">IF($I42=0,0,$T42/$I42)</f>
        <v>0</v>
      </c>
      <c r="V42" s="102">
        <v>0</v>
      </c>
      <c r="W42" s="104">
        <v>0</v>
      </c>
      <c r="X42" s="104">
        <f aca="true" t="shared" si="23" ref="X42:X73">$V42+$W42</f>
        <v>0</v>
      </c>
      <c r="Y42" s="41">
        <f aca="true" t="shared" si="24" ref="Y42:Y73">IF($I42=0,0,$X42/$I42)</f>
        <v>0</v>
      </c>
      <c r="Z42" s="74">
        <v>8669751</v>
      </c>
      <c r="AA42" s="75">
        <v>54330</v>
      </c>
      <c r="AB42" s="75">
        <f aca="true" t="shared" si="25" ref="AB42:AB73">$Z42+$AA42</f>
        <v>8724081</v>
      </c>
      <c r="AC42" s="41">
        <f aca="true" t="shared" si="26" ref="AC42:AC73">IF($F42=0,0,$AB42/$F42)</f>
        <v>0.1632228566455062</v>
      </c>
      <c r="AD42" s="74">
        <v>7851603</v>
      </c>
      <c r="AE42" s="75">
        <v>0</v>
      </c>
      <c r="AF42" s="75">
        <f aca="true" t="shared" si="27" ref="AF42:AF73">$AD42+$AE42</f>
        <v>7851603</v>
      </c>
      <c r="AG42" s="41">
        <f aca="true" t="shared" si="28" ref="AG42:AG73">IF($AI42=0,0,$AK42/$AI42)</f>
        <v>0.145833025707045</v>
      </c>
      <c r="AH42" s="41">
        <f aca="true" t="shared" si="29" ref="AH42:AH73">IF($AF42=0,0,(($L42/$AF42)-1))</f>
        <v>0.11112100293405058</v>
      </c>
      <c r="AI42" s="13">
        <v>53839677</v>
      </c>
      <c r="AJ42" s="13">
        <v>57812264</v>
      </c>
      <c r="AK42" s="13">
        <v>7851603</v>
      </c>
      <c r="AL42" s="13"/>
    </row>
    <row r="43" spans="1:38" s="14" customFormat="1" ht="12.75">
      <c r="A43" s="30" t="s">
        <v>96</v>
      </c>
      <c r="B43" s="58" t="s">
        <v>313</v>
      </c>
      <c r="C43" s="40" t="s">
        <v>314</v>
      </c>
      <c r="D43" s="74">
        <v>62992440</v>
      </c>
      <c r="E43" s="75">
        <v>37140000</v>
      </c>
      <c r="F43" s="76">
        <f t="shared" si="15"/>
        <v>100132440</v>
      </c>
      <c r="G43" s="74">
        <v>62992440</v>
      </c>
      <c r="H43" s="75">
        <v>37140000</v>
      </c>
      <c r="I43" s="77">
        <f t="shared" si="16"/>
        <v>100132440</v>
      </c>
      <c r="J43" s="74">
        <v>14704709</v>
      </c>
      <c r="K43" s="75">
        <v>612979</v>
      </c>
      <c r="L43" s="75">
        <f t="shared" si="17"/>
        <v>15317688</v>
      </c>
      <c r="M43" s="41">
        <f t="shared" si="18"/>
        <v>0.15297428086242582</v>
      </c>
      <c r="N43" s="102">
        <v>0</v>
      </c>
      <c r="O43" s="103">
        <v>0</v>
      </c>
      <c r="P43" s="104">
        <f t="shared" si="19"/>
        <v>0</v>
      </c>
      <c r="Q43" s="41">
        <f t="shared" si="20"/>
        <v>0</v>
      </c>
      <c r="R43" s="102">
        <v>0</v>
      </c>
      <c r="S43" s="104">
        <v>0</v>
      </c>
      <c r="T43" s="104">
        <f t="shared" si="21"/>
        <v>0</v>
      </c>
      <c r="U43" s="41">
        <f t="shared" si="22"/>
        <v>0</v>
      </c>
      <c r="V43" s="102">
        <v>0</v>
      </c>
      <c r="W43" s="104">
        <v>0</v>
      </c>
      <c r="X43" s="104">
        <f t="shared" si="23"/>
        <v>0</v>
      </c>
      <c r="Y43" s="41">
        <f t="shared" si="24"/>
        <v>0</v>
      </c>
      <c r="Z43" s="74">
        <v>14704709</v>
      </c>
      <c r="AA43" s="75">
        <v>612979</v>
      </c>
      <c r="AB43" s="75">
        <f t="shared" si="25"/>
        <v>15317688</v>
      </c>
      <c r="AC43" s="41">
        <f t="shared" si="26"/>
        <v>0.15297428086242582</v>
      </c>
      <c r="AD43" s="74">
        <v>15463828</v>
      </c>
      <c r="AE43" s="75">
        <v>5854022</v>
      </c>
      <c r="AF43" s="75">
        <f t="shared" si="27"/>
        <v>21317850</v>
      </c>
      <c r="AG43" s="41">
        <f t="shared" si="28"/>
        <v>0.35157788218172514</v>
      </c>
      <c r="AH43" s="41">
        <f t="shared" si="29"/>
        <v>-0.28146187350037644</v>
      </c>
      <c r="AI43" s="13">
        <v>60634787</v>
      </c>
      <c r="AJ43" s="13">
        <v>94469904</v>
      </c>
      <c r="AK43" s="13">
        <v>21317850</v>
      </c>
      <c r="AL43" s="13"/>
    </row>
    <row r="44" spans="1:38" s="14" customFormat="1" ht="12.75">
      <c r="A44" s="30" t="s">
        <v>115</v>
      </c>
      <c r="B44" s="58" t="s">
        <v>315</v>
      </c>
      <c r="C44" s="40" t="s">
        <v>316</v>
      </c>
      <c r="D44" s="74">
        <v>126353678</v>
      </c>
      <c r="E44" s="75">
        <v>74318000</v>
      </c>
      <c r="F44" s="76">
        <f t="shared" si="15"/>
        <v>200671678</v>
      </c>
      <c r="G44" s="74">
        <v>126353678</v>
      </c>
      <c r="H44" s="75">
        <v>74318000</v>
      </c>
      <c r="I44" s="77">
        <f t="shared" si="16"/>
        <v>200671678</v>
      </c>
      <c r="J44" s="74">
        <v>18797087</v>
      </c>
      <c r="K44" s="75">
        <v>1725984</v>
      </c>
      <c r="L44" s="75">
        <f t="shared" si="17"/>
        <v>20523071</v>
      </c>
      <c r="M44" s="41">
        <f t="shared" si="18"/>
        <v>0.1022718861203722</v>
      </c>
      <c r="N44" s="102">
        <v>0</v>
      </c>
      <c r="O44" s="103">
        <v>0</v>
      </c>
      <c r="P44" s="104">
        <f t="shared" si="19"/>
        <v>0</v>
      </c>
      <c r="Q44" s="41">
        <f t="shared" si="20"/>
        <v>0</v>
      </c>
      <c r="R44" s="102">
        <v>0</v>
      </c>
      <c r="S44" s="104">
        <v>0</v>
      </c>
      <c r="T44" s="104">
        <f t="shared" si="21"/>
        <v>0</v>
      </c>
      <c r="U44" s="41">
        <f t="shared" si="22"/>
        <v>0</v>
      </c>
      <c r="V44" s="102">
        <v>0</v>
      </c>
      <c r="W44" s="104">
        <v>0</v>
      </c>
      <c r="X44" s="104">
        <f t="shared" si="23"/>
        <v>0</v>
      </c>
      <c r="Y44" s="41">
        <f t="shared" si="24"/>
        <v>0</v>
      </c>
      <c r="Z44" s="74">
        <v>18797087</v>
      </c>
      <c r="AA44" s="75">
        <v>1725984</v>
      </c>
      <c r="AB44" s="75">
        <f t="shared" si="25"/>
        <v>20523071</v>
      </c>
      <c r="AC44" s="41">
        <f t="shared" si="26"/>
        <v>0.1022718861203722</v>
      </c>
      <c r="AD44" s="74">
        <v>12653630</v>
      </c>
      <c r="AE44" s="75">
        <v>155513</v>
      </c>
      <c r="AF44" s="75">
        <f t="shared" si="27"/>
        <v>12809143</v>
      </c>
      <c r="AG44" s="41">
        <f t="shared" si="28"/>
        <v>0.06660535894422663</v>
      </c>
      <c r="AH44" s="41">
        <f t="shared" si="29"/>
        <v>0.6022204608067847</v>
      </c>
      <c r="AI44" s="13">
        <v>192314000</v>
      </c>
      <c r="AJ44" s="13">
        <v>166443804</v>
      </c>
      <c r="AK44" s="13">
        <v>12809143</v>
      </c>
      <c r="AL44" s="13"/>
    </row>
    <row r="45" spans="1:38" s="55" customFormat="1" ht="12.75">
      <c r="A45" s="59"/>
      <c r="B45" s="60" t="s">
        <v>317</v>
      </c>
      <c r="C45" s="33"/>
      <c r="D45" s="78">
        <f>SUM(D41:D44)</f>
        <v>1644392627</v>
      </c>
      <c r="E45" s="79">
        <f>SUM(E41:E44)</f>
        <v>429297128</v>
      </c>
      <c r="F45" s="87">
        <f t="shared" si="15"/>
        <v>2073689755</v>
      </c>
      <c r="G45" s="78">
        <f>SUM(G41:G44)</f>
        <v>1644392627</v>
      </c>
      <c r="H45" s="79">
        <f>SUM(H41:H44)</f>
        <v>429297128</v>
      </c>
      <c r="I45" s="80">
        <f t="shared" si="16"/>
        <v>2073689755</v>
      </c>
      <c r="J45" s="78">
        <f>SUM(J41:J44)</f>
        <v>372979547</v>
      </c>
      <c r="K45" s="79">
        <f>SUM(K41:K44)</f>
        <v>41610557</v>
      </c>
      <c r="L45" s="79">
        <f t="shared" si="17"/>
        <v>414590104</v>
      </c>
      <c r="M45" s="45">
        <f t="shared" si="18"/>
        <v>0.19992870341397814</v>
      </c>
      <c r="N45" s="108">
        <f>SUM(N41:N44)</f>
        <v>0</v>
      </c>
      <c r="O45" s="109">
        <f>SUM(O41:O44)</f>
        <v>0</v>
      </c>
      <c r="P45" s="110">
        <f t="shared" si="19"/>
        <v>0</v>
      </c>
      <c r="Q45" s="45">
        <f t="shared" si="20"/>
        <v>0</v>
      </c>
      <c r="R45" s="108">
        <f>SUM(R41:R44)</f>
        <v>0</v>
      </c>
      <c r="S45" s="110">
        <f>SUM(S41:S44)</f>
        <v>0</v>
      </c>
      <c r="T45" s="110">
        <f t="shared" si="21"/>
        <v>0</v>
      </c>
      <c r="U45" s="45">
        <f t="shared" si="22"/>
        <v>0</v>
      </c>
      <c r="V45" s="108">
        <f>SUM(V41:V44)</f>
        <v>0</v>
      </c>
      <c r="W45" s="110">
        <f>SUM(W41:W44)</f>
        <v>0</v>
      </c>
      <c r="X45" s="110">
        <f t="shared" si="23"/>
        <v>0</v>
      </c>
      <c r="Y45" s="45">
        <f t="shared" si="24"/>
        <v>0</v>
      </c>
      <c r="Z45" s="78">
        <f>SUM(Z41:Z44)</f>
        <v>372979547</v>
      </c>
      <c r="AA45" s="79">
        <f>SUM(AA41:AA44)</f>
        <v>41610557</v>
      </c>
      <c r="AB45" s="79">
        <f t="shared" si="25"/>
        <v>414590104</v>
      </c>
      <c r="AC45" s="45">
        <f t="shared" si="26"/>
        <v>0.19992870341397814</v>
      </c>
      <c r="AD45" s="78">
        <f>SUM(AD41:AD44)</f>
        <v>359000349</v>
      </c>
      <c r="AE45" s="79">
        <f>SUM(AE41:AE44)</f>
        <v>48268901</v>
      </c>
      <c r="AF45" s="79">
        <f t="shared" si="27"/>
        <v>407269250</v>
      </c>
      <c r="AG45" s="45">
        <f t="shared" si="28"/>
        <v>0.19410548090917965</v>
      </c>
      <c r="AH45" s="45">
        <f t="shared" si="29"/>
        <v>0.017975464634268468</v>
      </c>
      <c r="AI45" s="61">
        <f>SUM(AI41:AI44)</f>
        <v>2098185214</v>
      </c>
      <c r="AJ45" s="61">
        <f>SUM(AJ41:AJ44)</f>
        <v>2111527397</v>
      </c>
      <c r="AK45" s="61">
        <f>SUM(AK41:AK44)</f>
        <v>407269250</v>
      </c>
      <c r="AL45" s="61"/>
    </row>
    <row r="46" spans="1:38" s="14" customFormat="1" ht="12.75">
      <c r="A46" s="30" t="s">
        <v>96</v>
      </c>
      <c r="B46" s="58" t="s">
        <v>318</v>
      </c>
      <c r="C46" s="40" t="s">
        <v>319</v>
      </c>
      <c r="D46" s="74">
        <v>75864990</v>
      </c>
      <c r="E46" s="75">
        <v>15462000</v>
      </c>
      <c r="F46" s="77">
        <f t="shared" si="15"/>
        <v>91326990</v>
      </c>
      <c r="G46" s="74">
        <v>75864990</v>
      </c>
      <c r="H46" s="75">
        <v>15462000</v>
      </c>
      <c r="I46" s="77">
        <f t="shared" si="16"/>
        <v>91326990</v>
      </c>
      <c r="J46" s="74">
        <v>19974447</v>
      </c>
      <c r="K46" s="75">
        <v>2689672</v>
      </c>
      <c r="L46" s="75">
        <f t="shared" si="17"/>
        <v>22664119</v>
      </c>
      <c r="M46" s="41">
        <f t="shared" si="18"/>
        <v>0.24816452398135536</v>
      </c>
      <c r="N46" s="102">
        <v>0</v>
      </c>
      <c r="O46" s="103">
        <v>0</v>
      </c>
      <c r="P46" s="104">
        <f t="shared" si="19"/>
        <v>0</v>
      </c>
      <c r="Q46" s="41">
        <f t="shared" si="20"/>
        <v>0</v>
      </c>
      <c r="R46" s="102">
        <v>0</v>
      </c>
      <c r="S46" s="104">
        <v>0</v>
      </c>
      <c r="T46" s="104">
        <f t="shared" si="21"/>
        <v>0</v>
      </c>
      <c r="U46" s="41">
        <f t="shared" si="22"/>
        <v>0</v>
      </c>
      <c r="V46" s="102">
        <v>0</v>
      </c>
      <c r="W46" s="104">
        <v>0</v>
      </c>
      <c r="X46" s="104">
        <f t="shared" si="23"/>
        <v>0</v>
      </c>
      <c r="Y46" s="41">
        <f t="shared" si="24"/>
        <v>0</v>
      </c>
      <c r="Z46" s="74">
        <v>19974447</v>
      </c>
      <c r="AA46" s="75">
        <v>2689672</v>
      </c>
      <c r="AB46" s="75">
        <f t="shared" si="25"/>
        <v>22664119</v>
      </c>
      <c r="AC46" s="41">
        <f t="shared" si="26"/>
        <v>0.24816452398135536</v>
      </c>
      <c r="AD46" s="74">
        <v>23413950</v>
      </c>
      <c r="AE46" s="75">
        <v>6795879</v>
      </c>
      <c r="AF46" s="75">
        <f t="shared" si="27"/>
        <v>30209829</v>
      </c>
      <c r="AG46" s="41">
        <f t="shared" si="28"/>
        <v>0.40925038722539836</v>
      </c>
      <c r="AH46" s="41">
        <f t="shared" si="29"/>
        <v>-0.2497766538168753</v>
      </c>
      <c r="AI46" s="13">
        <v>73817472</v>
      </c>
      <c r="AJ46" s="13">
        <v>87013045</v>
      </c>
      <c r="AK46" s="13">
        <v>30209829</v>
      </c>
      <c r="AL46" s="13"/>
    </row>
    <row r="47" spans="1:38" s="14" customFormat="1" ht="12.75">
      <c r="A47" s="30" t="s">
        <v>96</v>
      </c>
      <c r="B47" s="58" t="s">
        <v>320</v>
      </c>
      <c r="C47" s="40" t="s">
        <v>321</v>
      </c>
      <c r="D47" s="74">
        <v>109625668</v>
      </c>
      <c r="E47" s="75">
        <v>31657450</v>
      </c>
      <c r="F47" s="76">
        <f t="shared" si="15"/>
        <v>141283118</v>
      </c>
      <c r="G47" s="74">
        <v>109625668</v>
      </c>
      <c r="H47" s="75">
        <v>31657450</v>
      </c>
      <c r="I47" s="77">
        <f t="shared" si="16"/>
        <v>141283118</v>
      </c>
      <c r="J47" s="74">
        <v>15579899</v>
      </c>
      <c r="K47" s="75">
        <v>1646416</v>
      </c>
      <c r="L47" s="75">
        <f t="shared" si="17"/>
        <v>17226315</v>
      </c>
      <c r="M47" s="41">
        <f t="shared" si="18"/>
        <v>0.12192762478529105</v>
      </c>
      <c r="N47" s="102">
        <v>0</v>
      </c>
      <c r="O47" s="103">
        <v>0</v>
      </c>
      <c r="P47" s="104">
        <f t="shared" si="19"/>
        <v>0</v>
      </c>
      <c r="Q47" s="41">
        <f t="shared" si="20"/>
        <v>0</v>
      </c>
      <c r="R47" s="102">
        <v>0</v>
      </c>
      <c r="S47" s="104">
        <v>0</v>
      </c>
      <c r="T47" s="104">
        <f t="shared" si="21"/>
        <v>0</v>
      </c>
      <c r="U47" s="41">
        <f t="shared" si="22"/>
        <v>0</v>
      </c>
      <c r="V47" s="102">
        <v>0</v>
      </c>
      <c r="W47" s="104">
        <v>0</v>
      </c>
      <c r="X47" s="104">
        <f t="shared" si="23"/>
        <v>0</v>
      </c>
      <c r="Y47" s="41">
        <f t="shared" si="24"/>
        <v>0</v>
      </c>
      <c r="Z47" s="74">
        <v>15579899</v>
      </c>
      <c r="AA47" s="75">
        <v>1646416</v>
      </c>
      <c r="AB47" s="75">
        <f t="shared" si="25"/>
        <v>17226315</v>
      </c>
      <c r="AC47" s="41">
        <f t="shared" si="26"/>
        <v>0.12192762478529105</v>
      </c>
      <c r="AD47" s="74">
        <v>18379867</v>
      </c>
      <c r="AE47" s="75">
        <v>2062781</v>
      </c>
      <c r="AF47" s="75">
        <f t="shared" si="27"/>
        <v>20442648</v>
      </c>
      <c r="AG47" s="41">
        <f t="shared" si="28"/>
        <v>0.16004565752281055</v>
      </c>
      <c r="AH47" s="41">
        <f t="shared" si="29"/>
        <v>-0.15733446078022773</v>
      </c>
      <c r="AI47" s="13">
        <v>127730101</v>
      </c>
      <c r="AJ47" s="13">
        <v>115336746</v>
      </c>
      <c r="AK47" s="13">
        <v>20442648</v>
      </c>
      <c r="AL47" s="13"/>
    </row>
    <row r="48" spans="1:38" s="14" customFormat="1" ht="12.75">
      <c r="A48" s="30" t="s">
        <v>96</v>
      </c>
      <c r="B48" s="58" t="s">
        <v>322</v>
      </c>
      <c r="C48" s="40" t="s">
        <v>323</v>
      </c>
      <c r="D48" s="74">
        <v>368146280</v>
      </c>
      <c r="E48" s="75">
        <v>37204000</v>
      </c>
      <c r="F48" s="76">
        <f t="shared" si="15"/>
        <v>405350280</v>
      </c>
      <c r="G48" s="74">
        <v>368146280</v>
      </c>
      <c r="H48" s="75">
        <v>37204000</v>
      </c>
      <c r="I48" s="77">
        <f t="shared" si="16"/>
        <v>405350280</v>
      </c>
      <c r="J48" s="74">
        <v>82883770</v>
      </c>
      <c r="K48" s="75">
        <v>5230924</v>
      </c>
      <c r="L48" s="75">
        <f t="shared" si="17"/>
        <v>88114694</v>
      </c>
      <c r="M48" s="41">
        <f t="shared" si="18"/>
        <v>0.21737913687884958</v>
      </c>
      <c r="N48" s="102">
        <v>0</v>
      </c>
      <c r="O48" s="103">
        <v>0</v>
      </c>
      <c r="P48" s="104">
        <f t="shared" si="19"/>
        <v>0</v>
      </c>
      <c r="Q48" s="41">
        <f t="shared" si="20"/>
        <v>0</v>
      </c>
      <c r="R48" s="102">
        <v>0</v>
      </c>
      <c r="S48" s="104">
        <v>0</v>
      </c>
      <c r="T48" s="104">
        <f t="shared" si="21"/>
        <v>0</v>
      </c>
      <c r="U48" s="41">
        <f t="shared" si="22"/>
        <v>0</v>
      </c>
      <c r="V48" s="102">
        <v>0</v>
      </c>
      <c r="W48" s="104">
        <v>0</v>
      </c>
      <c r="X48" s="104">
        <f t="shared" si="23"/>
        <v>0</v>
      </c>
      <c r="Y48" s="41">
        <f t="shared" si="24"/>
        <v>0</v>
      </c>
      <c r="Z48" s="74">
        <v>82883770</v>
      </c>
      <c r="AA48" s="75">
        <v>5230924</v>
      </c>
      <c r="AB48" s="75">
        <f t="shared" si="25"/>
        <v>88114694</v>
      </c>
      <c r="AC48" s="41">
        <f t="shared" si="26"/>
        <v>0.21737913687884958</v>
      </c>
      <c r="AD48" s="74">
        <v>74178853</v>
      </c>
      <c r="AE48" s="75">
        <v>2817785</v>
      </c>
      <c r="AF48" s="75">
        <f t="shared" si="27"/>
        <v>76996638</v>
      </c>
      <c r="AG48" s="41">
        <f t="shared" si="28"/>
        <v>0.18722567626800235</v>
      </c>
      <c r="AH48" s="41">
        <f t="shared" si="29"/>
        <v>0.14439664235729355</v>
      </c>
      <c r="AI48" s="13">
        <v>411250420</v>
      </c>
      <c r="AJ48" s="13">
        <v>357141369</v>
      </c>
      <c r="AK48" s="13">
        <v>76996638</v>
      </c>
      <c r="AL48" s="13"/>
    </row>
    <row r="49" spans="1:38" s="14" customFormat="1" ht="12.75">
      <c r="A49" s="30" t="s">
        <v>96</v>
      </c>
      <c r="B49" s="58" t="s">
        <v>324</v>
      </c>
      <c r="C49" s="40" t="s">
        <v>325</v>
      </c>
      <c r="D49" s="74">
        <v>112169791</v>
      </c>
      <c r="E49" s="75">
        <v>97369150</v>
      </c>
      <c r="F49" s="76">
        <f t="shared" si="15"/>
        <v>209538941</v>
      </c>
      <c r="G49" s="74">
        <v>112169791</v>
      </c>
      <c r="H49" s="75">
        <v>97369150</v>
      </c>
      <c r="I49" s="77">
        <f t="shared" si="16"/>
        <v>209538941</v>
      </c>
      <c r="J49" s="74">
        <v>20970285</v>
      </c>
      <c r="K49" s="75">
        <v>8048744</v>
      </c>
      <c r="L49" s="75">
        <f t="shared" si="17"/>
        <v>29019029</v>
      </c>
      <c r="M49" s="41">
        <f t="shared" si="18"/>
        <v>0.13848990961541607</v>
      </c>
      <c r="N49" s="102">
        <v>0</v>
      </c>
      <c r="O49" s="103">
        <v>0</v>
      </c>
      <c r="P49" s="104">
        <f t="shared" si="19"/>
        <v>0</v>
      </c>
      <c r="Q49" s="41">
        <f t="shared" si="20"/>
        <v>0</v>
      </c>
      <c r="R49" s="102">
        <v>0</v>
      </c>
      <c r="S49" s="104">
        <v>0</v>
      </c>
      <c r="T49" s="104">
        <f t="shared" si="21"/>
        <v>0</v>
      </c>
      <c r="U49" s="41">
        <f t="shared" si="22"/>
        <v>0</v>
      </c>
      <c r="V49" s="102">
        <v>0</v>
      </c>
      <c r="W49" s="104">
        <v>0</v>
      </c>
      <c r="X49" s="104">
        <f t="shared" si="23"/>
        <v>0</v>
      </c>
      <c r="Y49" s="41">
        <f t="shared" si="24"/>
        <v>0</v>
      </c>
      <c r="Z49" s="74">
        <v>20970285</v>
      </c>
      <c r="AA49" s="75">
        <v>8048744</v>
      </c>
      <c r="AB49" s="75">
        <f t="shared" si="25"/>
        <v>29019029</v>
      </c>
      <c r="AC49" s="41">
        <f t="shared" si="26"/>
        <v>0.13848990961541607</v>
      </c>
      <c r="AD49" s="74">
        <v>17642123</v>
      </c>
      <c r="AE49" s="75">
        <v>9255140</v>
      </c>
      <c r="AF49" s="75">
        <f t="shared" si="27"/>
        <v>26897263</v>
      </c>
      <c r="AG49" s="41">
        <f t="shared" si="28"/>
        <v>0.208387909017413</v>
      </c>
      <c r="AH49" s="41">
        <f t="shared" si="29"/>
        <v>0.07888408571533834</v>
      </c>
      <c r="AI49" s="13">
        <v>129073050</v>
      </c>
      <c r="AJ49" s="13">
        <v>151295244</v>
      </c>
      <c r="AK49" s="13">
        <v>26897263</v>
      </c>
      <c r="AL49" s="13"/>
    </row>
    <row r="50" spans="1:38" s="14" customFormat="1" ht="12.75">
      <c r="A50" s="30" t="s">
        <v>96</v>
      </c>
      <c r="B50" s="58" t="s">
        <v>326</v>
      </c>
      <c r="C50" s="40" t="s">
        <v>327</v>
      </c>
      <c r="D50" s="74">
        <v>206739229</v>
      </c>
      <c r="E50" s="75">
        <v>34700000</v>
      </c>
      <c r="F50" s="76">
        <f t="shared" si="15"/>
        <v>241439229</v>
      </c>
      <c r="G50" s="74">
        <v>206739229</v>
      </c>
      <c r="H50" s="75">
        <v>34700000</v>
      </c>
      <c r="I50" s="77">
        <f t="shared" si="16"/>
        <v>241439229</v>
      </c>
      <c r="J50" s="74">
        <v>41616893</v>
      </c>
      <c r="K50" s="75">
        <v>5671659</v>
      </c>
      <c r="L50" s="75">
        <f t="shared" si="17"/>
        <v>47288552</v>
      </c>
      <c r="M50" s="41">
        <f t="shared" si="18"/>
        <v>0.19586109596133608</v>
      </c>
      <c r="N50" s="102">
        <v>0</v>
      </c>
      <c r="O50" s="103">
        <v>0</v>
      </c>
      <c r="P50" s="104">
        <f t="shared" si="19"/>
        <v>0</v>
      </c>
      <c r="Q50" s="41">
        <f t="shared" si="20"/>
        <v>0</v>
      </c>
      <c r="R50" s="102">
        <v>0</v>
      </c>
      <c r="S50" s="104">
        <v>0</v>
      </c>
      <c r="T50" s="104">
        <f t="shared" si="21"/>
        <v>0</v>
      </c>
      <c r="U50" s="41">
        <f t="shared" si="22"/>
        <v>0</v>
      </c>
      <c r="V50" s="102">
        <v>0</v>
      </c>
      <c r="W50" s="104">
        <v>0</v>
      </c>
      <c r="X50" s="104">
        <f t="shared" si="23"/>
        <v>0</v>
      </c>
      <c r="Y50" s="41">
        <f t="shared" si="24"/>
        <v>0</v>
      </c>
      <c r="Z50" s="74">
        <v>41616893</v>
      </c>
      <c r="AA50" s="75">
        <v>5671659</v>
      </c>
      <c r="AB50" s="75">
        <f t="shared" si="25"/>
        <v>47288552</v>
      </c>
      <c r="AC50" s="41">
        <f t="shared" si="26"/>
        <v>0.19586109596133608</v>
      </c>
      <c r="AD50" s="74">
        <v>27089179</v>
      </c>
      <c r="AE50" s="75">
        <v>7590463</v>
      </c>
      <c r="AF50" s="75">
        <f t="shared" si="27"/>
        <v>34679642</v>
      </c>
      <c r="AG50" s="41">
        <f t="shared" si="28"/>
        <v>0.19028748494330616</v>
      </c>
      <c r="AH50" s="41">
        <f t="shared" si="29"/>
        <v>0.3635824729678583</v>
      </c>
      <c r="AI50" s="13">
        <v>182248675</v>
      </c>
      <c r="AJ50" s="13">
        <v>306779266</v>
      </c>
      <c r="AK50" s="13">
        <v>34679642</v>
      </c>
      <c r="AL50" s="13"/>
    </row>
    <row r="51" spans="1:38" s="14" customFormat="1" ht="12.75">
      <c r="A51" s="30" t="s">
        <v>115</v>
      </c>
      <c r="B51" s="58" t="s">
        <v>328</v>
      </c>
      <c r="C51" s="40" t="s">
        <v>329</v>
      </c>
      <c r="D51" s="74">
        <v>356842598</v>
      </c>
      <c r="E51" s="75">
        <v>426935152</v>
      </c>
      <c r="F51" s="76">
        <f t="shared" si="15"/>
        <v>783777750</v>
      </c>
      <c r="G51" s="74">
        <v>356842598</v>
      </c>
      <c r="H51" s="75">
        <v>426935152</v>
      </c>
      <c r="I51" s="77">
        <f t="shared" si="16"/>
        <v>783777750</v>
      </c>
      <c r="J51" s="74">
        <v>56591504</v>
      </c>
      <c r="K51" s="75">
        <v>44165720</v>
      </c>
      <c r="L51" s="75">
        <f t="shared" si="17"/>
        <v>100757224</v>
      </c>
      <c r="M51" s="41">
        <f t="shared" si="18"/>
        <v>0.12855330991470476</v>
      </c>
      <c r="N51" s="102">
        <v>0</v>
      </c>
      <c r="O51" s="103">
        <v>0</v>
      </c>
      <c r="P51" s="104">
        <f t="shared" si="19"/>
        <v>0</v>
      </c>
      <c r="Q51" s="41">
        <f t="shared" si="20"/>
        <v>0</v>
      </c>
      <c r="R51" s="102">
        <v>0</v>
      </c>
      <c r="S51" s="104">
        <v>0</v>
      </c>
      <c r="T51" s="104">
        <f t="shared" si="21"/>
        <v>0</v>
      </c>
      <c r="U51" s="41">
        <f t="shared" si="22"/>
        <v>0</v>
      </c>
      <c r="V51" s="102">
        <v>0</v>
      </c>
      <c r="W51" s="104">
        <v>0</v>
      </c>
      <c r="X51" s="104">
        <f t="shared" si="23"/>
        <v>0</v>
      </c>
      <c r="Y51" s="41">
        <f t="shared" si="24"/>
        <v>0</v>
      </c>
      <c r="Z51" s="74">
        <v>56591504</v>
      </c>
      <c r="AA51" s="75">
        <v>44165720</v>
      </c>
      <c r="AB51" s="75">
        <f t="shared" si="25"/>
        <v>100757224</v>
      </c>
      <c r="AC51" s="41">
        <f t="shared" si="26"/>
        <v>0.12855330991470476</v>
      </c>
      <c r="AD51" s="74">
        <v>52208128</v>
      </c>
      <c r="AE51" s="75">
        <v>30014910</v>
      </c>
      <c r="AF51" s="75">
        <f t="shared" si="27"/>
        <v>82223038</v>
      </c>
      <c r="AG51" s="41">
        <f t="shared" si="28"/>
        <v>0.14504333340236544</v>
      </c>
      <c r="AH51" s="41">
        <f t="shared" si="29"/>
        <v>0.22541353920783136</v>
      </c>
      <c r="AI51" s="13">
        <v>566886020</v>
      </c>
      <c r="AJ51" s="13">
        <v>550829210</v>
      </c>
      <c r="AK51" s="13">
        <v>82223038</v>
      </c>
      <c r="AL51" s="13"/>
    </row>
    <row r="52" spans="1:38" s="55" customFormat="1" ht="12.75">
      <c r="A52" s="59"/>
      <c r="B52" s="60" t="s">
        <v>330</v>
      </c>
      <c r="C52" s="33"/>
      <c r="D52" s="78">
        <f>SUM(D46:D51)</f>
        <v>1229388556</v>
      </c>
      <c r="E52" s="79">
        <f>SUM(E46:E51)</f>
        <v>643327752</v>
      </c>
      <c r="F52" s="87">
        <f t="shared" si="15"/>
        <v>1872716308</v>
      </c>
      <c r="G52" s="78">
        <f>SUM(G46:G51)</f>
        <v>1229388556</v>
      </c>
      <c r="H52" s="79">
        <f>SUM(H46:H51)</f>
        <v>643327752</v>
      </c>
      <c r="I52" s="80">
        <f t="shared" si="16"/>
        <v>1872716308</v>
      </c>
      <c r="J52" s="78">
        <f>SUM(J46:J51)</f>
        <v>237616798</v>
      </c>
      <c r="K52" s="79">
        <f>SUM(K46:K51)</f>
        <v>67453135</v>
      </c>
      <c r="L52" s="79">
        <f t="shared" si="17"/>
        <v>305069933</v>
      </c>
      <c r="M52" s="45">
        <f t="shared" si="18"/>
        <v>0.16290237431947435</v>
      </c>
      <c r="N52" s="108">
        <f>SUM(N46:N51)</f>
        <v>0</v>
      </c>
      <c r="O52" s="109">
        <f>SUM(O46:O51)</f>
        <v>0</v>
      </c>
      <c r="P52" s="110">
        <f t="shared" si="19"/>
        <v>0</v>
      </c>
      <c r="Q52" s="45">
        <f t="shared" si="20"/>
        <v>0</v>
      </c>
      <c r="R52" s="108">
        <f>SUM(R46:R51)</f>
        <v>0</v>
      </c>
      <c r="S52" s="110">
        <f>SUM(S46:S51)</f>
        <v>0</v>
      </c>
      <c r="T52" s="110">
        <f t="shared" si="21"/>
        <v>0</v>
      </c>
      <c r="U52" s="45">
        <f t="shared" si="22"/>
        <v>0</v>
      </c>
      <c r="V52" s="108">
        <f>SUM(V46:V51)</f>
        <v>0</v>
      </c>
      <c r="W52" s="110">
        <f>SUM(W46:W51)</f>
        <v>0</v>
      </c>
      <c r="X52" s="110">
        <f t="shared" si="23"/>
        <v>0</v>
      </c>
      <c r="Y52" s="45">
        <f t="shared" si="24"/>
        <v>0</v>
      </c>
      <c r="Z52" s="78">
        <f>SUM(Z46:Z51)</f>
        <v>237616798</v>
      </c>
      <c r="AA52" s="79">
        <f>SUM(AA46:AA51)</f>
        <v>67453135</v>
      </c>
      <c r="AB52" s="79">
        <f t="shared" si="25"/>
        <v>305069933</v>
      </c>
      <c r="AC52" s="45">
        <f t="shared" si="26"/>
        <v>0.16290237431947435</v>
      </c>
      <c r="AD52" s="78">
        <f>SUM(AD46:AD51)</f>
        <v>212912100</v>
      </c>
      <c r="AE52" s="79">
        <f>SUM(AE46:AE51)</f>
        <v>58536958</v>
      </c>
      <c r="AF52" s="79">
        <f t="shared" si="27"/>
        <v>271449058</v>
      </c>
      <c r="AG52" s="45">
        <f t="shared" si="28"/>
        <v>0.18205768836551586</v>
      </c>
      <c r="AH52" s="45">
        <f t="shared" si="29"/>
        <v>0.1238570332412059</v>
      </c>
      <c r="AI52" s="61">
        <f>SUM(AI46:AI51)</f>
        <v>1491005738</v>
      </c>
      <c r="AJ52" s="61">
        <f>SUM(AJ46:AJ51)</f>
        <v>1568394880</v>
      </c>
      <c r="AK52" s="61">
        <f>SUM(AK46:AK51)</f>
        <v>271449058</v>
      </c>
      <c r="AL52" s="61"/>
    </row>
    <row r="53" spans="1:38" s="14" customFormat="1" ht="12.75">
      <c r="A53" s="30" t="s">
        <v>96</v>
      </c>
      <c r="B53" s="58" t="s">
        <v>331</v>
      </c>
      <c r="C53" s="40" t="s">
        <v>332</v>
      </c>
      <c r="D53" s="74">
        <v>51855471</v>
      </c>
      <c r="E53" s="75">
        <v>55979002</v>
      </c>
      <c r="F53" s="76">
        <f t="shared" si="15"/>
        <v>107834473</v>
      </c>
      <c r="G53" s="74">
        <v>51855471</v>
      </c>
      <c r="H53" s="75">
        <v>55979002</v>
      </c>
      <c r="I53" s="77">
        <f t="shared" si="16"/>
        <v>107834473</v>
      </c>
      <c r="J53" s="74">
        <v>7554608</v>
      </c>
      <c r="K53" s="75">
        <v>5957325</v>
      </c>
      <c r="L53" s="75">
        <f t="shared" si="17"/>
        <v>13511933</v>
      </c>
      <c r="M53" s="41">
        <f t="shared" si="18"/>
        <v>0.12530253660163015</v>
      </c>
      <c r="N53" s="102">
        <v>0</v>
      </c>
      <c r="O53" s="103">
        <v>0</v>
      </c>
      <c r="P53" s="104">
        <f t="shared" si="19"/>
        <v>0</v>
      </c>
      <c r="Q53" s="41">
        <f t="shared" si="20"/>
        <v>0</v>
      </c>
      <c r="R53" s="102">
        <v>0</v>
      </c>
      <c r="S53" s="104">
        <v>0</v>
      </c>
      <c r="T53" s="104">
        <f t="shared" si="21"/>
        <v>0</v>
      </c>
      <c r="U53" s="41">
        <f t="shared" si="22"/>
        <v>0</v>
      </c>
      <c r="V53" s="102">
        <v>0</v>
      </c>
      <c r="W53" s="104">
        <v>0</v>
      </c>
      <c r="X53" s="104">
        <f t="shared" si="23"/>
        <v>0</v>
      </c>
      <c r="Y53" s="41">
        <f t="shared" si="24"/>
        <v>0</v>
      </c>
      <c r="Z53" s="74">
        <v>7554608</v>
      </c>
      <c r="AA53" s="75">
        <v>5957325</v>
      </c>
      <c r="AB53" s="75">
        <f t="shared" si="25"/>
        <v>13511933</v>
      </c>
      <c r="AC53" s="41">
        <f t="shared" si="26"/>
        <v>0.12530253660163015</v>
      </c>
      <c r="AD53" s="74">
        <v>6295907</v>
      </c>
      <c r="AE53" s="75">
        <v>5303846</v>
      </c>
      <c r="AF53" s="75">
        <f t="shared" si="27"/>
        <v>11599753</v>
      </c>
      <c r="AG53" s="41">
        <f t="shared" si="28"/>
        <v>0.1017928015880647</v>
      </c>
      <c r="AH53" s="41">
        <f t="shared" si="29"/>
        <v>0.16484661354427121</v>
      </c>
      <c r="AI53" s="13">
        <v>113954551</v>
      </c>
      <c r="AJ53" s="13">
        <v>102517830</v>
      </c>
      <c r="AK53" s="13">
        <v>11599753</v>
      </c>
      <c r="AL53" s="13"/>
    </row>
    <row r="54" spans="1:38" s="14" customFormat="1" ht="12.75">
      <c r="A54" s="30" t="s">
        <v>96</v>
      </c>
      <c r="B54" s="58" t="s">
        <v>333</v>
      </c>
      <c r="C54" s="40" t="s">
        <v>334</v>
      </c>
      <c r="D54" s="74">
        <v>88654316</v>
      </c>
      <c r="E54" s="75">
        <v>43715000</v>
      </c>
      <c r="F54" s="76">
        <f t="shared" si="15"/>
        <v>132369316</v>
      </c>
      <c r="G54" s="74">
        <v>88654316</v>
      </c>
      <c r="H54" s="75">
        <v>43715000</v>
      </c>
      <c r="I54" s="77">
        <f t="shared" si="16"/>
        <v>132369316</v>
      </c>
      <c r="J54" s="74">
        <v>16888218</v>
      </c>
      <c r="K54" s="75">
        <v>5784687</v>
      </c>
      <c r="L54" s="75">
        <f t="shared" si="17"/>
        <v>22672905</v>
      </c>
      <c r="M54" s="41">
        <f t="shared" si="18"/>
        <v>0.1712852017759161</v>
      </c>
      <c r="N54" s="102">
        <v>0</v>
      </c>
      <c r="O54" s="103">
        <v>0</v>
      </c>
      <c r="P54" s="104">
        <f t="shared" si="19"/>
        <v>0</v>
      </c>
      <c r="Q54" s="41">
        <f t="shared" si="20"/>
        <v>0</v>
      </c>
      <c r="R54" s="102">
        <v>0</v>
      </c>
      <c r="S54" s="104">
        <v>0</v>
      </c>
      <c r="T54" s="104">
        <f t="shared" si="21"/>
        <v>0</v>
      </c>
      <c r="U54" s="41">
        <f t="shared" si="22"/>
        <v>0</v>
      </c>
      <c r="V54" s="102">
        <v>0</v>
      </c>
      <c r="W54" s="104">
        <v>0</v>
      </c>
      <c r="X54" s="104">
        <f t="shared" si="23"/>
        <v>0</v>
      </c>
      <c r="Y54" s="41">
        <f t="shared" si="24"/>
        <v>0</v>
      </c>
      <c r="Z54" s="74">
        <v>16888218</v>
      </c>
      <c r="AA54" s="75">
        <v>5784687</v>
      </c>
      <c r="AB54" s="75">
        <f t="shared" si="25"/>
        <v>22672905</v>
      </c>
      <c r="AC54" s="41">
        <f t="shared" si="26"/>
        <v>0.1712852017759161</v>
      </c>
      <c r="AD54" s="74">
        <v>12107478</v>
      </c>
      <c r="AE54" s="75">
        <v>11997442</v>
      </c>
      <c r="AF54" s="75">
        <f t="shared" si="27"/>
        <v>24104920</v>
      </c>
      <c r="AG54" s="41">
        <f t="shared" si="28"/>
        <v>0.39923349564410876</v>
      </c>
      <c r="AH54" s="41">
        <f t="shared" si="29"/>
        <v>-0.059407581522776254</v>
      </c>
      <c r="AI54" s="13">
        <v>60378000</v>
      </c>
      <c r="AJ54" s="13">
        <v>60038000</v>
      </c>
      <c r="AK54" s="13">
        <v>24104920</v>
      </c>
      <c r="AL54" s="13"/>
    </row>
    <row r="55" spans="1:38" s="14" customFormat="1" ht="12.75">
      <c r="A55" s="30" t="s">
        <v>96</v>
      </c>
      <c r="B55" s="58" t="s">
        <v>335</v>
      </c>
      <c r="C55" s="40" t="s">
        <v>336</v>
      </c>
      <c r="D55" s="74">
        <v>25711000</v>
      </c>
      <c r="E55" s="75">
        <v>11202000</v>
      </c>
      <c r="F55" s="77">
        <f t="shared" si="15"/>
        <v>36913000</v>
      </c>
      <c r="G55" s="74">
        <v>25711000</v>
      </c>
      <c r="H55" s="75">
        <v>11202000</v>
      </c>
      <c r="I55" s="77">
        <f t="shared" si="16"/>
        <v>36913000</v>
      </c>
      <c r="J55" s="74">
        <v>6001448</v>
      </c>
      <c r="K55" s="75">
        <v>2113100</v>
      </c>
      <c r="L55" s="75">
        <f t="shared" si="17"/>
        <v>8114548</v>
      </c>
      <c r="M55" s="41">
        <f t="shared" si="18"/>
        <v>0.2198290033321594</v>
      </c>
      <c r="N55" s="102">
        <v>0</v>
      </c>
      <c r="O55" s="103">
        <v>0</v>
      </c>
      <c r="P55" s="104">
        <f t="shared" si="19"/>
        <v>0</v>
      </c>
      <c r="Q55" s="41">
        <f t="shared" si="20"/>
        <v>0</v>
      </c>
      <c r="R55" s="102">
        <v>0</v>
      </c>
      <c r="S55" s="104">
        <v>0</v>
      </c>
      <c r="T55" s="104">
        <f t="shared" si="21"/>
        <v>0</v>
      </c>
      <c r="U55" s="41">
        <f t="shared" si="22"/>
        <v>0</v>
      </c>
      <c r="V55" s="102">
        <v>0</v>
      </c>
      <c r="W55" s="104">
        <v>0</v>
      </c>
      <c r="X55" s="104">
        <f t="shared" si="23"/>
        <v>0</v>
      </c>
      <c r="Y55" s="41">
        <f t="shared" si="24"/>
        <v>0</v>
      </c>
      <c r="Z55" s="74">
        <v>6001448</v>
      </c>
      <c r="AA55" s="75">
        <v>2113100</v>
      </c>
      <c r="AB55" s="75">
        <f t="shared" si="25"/>
        <v>8114548</v>
      </c>
      <c r="AC55" s="41">
        <f t="shared" si="26"/>
        <v>0.2198290033321594</v>
      </c>
      <c r="AD55" s="74">
        <v>12248671</v>
      </c>
      <c r="AE55" s="75">
        <v>7047411</v>
      </c>
      <c r="AF55" s="75">
        <f t="shared" si="27"/>
        <v>19296082</v>
      </c>
      <c r="AG55" s="41">
        <f t="shared" si="28"/>
        <v>0.8207180231395904</v>
      </c>
      <c r="AH55" s="41">
        <f t="shared" si="29"/>
        <v>-0.5794717290276855</v>
      </c>
      <c r="AI55" s="13">
        <v>23511220</v>
      </c>
      <c r="AJ55" s="13">
        <v>39045704</v>
      </c>
      <c r="AK55" s="13">
        <v>19296082</v>
      </c>
      <c r="AL55" s="13"/>
    </row>
    <row r="56" spans="1:38" s="14" customFormat="1" ht="12.75">
      <c r="A56" s="30" t="s">
        <v>96</v>
      </c>
      <c r="B56" s="58" t="s">
        <v>337</v>
      </c>
      <c r="C56" s="40" t="s">
        <v>338</v>
      </c>
      <c r="D56" s="74">
        <v>35064815</v>
      </c>
      <c r="E56" s="75">
        <v>150000</v>
      </c>
      <c r="F56" s="76">
        <f t="shared" si="15"/>
        <v>35214815</v>
      </c>
      <c r="G56" s="74">
        <v>35064815</v>
      </c>
      <c r="H56" s="75">
        <v>150000</v>
      </c>
      <c r="I56" s="76">
        <f t="shared" si="16"/>
        <v>35214815</v>
      </c>
      <c r="J56" s="74">
        <v>12102576</v>
      </c>
      <c r="K56" s="88">
        <v>202795</v>
      </c>
      <c r="L56" s="75">
        <f t="shared" si="17"/>
        <v>12305371</v>
      </c>
      <c r="M56" s="41">
        <f t="shared" si="18"/>
        <v>0.3494373319865517</v>
      </c>
      <c r="N56" s="102">
        <v>0</v>
      </c>
      <c r="O56" s="103">
        <v>0</v>
      </c>
      <c r="P56" s="104">
        <f t="shared" si="19"/>
        <v>0</v>
      </c>
      <c r="Q56" s="41">
        <f t="shared" si="20"/>
        <v>0</v>
      </c>
      <c r="R56" s="102">
        <v>0</v>
      </c>
      <c r="S56" s="104">
        <v>0</v>
      </c>
      <c r="T56" s="104">
        <f t="shared" si="21"/>
        <v>0</v>
      </c>
      <c r="U56" s="41">
        <f t="shared" si="22"/>
        <v>0</v>
      </c>
      <c r="V56" s="102">
        <v>0</v>
      </c>
      <c r="W56" s="104">
        <v>0</v>
      </c>
      <c r="X56" s="104">
        <f t="shared" si="23"/>
        <v>0</v>
      </c>
      <c r="Y56" s="41">
        <f t="shared" si="24"/>
        <v>0</v>
      </c>
      <c r="Z56" s="74">
        <v>12102576</v>
      </c>
      <c r="AA56" s="75">
        <v>202795</v>
      </c>
      <c r="AB56" s="75">
        <f t="shared" si="25"/>
        <v>12305371</v>
      </c>
      <c r="AC56" s="41">
        <f t="shared" si="26"/>
        <v>0.3494373319865517</v>
      </c>
      <c r="AD56" s="74">
        <v>9268320</v>
      </c>
      <c r="AE56" s="75">
        <v>1162149</v>
      </c>
      <c r="AF56" s="75">
        <f t="shared" si="27"/>
        <v>10430469</v>
      </c>
      <c r="AG56" s="41">
        <f t="shared" si="28"/>
        <v>0.13965014058106842</v>
      </c>
      <c r="AH56" s="41">
        <f t="shared" si="29"/>
        <v>0.17975241573509293</v>
      </c>
      <c r="AI56" s="13">
        <v>74690000</v>
      </c>
      <c r="AJ56" s="13">
        <v>47954000</v>
      </c>
      <c r="AK56" s="13">
        <v>10430469</v>
      </c>
      <c r="AL56" s="13"/>
    </row>
    <row r="57" spans="1:38" s="14" customFormat="1" ht="12.75">
      <c r="A57" s="30" t="s">
        <v>96</v>
      </c>
      <c r="B57" s="58" t="s">
        <v>339</v>
      </c>
      <c r="C57" s="40" t="s">
        <v>340</v>
      </c>
      <c r="D57" s="74">
        <v>82967585</v>
      </c>
      <c r="E57" s="75">
        <v>30858000</v>
      </c>
      <c r="F57" s="76">
        <f t="shared" si="15"/>
        <v>113825585</v>
      </c>
      <c r="G57" s="74">
        <v>82967585</v>
      </c>
      <c r="H57" s="75">
        <v>30858000</v>
      </c>
      <c r="I57" s="76">
        <f t="shared" si="16"/>
        <v>113825585</v>
      </c>
      <c r="J57" s="74">
        <v>17199854</v>
      </c>
      <c r="K57" s="88">
        <v>5132327</v>
      </c>
      <c r="L57" s="75">
        <f t="shared" si="17"/>
        <v>22332181</v>
      </c>
      <c r="M57" s="41">
        <f t="shared" si="18"/>
        <v>0.196196496596086</v>
      </c>
      <c r="N57" s="102">
        <v>0</v>
      </c>
      <c r="O57" s="103">
        <v>0</v>
      </c>
      <c r="P57" s="104">
        <f t="shared" si="19"/>
        <v>0</v>
      </c>
      <c r="Q57" s="41">
        <f t="shared" si="20"/>
        <v>0</v>
      </c>
      <c r="R57" s="102">
        <v>0</v>
      </c>
      <c r="S57" s="104">
        <v>0</v>
      </c>
      <c r="T57" s="104">
        <f t="shared" si="21"/>
        <v>0</v>
      </c>
      <c r="U57" s="41">
        <f t="shared" si="22"/>
        <v>0</v>
      </c>
      <c r="V57" s="102">
        <v>0</v>
      </c>
      <c r="W57" s="104">
        <v>0</v>
      </c>
      <c r="X57" s="104">
        <f t="shared" si="23"/>
        <v>0</v>
      </c>
      <c r="Y57" s="41">
        <f t="shared" si="24"/>
        <v>0</v>
      </c>
      <c r="Z57" s="74">
        <v>17199854</v>
      </c>
      <c r="AA57" s="75">
        <v>5132327</v>
      </c>
      <c r="AB57" s="75">
        <f t="shared" si="25"/>
        <v>22332181</v>
      </c>
      <c r="AC57" s="41">
        <f t="shared" si="26"/>
        <v>0.196196496596086</v>
      </c>
      <c r="AD57" s="74">
        <v>17758220</v>
      </c>
      <c r="AE57" s="75">
        <v>6643521</v>
      </c>
      <c r="AF57" s="75">
        <f t="shared" si="27"/>
        <v>24401741</v>
      </c>
      <c r="AG57" s="41">
        <f t="shared" si="28"/>
        <v>0.21405294706106184</v>
      </c>
      <c r="AH57" s="41">
        <f t="shared" si="29"/>
        <v>-0.08481198124346945</v>
      </c>
      <c r="AI57" s="13">
        <v>113998622</v>
      </c>
      <c r="AJ57" s="13">
        <v>76774000</v>
      </c>
      <c r="AK57" s="13">
        <v>24401741</v>
      </c>
      <c r="AL57" s="13"/>
    </row>
    <row r="58" spans="1:38" s="14" customFormat="1" ht="12.75">
      <c r="A58" s="30" t="s">
        <v>115</v>
      </c>
      <c r="B58" s="58" t="s">
        <v>341</v>
      </c>
      <c r="C58" s="40" t="s">
        <v>342</v>
      </c>
      <c r="D58" s="74">
        <v>251311715</v>
      </c>
      <c r="E58" s="75">
        <v>215490111</v>
      </c>
      <c r="F58" s="76">
        <f t="shared" si="15"/>
        <v>466801826</v>
      </c>
      <c r="G58" s="74">
        <v>251311715</v>
      </c>
      <c r="H58" s="75">
        <v>215490111</v>
      </c>
      <c r="I58" s="76">
        <f t="shared" si="16"/>
        <v>466801826</v>
      </c>
      <c r="J58" s="74">
        <v>47676225</v>
      </c>
      <c r="K58" s="88">
        <v>21954941</v>
      </c>
      <c r="L58" s="75">
        <f t="shared" si="17"/>
        <v>69631166</v>
      </c>
      <c r="M58" s="41">
        <f t="shared" si="18"/>
        <v>0.14916643877909766</v>
      </c>
      <c r="N58" s="102">
        <v>0</v>
      </c>
      <c r="O58" s="103">
        <v>0</v>
      </c>
      <c r="P58" s="104">
        <f t="shared" si="19"/>
        <v>0</v>
      </c>
      <c r="Q58" s="41">
        <f t="shared" si="20"/>
        <v>0</v>
      </c>
      <c r="R58" s="102">
        <v>0</v>
      </c>
      <c r="S58" s="104">
        <v>0</v>
      </c>
      <c r="T58" s="104">
        <f t="shared" si="21"/>
        <v>0</v>
      </c>
      <c r="U58" s="41">
        <f t="shared" si="22"/>
        <v>0</v>
      </c>
      <c r="V58" s="102">
        <v>0</v>
      </c>
      <c r="W58" s="104">
        <v>0</v>
      </c>
      <c r="X58" s="104">
        <f t="shared" si="23"/>
        <v>0</v>
      </c>
      <c r="Y58" s="41">
        <f t="shared" si="24"/>
        <v>0</v>
      </c>
      <c r="Z58" s="74">
        <v>47676225</v>
      </c>
      <c r="AA58" s="75">
        <v>21954941</v>
      </c>
      <c r="AB58" s="75">
        <f t="shared" si="25"/>
        <v>69631166</v>
      </c>
      <c r="AC58" s="41">
        <f t="shared" si="26"/>
        <v>0.14916643877909766</v>
      </c>
      <c r="AD58" s="74">
        <v>28986903</v>
      </c>
      <c r="AE58" s="75">
        <v>19708121</v>
      </c>
      <c r="AF58" s="75">
        <f t="shared" si="27"/>
        <v>48695024</v>
      </c>
      <c r="AG58" s="41">
        <f t="shared" si="28"/>
        <v>0.11341408816135863</v>
      </c>
      <c r="AH58" s="41">
        <f t="shared" si="29"/>
        <v>0.42994417663702156</v>
      </c>
      <c r="AI58" s="13">
        <v>429356042</v>
      </c>
      <c r="AJ58" s="13">
        <v>481522408</v>
      </c>
      <c r="AK58" s="13">
        <v>48695024</v>
      </c>
      <c r="AL58" s="13"/>
    </row>
    <row r="59" spans="1:38" s="55" customFormat="1" ht="12.75">
      <c r="A59" s="59"/>
      <c r="B59" s="60" t="s">
        <v>343</v>
      </c>
      <c r="C59" s="33"/>
      <c r="D59" s="78">
        <f>SUM(D53:D58)</f>
        <v>535564902</v>
      </c>
      <c r="E59" s="79">
        <f>SUM(E53:E58)</f>
        <v>357394113</v>
      </c>
      <c r="F59" s="80">
        <f t="shared" si="15"/>
        <v>892959015</v>
      </c>
      <c r="G59" s="78">
        <f>SUM(G53:G58)</f>
        <v>535564902</v>
      </c>
      <c r="H59" s="79">
        <f>SUM(H53:H58)</f>
        <v>357394113</v>
      </c>
      <c r="I59" s="87">
        <f t="shared" si="16"/>
        <v>892959015</v>
      </c>
      <c r="J59" s="78">
        <f>SUM(J53:J58)</f>
        <v>107422929</v>
      </c>
      <c r="K59" s="89">
        <f>SUM(K53:K58)</f>
        <v>41145175</v>
      </c>
      <c r="L59" s="79">
        <f t="shared" si="17"/>
        <v>148568104</v>
      </c>
      <c r="M59" s="45">
        <f t="shared" si="18"/>
        <v>0.1663772933632346</v>
      </c>
      <c r="N59" s="108">
        <f>SUM(N53:N58)</f>
        <v>0</v>
      </c>
      <c r="O59" s="109">
        <f>SUM(O53:O58)</f>
        <v>0</v>
      </c>
      <c r="P59" s="110">
        <f t="shared" si="19"/>
        <v>0</v>
      </c>
      <c r="Q59" s="45">
        <f t="shared" si="20"/>
        <v>0</v>
      </c>
      <c r="R59" s="108">
        <f>SUM(R53:R58)</f>
        <v>0</v>
      </c>
      <c r="S59" s="110">
        <f>SUM(S53:S58)</f>
        <v>0</v>
      </c>
      <c r="T59" s="110">
        <f t="shared" si="21"/>
        <v>0</v>
      </c>
      <c r="U59" s="45">
        <f t="shared" si="22"/>
        <v>0</v>
      </c>
      <c r="V59" s="108">
        <f>SUM(V53:V58)</f>
        <v>0</v>
      </c>
      <c r="W59" s="110">
        <f>SUM(W53:W58)</f>
        <v>0</v>
      </c>
      <c r="X59" s="110">
        <f t="shared" si="23"/>
        <v>0</v>
      </c>
      <c r="Y59" s="45">
        <f t="shared" si="24"/>
        <v>0</v>
      </c>
      <c r="Z59" s="78">
        <f>SUM(Z53:Z58)</f>
        <v>107422929</v>
      </c>
      <c r="AA59" s="79">
        <f>SUM(AA53:AA58)</f>
        <v>41145175</v>
      </c>
      <c r="AB59" s="79">
        <f t="shared" si="25"/>
        <v>148568104</v>
      </c>
      <c r="AC59" s="45">
        <f t="shared" si="26"/>
        <v>0.1663772933632346</v>
      </c>
      <c r="AD59" s="78">
        <f>SUM(AD53:AD58)</f>
        <v>86665499</v>
      </c>
      <c r="AE59" s="79">
        <f>SUM(AE53:AE58)</f>
        <v>51862490</v>
      </c>
      <c r="AF59" s="79">
        <f t="shared" si="27"/>
        <v>138527989</v>
      </c>
      <c r="AG59" s="45">
        <f t="shared" si="28"/>
        <v>0.16978790611243313</v>
      </c>
      <c r="AH59" s="45">
        <f t="shared" si="29"/>
        <v>0.07247715838854774</v>
      </c>
      <c r="AI59" s="61">
        <f>SUM(AI53:AI58)</f>
        <v>815888435</v>
      </c>
      <c r="AJ59" s="61">
        <f>SUM(AJ53:AJ58)</f>
        <v>807851942</v>
      </c>
      <c r="AK59" s="61">
        <f>SUM(AK53:AK58)</f>
        <v>138527989</v>
      </c>
      <c r="AL59" s="61"/>
    </row>
    <row r="60" spans="1:38" s="14" customFormat="1" ht="12.75">
      <c r="A60" s="30" t="s">
        <v>96</v>
      </c>
      <c r="B60" s="58" t="s">
        <v>344</v>
      </c>
      <c r="C60" s="40" t="s">
        <v>345</v>
      </c>
      <c r="D60" s="74">
        <v>50370896</v>
      </c>
      <c r="E60" s="75">
        <v>20958000</v>
      </c>
      <c r="F60" s="76">
        <f t="shared" si="15"/>
        <v>71328896</v>
      </c>
      <c r="G60" s="74">
        <v>50370896</v>
      </c>
      <c r="H60" s="75">
        <v>20958000</v>
      </c>
      <c r="I60" s="76">
        <f t="shared" si="16"/>
        <v>71328896</v>
      </c>
      <c r="J60" s="74">
        <v>21031081</v>
      </c>
      <c r="K60" s="88">
        <v>822522</v>
      </c>
      <c r="L60" s="75">
        <f t="shared" si="17"/>
        <v>21853603</v>
      </c>
      <c r="M60" s="41">
        <f t="shared" si="18"/>
        <v>0.3063779789890481</v>
      </c>
      <c r="N60" s="102">
        <v>0</v>
      </c>
      <c r="O60" s="103">
        <v>0</v>
      </c>
      <c r="P60" s="104">
        <f t="shared" si="19"/>
        <v>0</v>
      </c>
      <c r="Q60" s="41">
        <f t="shared" si="20"/>
        <v>0</v>
      </c>
      <c r="R60" s="102">
        <v>0</v>
      </c>
      <c r="S60" s="104">
        <v>0</v>
      </c>
      <c r="T60" s="104">
        <f t="shared" si="21"/>
        <v>0</v>
      </c>
      <c r="U60" s="41">
        <f t="shared" si="22"/>
        <v>0</v>
      </c>
      <c r="V60" s="102">
        <v>0</v>
      </c>
      <c r="W60" s="104">
        <v>0</v>
      </c>
      <c r="X60" s="104">
        <f t="shared" si="23"/>
        <v>0</v>
      </c>
      <c r="Y60" s="41">
        <f t="shared" si="24"/>
        <v>0</v>
      </c>
      <c r="Z60" s="74">
        <v>21031081</v>
      </c>
      <c r="AA60" s="75">
        <v>822522</v>
      </c>
      <c r="AB60" s="75">
        <f t="shared" si="25"/>
        <v>21853603</v>
      </c>
      <c r="AC60" s="41">
        <f t="shared" si="26"/>
        <v>0.3063779789890481</v>
      </c>
      <c r="AD60" s="74">
        <v>24009532</v>
      </c>
      <c r="AE60" s="75">
        <v>457746</v>
      </c>
      <c r="AF60" s="75">
        <f t="shared" si="27"/>
        <v>24467278</v>
      </c>
      <c r="AG60" s="41">
        <f t="shared" si="28"/>
        <v>0.39784787024456303</v>
      </c>
      <c r="AH60" s="41">
        <f t="shared" si="29"/>
        <v>-0.10682328455171841</v>
      </c>
      <c r="AI60" s="13">
        <v>61499080</v>
      </c>
      <c r="AJ60" s="13">
        <v>60955289</v>
      </c>
      <c r="AK60" s="13">
        <v>24467278</v>
      </c>
      <c r="AL60" s="13"/>
    </row>
    <row r="61" spans="1:38" s="14" customFormat="1" ht="12.75">
      <c r="A61" s="30" t="s">
        <v>96</v>
      </c>
      <c r="B61" s="58" t="s">
        <v>92</v>
      </c>
      <c r="C61" s="40" t="s">
        <v>93</v>
      </c>
      <c r="D61" s="74">
        <v>1812293800</v>
      </c>
      <c r="E61" s="75">
        <v>206483100</v>
      </c>
      <c r="F61" s="76">
        <f t="shared" si="15"/>
        <v>2018776900</v>
      </c>
      <c r="G61" s="74">
        <v>1812293800</v>
      </c>
      <c r="H61" s="75">
        <v>206483100</v>
      </c>
      <c r="I61" s="76">
        <f t="shared" si="16"/>
        <v>2018776900</v>
      </c>
      <c r="J61" s="74">
        <v>563742838</v>
      </c>
      <c r="K61" s="88">
        <v>15938259</v>
      </c>
      <c r="L61" s="75">
        <f t="shared" si="17"/>
        <v>579681097</v>
      </c>
      <c r="M61" s="41">
        <f t="shared" si="18"/>
        <v>0.2871447047962556</v>
      </c>
      <c r="N61" s="102">
        <v>0</v>
      </c>
      <c r="O61" s="103">
        <v>0</v>
      </c>
      <c r="P61" s="104">
        <f t="shared" si="19"/>
        <v>0</v>
      </c>
      <c r="Q61" s="41">
        <f t="shared" si="20"/>
        <v>0</v>
      </c>
      <c r="R61" s="102">
        <v>0</v>
      </c>
      <c r="S61" s="104">
        <v>0</v>
      </c>
      <c r="T61" s="104">
        <f t="shared" si="21"/>
        <v>0</v>
      </c>
      <c r="U61" s="41">
        <f t="shared" si="22"/>
        <v>0</v>
      </c>
      <c r="V61" s="102">
        <v>0</v>
      </c>
      <c r="W61" s="104">
        <v>0</v>
      </c>
      <c r="X61" s="104">
        <f t="shared" si="23"/>
        <v>0</v>
      </c>
      <c r="Y61" s="41">
        <f t="shared" si="24"/>
        <v>0</v>
      </c>
      <c r="Z61" s="74">
        <v>563742838</v>
      </c>
      <c r="AA61" s="75">
        <v>15938259</v>
      </c>
      <c r="AB61" s="75">
        <f t="shared" si="25"/>
        <v>579681097</v>
      </c>
      <c r="AC61" s="41">
        <f t="shared" si="26"/>
        <v>0.2871447047962556</v>
      </c>
      <c r="AD61" s="74">
        <v>472624717</v>
      </c>
      <c r="AE61" s="75">
        <v>3833687</v>
      </c>
      <c r="AF61" s="75">
        <f t="shared" si="27"/>
        <v>476458404</v>
      </c>
      <c r="AG61" s="41">
        <f t="shared" si="28"/>
        <v>0.21017058756276477</v>
      </c>
      <c r="AH61" s="41">
        <f t="shared" si="29"/>
        <v>0.21664575990981993</v>
      </c>
      <c r="AI61" s="13">
        <v>2267008003</v>
      </c>
      <c r="AJ61" s="13">
        <v>1881980002</v>
      </c>
      <c r="AK61" s="13">
        <v>476458404</v>
      </c>
      <c r="AL61" s="13"/>
    </row>
    <row r="62" spans="1:38" s="14" customFormat="1" ht="12.75">
      <c r="A62" s="30" t="s">
        <v>96</v>
      </c>
      <c r="B62" s="58" t="s">
        <v>346</v>
      </c>
      <c r="C62" s="40" t="s">
        <v>347</v>
      </c>
      <c r="D62" s="74">
        <v>50401998</v>
      </c>
      <c r="E62" s="75">
        <v>18548000</v>
      </c>
      <c r="F62" s="76">
        <f t="shared" si="15"/>
        <v>68949998</v>
      </c>
      <c r="G62" s="74">
        <v>50401998</v>
      </c>
      <c r="H62" s="75">
        <v>18548000</v>
      </c>
      <c r="I62" s="76">
        <f t="shared" si="16"/>
        <v>68949998</v>
      </c>
      <c r="J62" s="74">
        <v>9103680</v>
      </c>
      <c r="K62" s="88">
        <v>1336150</v>
      </c>
      <c r="L62" s="75">
        <f t="shared" si="17"/>
        <v>10439830</v>
      </c>
      <c r="M62" s="41">
        <f t="shared" si="18"/>
        <v>0.15141160700251216</v>
      </c>
      <c r="N62" s="102">
        <v>0</v>
      </c>
      <c r="O62" s="103">
        <v>0</v>
      </c>
      <c r="P62" s="104">
        <f t="shared" si="19"/>
        <v>0</v>
      </c>
      <c r="Q62" s="41">
        <f t="shared" si="20"/>
        <v>0</v>
      </c>
      <c r="R62" s="102">
        <v>0</v>
      </c>
      <c r="S62" s="104">
        <v>0</v>
      </c>
      <c r="T62" s="104">
        <f t="shared" si="21"/>
        <v>0</v>
      </c>
      <c r="U62" s="41">
        <f t="shared" si="22"/>
        <v>0</v>
      </c>
      <c r="V62" s="102">
        <v>0</v>
      </c>
      <c r="W62" s="104">
        <v>0</v>
      </c>
      <c r="X62" s="104">
        <f t="shared" si="23"/>
        <v>0</v>
      </c>
      <c r="Y62" s="41">
        <f t="shared" si="24"/>
        <v>0</v>
      </c>
      <c r="Z62" s="74">
        <v>9103680</v>
      </c>
      <c r="AA62" s="75">
        <v>1336150</v>
      </c>
      <c r="AB62" s="75">
        <f t="shared" si="25"/>
        <v>10439830</v>
      </c>
      <c r="AC62" s="41">
        <f t="shared" si="26"/>
        <v>0.15141160700251216</v>
      </c>
      <c r="AD62" s="74">
        <v>4834610</v>
      </c>
      <c r="AE62" s="75">
        <v>587150</v>
      </c>
      <c r="AF62" s="75">
        <f t="shared" si="27"/>
        <v>5421760</v>
      </c>
      <c r="AG62" s="41">
        <f t="shared" si="28"/>
        <v>0.17869366969923225</v>
      </c>
      <c r="AH62" s="41">
        <f t="shared" si="29"/>
        <v>0.9255426282240453</v>
      </c>
      <c r="AI62" s="13">
        <v>30341086</v>
      </c>
      <c r="AJ62" s="13">
        <v>34877000</v>
      </c>
      <c r="AK62" s="13">
        <v>5421760</v>
      </c>
      <c r="AL62" s="13"/>
    </row>
    <row r="63" spans="1:38" s="14" customFormat="1" ht="12.75">
      <c r="A63" s="30" t="s">
        <v>96</v>
      </c>
      <c r="B63" s="58" t="s">
        <v>348</v>
      </c>
      <c r="C63" s="40" t="s">
        <v>349</v>
      </c>
      <c r="D63" s="74">
        <v>194852899</v>
      </c>
      <c r="E63" s="75">
        <v>51414400</v>
      </c>
      <c r="F63" s="76">
        <f t="shared" si="15"/>
        <v>246267299</v>
      </c>
      <c r="G63" s="74">
        <v>194852899</v>
      </c>
      <c r="H63" s="75">
        <v>51414400</v>
      </c>
      <c r="I63" s="76">
        <f t="shared" si="16"/>
        <v>246267299</v>
      </c>
      <c r="J63" s="74">
        <v>46312917</v>
      </c>
      <c r="K63" s="88">
        <v>9030207</v>
      </c>
      <c r="L63" s="75">
        <f t="shared" si="17"/>
        <v>55343124</v>
      </c>
      <c r="M63" s="41">
        <f t="shared" si="18"/>
        <v>0.2247278636860349</v>
      </c>
      <c r="N63" s="102">
        <v>0</v>
      </c>
      <c r="O63" s="103">
        <v>0</v>
      </c>
      <c r="P63" s="104">
        <f t="shared" si="19"/>
        <v>0</v>
      </c>
      <c r="Q63" s="41">
        <f t="shared" si="20"/>
        <v>0</v>
      </c>
      <c r="R63" s="102">
        <v>0</v>
      </c>
      <c r="S63" s="104">
        <v>0</v>
      </c>
      <c r="T63" s="104">
        <f t="shared" si="21"/>
        <v>0</v>
      </c>
      <c r="U63" s="41">
        <f t="shared" si="22"/>
        <v>0</v>
      </c>
      <c r="V63" s="102">
        <v>0</v>
      </c>
      <c r="W63" s="104">
        <v>0</v>
      </c>
      <c r="X63" s="104">
        <f t="shared" si="23"/>
        <v>0</v>
      </c>
      <c r="Y63" s="41">
        <f t="shared" si="24"/>
        <v>0</v>
      </c>
      <c r="Z63" s="74">
        <v>46312917</v>
      </c>
      <c r="AA63" s="75">
        <v>9030207</v>
      </c>
      <c r="AB63" s="75">
        <f t="shared" si="25"/>
        <v>55343124</v>
      </c>
      <c r="AC63" s="41">
        <f t="shared" si="26"/>
        <v>0.2247278636860349</v>
      </c>
      <c r="AD63" s="74">
        <v>41718636</v>
      </c>
      <c r="AE63" s="75">
        <v>2330324</v>
      </c>
      <c r="AF63" s="75">
        <f t="shared" si="27"/>
        <v>44048960</v>
      </c>
      <c r="AG63" s="41">
        <f t="shared" si="28"/>
        <v>0.20789246583125243</v>
      </c>
      <c r="AH63" s="41">
        <f t="shared" si="29"/>
        <v>0.25640024191263544</v>
      </c>
      <c r="AI63" s="13">
        <v>211883388</v>
      </c>
      <c r="AJ63" s="13">
        <v>221390828</v>
      </c>
      <c r="AK63" s="13">
        <v>44048960</v>
      </c>
      <c r="AL63" s="13"/>
    </row>
    <row r="64" spans="1:38" s="14" customFormat="1" ht="12.75">
      <c r="A64" s="30" t="s">
        <v>96</v>
      </c>
      <c r="B64" s="58" t="s">
        <v>350</v>
      </c>
      <c r="C64" s="40" t="s">
        <v>351</v>
      </c>
      <c r="D64" s="74">
        <v>60987000</v>
      </c>
      <c r="E64" s="75">
        <v>61835000</v>
      </c>
      <c r="F64" s="76">
        <f t="shared" si="15"/>
        <v>122822000</v>
      </c>
      <c r="G64" s="74">
        <v>60987000</v>
      </c>
      <c r="H64" s="75">
        <v>61835000</v>
      </c>
      <c r="I64" s="76">
        <f t="shared" si="16"/>
        <v>122822000</v>
      </c>
      <c r="J64" s="74">
        <v>10112664</v>
      </c>
      <c r="K64" s="88">
        <v>14272193</v>
      </c>
      <c r="L64" s="75">
        <f t="shared" si="17"/>
        <v>24384857</v>
      </c>
      <c r="M64" s="41">
        <f t="shared" si="18"/>
        <v>0.19853818534138834</v>
      </c>
      <c r="N64" s="102">
        <v>0</v>
      </c>
      <c r="O64" s="103">
        <v>0</v>
      </c>
      <c r="P64" s="104">
        <f t="shared" si="19"/>
        <v>0</v>
      </c>
      <c r="Q64" s="41">
        <f t="shared" si="20"/>
        <v>0</v>
      </c>
      <c r="R64" s="102">
        <v>0</v>
      </c>
      <c r="S64" s="104">
        <v>0</v>
      </c>
      <c r="T64" s="104">
        <f t="shared" si="21"/>
        <v>0</v>
      </c>
      <c r="U64" s="41">
        <f t="shared" si="22"/>
        <v>0</v>
      </c>
      <c r="V64" s="102">
        <v>0</v>
      </c>
      <c r="W64" s="104">
        <v>0</v>
      </c>
      <c r="X64" s="104">
        <f t="shared" si="23"/>
        <v>0</v>
      </c>
      <c r="Y64" s="41">
        <f t="shared" si="24"/>
        <v>0</v>
      </c>
      <c r="Z64" s="74">
        <v>10112664</v>
      </c>
      <c r="AA64" s="75">
        <v>14272193</v>
      </c>
      <c r="AB64" s="75">
        <f t="shared" si="25"/>
        <v>24384857</v>
      </c>
      <c r="AC64" s="41">
        <f t="shared" si="26"/>
        <v>0.19853818534138834</v>
      </c>
      <c r="AD64" s="74">
        <v>10869739</v>
      </c>
      <c r="AE64" s="75">
        <v>1127637</v>
      </c>
      <c r="AF64" s="75">
        <f t="shared" si="27"/>
        <v>11997376</v>
      </c>
      <c r="AG64" s="41">
        <f t="shared" si="28"/>
        <v>0.15712420765886112</v>
      </c>
      <c r="AH64" s="41">
        <f t="shared" si="29"/>
        <v>1.0325158601347493</v>
      </c>
      <c r="AI64" s="13">
        <v>76356000</v>
      </c>
      <c r="AJ64" s="13">
        <v>114490000</v>
      </c>
      <c r="AK64" s="13">
        <v>11997376</v>
      </c>
      <c r="AL64" s="13"/>
    </row>
    <row r="65" spans="1:38" s="14" customFormat="1" ht="12.75">
      <c r="A65" s="30" t="s">
        <v>96</v>
      </c>
      <c r="B65" s="58" t="s">
        <v>352</v>
      </c>
      <c r="C65" s="40" t="s">
        <v>353</v>
      </c>
      <c r="D65" s="74">
        <v>53271000</v>
      </c>
      <c r="E65" s="75">
        <v>19997000</v>
      </c>
      <c r="F65" s="76">
        <f t="shared" si="15"/>
        <v>73268000</v>
      </c>
      <c r="G65" s="74">
        <v>53271000</v>
      </c>
      <c r="H65" s="75">
        <v>19997000</v>
      </c>
      <c r="I65" s="76">
        <f t="shared" si="16"/>
        <v>73268000</v>
      </c>
      <c r="J65" s="74">
        <v>24160002</v>
      </c>
      <c r="K65" s="88">
        <v>13040669</v>
      </c>
      <c r="L65" s="75">
        <f t="shared" si="17"/>
        <v>37200671</v>
      </c>
      <c r="M65" s="41">
        <f t="shared" si="18"/>
        <v>0.5077342223071464</v>
      </c>
      <c r="N65" s="102">
        <v>0</v>
      </c>
      <c r="O65" s="103">
        <v>0</v>
      </c>
      <c r="P65" s="104">
        <f t="shared" si="19"/>
        <v>0</v>
      </c>
      <c r="Q65" s="41">
        <f t="shared" si="20"/>
        <v>0</v>
      </c>
      <c r="R65" s="102">
        <v>0</v>
      </c>
      <c r="S65" s="104">
        <v>0</v>
      </c>
      <c r="T65" s="104">
        <f t="shared" si="21"/>
        <v>0</v>
      </c>
      <c r="U65" s="41">
        <f t="shared" si="22"/>
        <v>0</v>
      </c>
      <c r="V65" s="102">
        <v>0</v>
      </c>
      <c r="W65" s="104">
        <v>0</v>
      </c>
      <c r="X65" s="104">
        <f t="shared" si="23"/>
        <v>0</v>
      </c>
      <c r="Y65" s="41">
        <f t="shared" si="24"/>
        <v>0</v>
      </c>
      <c r="Z65" s="74">
        <v>24160002</v>
      </c>
      <c r="AA65" s="75">
        <v>13040669</v>
      </c>
      <c r="AB65" s="75">
        <f t="shared" si="25"/>
        <v>37200671</v>
      </c>
      <c r="AC65" s="41">
        <f t="shared" si="26"/>
        <v>0.5077342223071464</v>
      </c>
      <c r="AD65" s="74">
        <v>13499510</v>
      </c>
      <c r="AE65" s="75">
        <v>5959308</v>
      </c>
      <c r="AF65" s="75">
        <f t="shared" si="27"/>
        <v>19458818</v>
      </c>
      <c r="AG65" s="41">
        <f t="shared" si="28"/>
        <v>0.29237638609249633</v>
      </c>
      <c r="AH65" s="41">
        <f t="shared" si="29"/>
        <v>0.91176416779272</v>
      </c>
      <c r="AI65" s="13">
        <v>66554000</v>
      </c>
      <c r="AJ65" s="13">
        <v>111396124</v>
      </c>
      <c r="AK65" s="13">
        <v>19458818</v>
      </c>
      <c r="AL65" s="13"/>
    </row>
    <row r="66" spans="1:38" s="14" customFormat="1" ht="12.75">
      <c r="A66" s="30" t="s">
        <v>115</v>
      </c>
      <c r="B66" s="58" t="s">
        <v>354</v>
      </c>
      <c r="C66" s="40" t="s">
        <v>355</v>
      </c>
      <c r="D66" s="74">
        <v>496489540</v>
      </c>
      <c r="E66" s="75">
        <v>236926028</v>
      </c>
      <c r="F66" s="76">
        <f t="shared" si="15"/>
        <v>733415568</v>
      </c>
      <c r="G66" s="74">
        <v>512104001</v>
      </c>
      <c r="H66" s="75">
        <v>322809055</v>
      </c>
      <c r="I66" s="76">
        <f t="shared" si="16"/>
        <v>834913056</v>
      </c>
      <c r="J66" s="74">
        <v>98159549</v>
      </c>
      <c r="K66" s="88">
        <v>19268385</v>
      </c>
      <c r="L66" s="75">
        <f t="shared" si="17"/>
        <v>117427934</v>
      </c>
      <c r="M66" s="41">
        <f t="shared" si="18"/>
        <v>0.1601110463474645</v>
      </c>
      <c r="N66" s="102">
        <v>0</v>
      </c>
      <c r="O66" s="103">
        <v>0</v>
      </c>
      <c r="P66" s="104">
        <f t="shared" si="19"/>
        <v>0</v>
      </c>
      <c r="Q66" s="41">
        <f t="shared" si="20"/>
        <v>0</v>
      </c>
      <c r="R66" s="102">
        <v>0</v>
      </c>
      <c r="S66" s="104">
        <v>0</v>
      </c>
      <c r="T66" s="104">
        <f t="shared" si="21"/>
        <v>0</v>
      </c>
      <c r="U66" s="41">
        <f t="shared" si="22"/>
        <v>0</v>
      </c>
      <c r="V66" s="102">
        <v>0</v>
      </c>
      <c r="W66" s="104">
        <v>0</v>
      </c>
      <c r="X66" s="104">
        <f t="shared" si="23"/>
        <v>0</v>
      </c>
      <c r="Y66" s="41">
        <f t="shared" si="24"/>
        <v>0</v>
      </c>
      <c r="Z66" s="74">
        <v>98159549</v>
      </c>
      <c r="AA66" s="75">
        <v>19268385</v>
      </c>
      <c r="AB66" s="75">
        <f t="shared" si="25"/>
        <v>117427934</v>
      </c>
      <c r="AC66" s="41">
        <f t="shared" si="26"/>
        <v>0.1601110463474645</v>
      </c>
      <c r="AD66" s="74">
        <v>82187110</v>
      </c>
      <c r="AE66" s="75">
        <v>28919436</v>
      </c>
      <c r="AF66" s="75">
        <f t="shared" si="27"/>
        <v>111106546</v>
      </c>
      <c r="AG66" s="41">
        <f t="shared" si="28"/>
        <v>0.1739937812867919</v>
      </c>
      <c r="AH66" s="41">
        <f t="shared" si="29"/>
        <v>0.05689482958096814</v>
      </c>
      <c r="AI66" s="13">
        <v>638566190</v>
      </c>
      <c r="AJ66" s="13">
        <v>819117577</v>
      </c>
      <c r="AK66" s="13">
        <v>111106546</v>
      </c>
      <c r="AL66" s="13"/>
    </row>
    <row r="67" spans="1:38" s="55" customFormat="1" ht="12.75">
      <c r="A67" s="59"/>
      <c r="B67" s="60" t="s">
        <v>356</v>
      </c>
      <c r="C67" s="33"/>
      <c r="D67" s="78">
        <f>SUM(D60:D66)</f>
        <v>2718667133</v>
      </c>
      <c r="E67" s="79">
        <f>SUM(E60:E66)</f>
        <v>616161528</v>
      </c>
      <c r="F67" s="87">
        <f t="shared" si="15"/>
        <v>3334828661</v>
      </c>
      <c r="G67" s="78">
        <f>SUM(G60:G66)</f>
        <v>2734281594</v>
      </c>
      <c r="H67" s="79">
        <f>SUM(H60:H66)</f>
        <v>702044555</v>
      </c>
      <c r="I67" s="87">
        <f t="shared" si="16"/>
        <v>3436326149</v>
      </c>
      <c r="J67" s="78">
        <f>SUM(J60:J66)</f>
        <v>772622731</v>
      </c>
      <c r="K67" s="89">
        <f>SUM(K60:K66)</f>
        <v>73708385</v>
      </c>
      <c r="L67" s="79">
        <f t="shared" si="17"/>
        <v>846331116</v>
      </c>
      <c r="M67" s="45">
        <f t="shared" si="18"/>
        <v>0.2537854870619393</v>
      </c>
      <c r="N67" s="108">
        <f>SUM(N60:N66)</f>
        <v>0</v>
      </c>
      <c r="O67" s="109">
        <f>SUM(O60:O66)</f>
        <v>0</v>
      </c>
      <c r="P67" s="110">
        <f t="shared" si="19"/>
        <v>0</v>
      </c>
      <c r="Q67" s="45">
        <f t="shared" si="20"/>
        <v>0</v>
      </c>
      <c r="R67" s="108">
        <f>SUM(R60:R66)</f>
        <v>0</v>
      </c>
      <c r="S67" s="110">
        <f>SUM(S60:S66)</f>
        <v>0</v>
      </c>
      <c r="T67" s="110">
        <f t="shared" si="21"/>
        <v>0</v>
      </c>
      <c r="U67" s="45">
        <f t="shared" si="22"/>
        <v>0</v>
      </c>
      <c r="V67" s="108">
        <f>SUM(V60:V66)</f>
        <v>0</v>
      </c>
      <c r="W67" s="110">
        <f>SUM(W60:W66)</f>
        <v>0</v>
      </c>
      <c r="X67" s="110">
        <f t="shared" si="23"/>
        <v>0</v>
      </c>
      <c r="Y67" s="45">
        <f t="shared" si="24"/>
        <v>0</v>
      </c>
      <c r="Z67" s="78">
        <f>SUM(Z60:Z66)</f>
        <v>772622731</v>
      </c>
      <c r="AA67" s="79">
        <f>SUM(AA60:AA66)</f>
        <v>73708385</v>
      </c>
      <c r="AB67" s="79">
        <f t="shared" si="25"/>
        <v>846331116</v>
      </c>
      <c r="AC67" s="45">
        <f t="shared" si="26"/>
        <v>0.2537854870619393</v>
      </c>
      <c r="AD67" s="78">
        <f>SUM(AD60:AD66)</f>
        <v>649743854</v>
      </c>
      <c r="AE67" s="79">
        <f>SUM(AE60:AE66)</f>
        <v>43215288</v>
      </c>
      <c r="AF67" s="79">
        <f t="shared" si="27"/>
        <v>692959142</v>
      </c>
      <c r="AG67" s="45">
        <f t="shared" si="28"/>
        <v>0.20671724257547933</v>
      </c>
      <c r="AH67" s="45">
        <f t="shared" si="29"/>
        <v>0.22132902894872264</v>
      </c>
      <c r="AI67" s="61">
        <f>SUM(AI60:AI66)</f>
        <v>3352207747</v>
      </c>
      <c r="AJ67" s="61">
        <f>SUM(AJ60:AJ66)</f>
        <v>3244206820</v>
      </c>
      <c r="AK67" s="61">
        <f>SUM(AK60:AK66)</f>
        <v>692959142</v>
      </c>
      <c r="AL67" s="61"/>
    </row>
    <row r="68" spans="1:38" s="14" customFormat="1" ht="12.75">
      <c r="A68" s="30" t="s">
        <v>96</v>
      </c>
      <c r="B68" s="58" t="s">
        <v>357</v>
      </c>
      <c r="C68" s="40" t="s">
        <v>358</v>
      </c>
      <c r="D68" s="74">
        <v>115617259</v>
      </c>
      <c r="E68" s="75">
        <v>43458100</v>
      </c>
      <c r="F68" s="76">
        <f t="shared" si="15"/>
        <v>159075359</v>
      </c>
      <c r="G68" s="74">
        <v>115617259</v>
      </c>
      <c r="H68" s="75">
        <v>43458100</v>
      </c>
      <c r="I68" s="76">
        <f t="shared" si="16"/>
        <v>159075359</v>
      </c>
      <c r="J68" s="74">
        <v>21290444</v>
      </c>
      <c r="K68" s="88">
        <v>4196635</v>
      </c>
      <c r="L68" s="75">
        <f t="shared" si="17"/>
        <v>25487079</v>
      </c>
      <c r="M68" s="41">
        <f t="shared" si="18"/>
        <v>0.1602201570389038</v>
      </c>
      <c r="N68" s="102">
        <v>0</v>
      </c>
      <c r="O68" s="103">
        <v>0</v>
      </c>
      <c r="P68" s="104">
        <f t="shared" si="19"/>
        <v>0</v>
      </c>
      <c r="Q68" s="41">
        <f t="shared" si="20"/>
        <v>0</v>
      </c>
      <c r="R68" s="102">
        <v>0</v>
      </c>
      <c r="S68" s="104">
        <v>0</v>
      </c>
      <c r="T68" s="104">
        <f t="shared" si="21"/>
        <v>0</v>
      </c>
      <c r="U68" s="41">
        <f t="shared" si="22"/>
        <v>0</v>
      </c>
      <c r="V68" s="102">
        <v>0</v>
      </c>
      <c r="W68" s="104">
        <v>0</v>
      </c>
      <c r="X68" s="104">
        <f t="shared" si="23"/>
        <v>0</v>
      </c>
      <c r="Y68" s="41">
        <f t="shared" si="24"/>
        <v>0</v>
      </c>
      <c r="Z68" s="74">
        <v>21290444</v>
      </c>
      <c r="AA68" s="75">
        <v>4196635</v>
      </c>
      <c r="AB68" s="75">
        <f t="shared" si="25"/>
        <v>25487079</v>
      </c>
      <c r="AC68" s="41">
        <f t="shared" si="26"/>
        <v>0.1602201570389038</v>
      </c>
      <c r="AD68" s="74">
        <v>17808671</v>
      </c>
      <c r="AE68" s="75">
        <v>14077855</v>
      </c>
      <c r="AF68" s="75">
        <f t="shared" si="27"/>
        <v>31886526</v>
      </c>
      <c r="AG68" s="41">
        <f t="shared" si="28"/>
        <v>0.18097883437897505</v>
      </c>
      <c r="AH68" s="41">
        <f t="shared" si="29"/>
        <v>-0.2006943936131519</v>
      </c>
      <c r="AI68" s="13">
        <v>176189255</v>
      </c>
      <c r="AJ68" s="13">
        <v>186795114</v>
      </c>
      <c r="AK68" s="13">
        <v>31886526</v>
      </c>
      <c r="AL68" s="13"/>
    </row>
    <row r="69" spans="1:38" s="14" customFormat="1" ht="12.75">
      <c r="A69" s="30" t="s">
        <v>96</v>
      </c>
      <c r="B69" s="58" t="s">
        <v>359</v>
      </c>
      <c r="C69" s="40" t="s">
        <v>360</v>
      </c>
      <c r="D69" s="74">
        <v>932346446</v>
      </c>
      <c r="E69" s="75">
        <v>444416251</v>
      </c>
      <c r="F69" s="76">
        <f t="shared" si="15"/>
        <v>1376762697</v>
      </c>
      <c r="G69" s="74">
        <v>932346446</v>
      </c>
      <c r="H69" s="75">
        <v>444416251</v>
      </c>
      <c r="I69" s="76">
        <f t="shared" si="16"/>
        <v>1376762697</v>
      </c>
      <c r="J69" s="74">
        <v>221122657</v>
      </c>
      <c r="K69" s="88">
        <v>8533411</v>
      </c>
      <c r="L69" s="75">
        <f t="shared" si="17"/>
        <v>229656068</v>
      </c>
      <c r="M69" s="41">
        <f t="shared" si="18"/>
        <v>0.16680875251808192</v>
      </c>
      <c r="N69" s="102">
        <v>0</v>
      </c>
      <c r="O69" s="103">
        <v>0</v>
      </c>
      <c r="P69" s="104">
        <f t="shared" si="19"/>
        <v>0</v>
      </c>
      <c r="Q69" s="41">
        <f t="shared" si="20"/>
        <v>0</v>
      </c>
      <c r="R69" s="102">
        <v>0</v>
      </c>
      <c r="S69" s="104">
        <v>0</v>
      </c>
      <c r="T69" s="104">
        <f t="shared" si="21"/>
        <v>0</v>
      </c>
      <c r="U69" s="41">
        <f t="shared" si="22"/>
        <v>0</v>
      </c>
      <c r="V69" s="102">
        <v>0</v>
      </c>
      <c r="W69" s="104">
        <v>0</v>
      </c>
      <c r="X69" s="104">
        <f t="shared" si="23"/>
        <v>0</v>
      </c>
      <c r="Y69" s="41">
        <f t="shared" si="24"/>
        <v>0</v>
      </c>
      <c r="Z69" s="74">
        <v>221122657</v>
      </c>
      <c r="AA69" s="75">
        <v>8533411</v>
      </c>
      <c r="AB69" s="75">
        <f t="shared" si="25"/>
        <v>229656068</v>
      </c>
      <c r="AC69" s="41">
        <f t="shared" si="26"/>
        <v>0.16680875251808192</v>
      </c>
      <c r="AD69" s="74">
        <v>186706575</v>
      </c>
      <c r="AE69" s="75">
        <v>7637395</v>
      </c>
      <c r="AF69" s="75">
        <f t="shared" si="27"/>
        <v>194343970</v>
      </c>
      <c r="AG69" s="41">
        <f t="shared" si="28"/>
        <v>0.16141305882544457</v>
      </c>
      <c r="AH69" s="41">
        <f t="shared" si="29"/>
        <v>0.18169896395550622</v>
      </c>
      <c r="AI69" s="13">
        <v>1204016400</v>
      </c>
      <c r="AJ69" s="13">
        <v>1025149555</v>
      </c>
      <c r="AK69" s="13">
        <v>194343970</v>
      </c>
      <c r="AL69" s="13"/>
    </row>
    <row r="70" spans="1:38" s="14" customFormat="1" ht="12.75">
      <c r="A70" s="30" t="s">
        <v>96</v>
      </c>
      <c r="B70" s="58" t="s">
        <v>361</v>
      </c>
      <c r="C70" s="40" t="s">
        <v>362</v>
      </c>
      <c r="D70" s="74">
        <v>74517000</v>
      </c>
      <c r="E70" s="75">
        <v>33961234</v>
      </c>
      <c r="F70" s="76">
        <f t="shared" si="15"/>
        <v>108478234</v>
      </c>
      <c r="G70" s="74">
        <v>74517000</v>
      </c>
      <c r="H70" s="75">
        <v>33961234</v>
      </c>
      <c r="I70" s="76">
        <f t="shared" si="16"/>
        <v>108478234</v>
      </c>
      <c r="J70" s="74">
        <v>16494457</v>
      </c>
      <c r="K70" s="88">
        <v>1393437</v>
      </c>
      <c r="L70" s="75">
        <f t="shared" si="17"/>
        <v>17887894</v>
      </c>
      <c r="M70" s="41">
        <f t="shared" si="18"/>
        <v>0.16489846248787568</v>
      </c>
      <c r="N70" s="102">
        <v>0</v>
      </c>
      <c r="O70" s="103">
        <v>0</v>
      </c>
      <c r="P70" s="104">
        <f t="shared" si="19"/>
        <v>0</v>
      </c>
      <c r="Q70" s="41">
        <f t="shared" si="20"/>
        <v>0</v>
      </c>
      <c r="R70" s="102">
        <v>0</v>
      </c>
      <c r="S70" s="104">
        <v>0</v>
      </c>
      <c r="T70" s="104">
        <f t="shared" si="21"/>
        <v>0</v>
      </c>
      <c r="U70" s="41">
        <f t="shared" si="22"/>
        <v>0</v>
      </c>
      <c r="V70" s="102">
        <v>0</v>
      </c>
      <c r="W70" s="104">
        <v>0</v>
      </c>
      <c r="X70" s="104">
        <f t="shared" si="23"/>
        <v>0</v>
      </c>
      <c r="Y70" s="41">
        <f t="shared" si="24"/>
        <v>0</v>
      </c>
      <c r="Z70" s="74">
        <v>16494457</v>
      </c>
      <c r="AA70" s="75">
        <v>1393437</v>
      </c>
      <c r="AB70" s="75">
        <f t="shared" si="25"/>
        <v>17887894</v>
      </c>
      <c r="AC70" s="41">
        <f t="shared" si="26"/>
        <v>0.16489846248787568</v>
      </c>
      <c r="AD70" s="74">
        <v>15159678</v>
      </c>
      <c r="AE70" s="75">
        <v>5548416</v>
      </c>
      <c r="AF70" s="75">
        <f t="shared" si="27"/>
        <v>20708094</v>
      </c>
      <c r="AG70" s="41">
        <f t="shared" si="28"/>
        <v>0.192180414159534</v>
      </c>
      <c r="AH70" s="41">
        <f t="shared" si="29"/>
        <v>-0.13618829429690638</v>
      </c>
      <c r="AI70" s="13">
        <v>107753405</v>
      </c>
      <c r="AJ70" s="13">
        <v>97734009</v>
      </c>
      <c r="AK70" s="13">
        <v>20708094</v>
      </c>
      <c r="AL70" s="13"/>
    </row>
    <row r="71" spans="1:38" s="14" customFormat="1" ht="12.75">
      <c r="A71" s="30" t="s">
        <v>96</v>
      </c>
      <c r="B71" s="58" t="s">
        <v>363</v>
      </c>
      <c r="C71" s="40" t="s">
        <v>364</v>
      </c>
      <c r="D71" s="74">
        <v>64271996</v>
      </c>
      <c r="E71" s="75">
        <v>39359520</v>
      </c>
      <c r="F71" s="76">
        <f t="shared" si="15"/>
        <v>103631516</v>
      </c>
      <c r="G71" s="74">
        <v>64271996</v>
      </c>
      <c r="H71" s="75">
        <v>39359520</v>
      </c>
      <c r="I71" s="76">
        <f t="shared" si="16"/>
        <v>103631516</v>
      </c>
      <c r="J71" s="74">
        <v>8987765</v>
      </c>
      <c r="K71" s="88">
        <v>9322168</v>
      </c>
      <c r="L71" s="75">
        <f t="shared" si="17"/>
        <v>18309933</v>
      </c>
      <c r="M71" s="41">
        <f t="shared" si="18"/>
        <v>0.17668305653272504</v>
      </c>
      <c r="N71" s="102">
        <v>0</v>
      </c>
      <c r="O71" s="103">
        <v>0</v>
      </c>
      <c r="P71" s="104">
        <f t="shared" si="19"/>
        <v>0</v>
      </c>
      <c r="Q71" s="41">
        <f t="shared" si="20"/>
        <v>0</v>
      </c>
      <c r="R71" s="102">
        <v>0</v>
      </c>
      <c r="S71" s="104">
        <v>0</v>
      </c>
      <c r="T71" s="104">
        <f t="shared" si="21"/>
        <v>0</v>
      </c>
      <c r="U71" s="41">
        <f t="shared" si="22"/>
        <v>0</v>
      </c>
      <c r="V71" s="102">
        <v>0</v>
      </c>
      <c r="W71" s="104">
        <v>0</v>
      </c>
      <c r="X71" s="104">
        <f t="shared" si="23"/>
        <v>0</v>
      </c>
      <c r="Y71" s="41">
        <f t="shared" si="24"/>
        <v>0</v>
      </c>
      <c r="Z71" s="74">
        <v>8987765</v>
      </c>
      <c r="AA71" s="75">
        <v>9322168</v>
      </c>
      <c r="AB71" s="75">
        <f t="shared" si="25"/>
        <v>18309933</v>
      </c>
      <c r="AC71" s="41">
        <f t="shared" si="26"/>
        <v>0.17668305653272504</v>
      </c>
      <c r="AD71" s="74">
        <v>8426932</v>
      </c>
      <c r="AE71" s="75">
        <v>1932704</v>
      </c>
      <c r="AF71" s="75">
        <f t="shared" si="27"/>
        <v>10359636</v>
      </c>
      <c r="AG71" s="41">
        <f t="shared" si="28"/>
        <v>0.109859433097772</v>
      </c>
      <c r="AH71" s="41">
        <f t="shared" si="29"/>
        <v>0.7674301490901805</v>
      </c>
      <c r="AI71" s="13">
        <v>94299012</v>
      </c>
      <c r="AJ71" s="13">
        <v>105207445</v>
      </c>
      <c r="AK71" s="13">
        <v>10359636</v>
      </c>
      <c r="AL71" s="13"/>
    </row>
    <row r="72" spans="1:38" s="14" customFormat="1" ht="12.75">
      <c r="A72" s="30" t="s">
        <v>115</v>
      </c>
      <c r="B72" s="58" t="s">
        <v>365</v>
      </c>
      <c r="C72" s="40" t="s">
        <v>366</v>
      </c>
      <c r="D72" s="74">
        <v>428483876</v>
      </c>
      <c r="E72" s="75">
        <v>262932789</v>
      </c>
      <c r="F72" s="76">
        <f t="shared" si="15"/>
        <v>691416665</v>
      </c>
      <c r="G72" s="74">
        <v>428483876</v>
      </c>
      <c r="H72" s="75">
        <v>262932789</v>
      </c>
      <c r="I72" s="76">
        <f t="shared" si="16"/>
        <v>691416665</v>
      </c>
      <c r="J72" s="74">
        <v>133661113</v>
      </c>
      <c r="K72" s="88">
        <v>41106395</v>
      </c>
      <c r="L72" s="75">
        <f t="shared" si="17"/>
        <v>174767508</v>
      </c>
      <c r="M72" s="41">
        <f t="shared" si="18"/>
        <v>0.25276727745635114</v>
      </c>
      <c r="N72" s="102">
        <v>0</v>
      </c>
      <c r="O72" s="103">
        <v>0</v>
      </c>
      <c r="P72" s="104">
        <f t="shared" si="19"/>
        <v>0</v>
      </c>
      <c r="Q72" s="41">
        <f t="shared" si="20"/>
        <v>0</v>
      </c>
      <c r="R72" s="102">
        <v>0</v>
      </c>
      <c r="S72" s="104">
        <v>0</v>
      </c>
      <c r="T72" s="104">
        <f t="shared" si="21"/>
        <v>0</v>
      </c>
      <c r="U72" s="41">
        <f t="shared" si="22"/>
        <v>0</v>
      </c>
      <c r="V72" s="102">
        <v>0</v>
      </c>
      <c r="W72" s="104">
        <v>0</v>
      </c>
      <c r="X72" s="104">
        <f t="shared" si="23"/>
        <v>0</v>
      </c>
      <c r="Y72" s="41">
        <f t="shared" si="24"/>
        <v>0</v>
      </c>
      <c r="Z72" s="74">
        <v>133661113</v>
      </c>
      <c r="AA72" s="75">
        <v>41106395</v>
      </c>
      <c r="AB72" s="75">
        <f t="shared" si="25"/>
        <v>174767508</v>
      </c>
      <c r="AC72" s="41">
        <f t="shared" si="26"/>
        <v>0.25276727745635114</v>
      </c>
      <c r="AD72" s="74">
        <v>76118860</v>
      </c>
      <c r="AE72" s="75">
        <v>28443571</v>
      </c>
      <c r="AF72" s="75">
        <f t="shared" si="27"/>
        <v>104562431</v>
      </c>
      <c r="AG72" s="41">
        <f t="shared" si="28"/>
        <v>0.1689612490664405</v>
      </c>
      <c r="AH72" s="41">
        <f t="shared" si="29"/>
        <v>0.6714177963211281</v>
      </c>
      <c r="AI72" s="13">
        <v>618854510</v>
      </c>
      <c r="AJ72" s="13">
        <v>638560449</v>
      </c>
      <c r="AK72" s="13">
        <v>104562431</v>
      </c>
      <c r="AL72" s="13"/>
    </row>
    <row r="73" spans="1:38" s="55" customFormat="1" ht="12.75">
      <c r="A73" s="59"/>
      <c r="B73" s="60" t="s">
        <v>367</v>
      </c>
      <c r="C73" s="33"/>
      <c r="D73" s="78">
        <f>SUM(D68:D72)</f>
        <v>1615236577</v>
      </c>
      <c r="E73" s="79">
        <f>SUM(E68:E72)</f>
        <v>824127894</v>
      </c>
      <c r="F73" s="87">
        <f t="shared" si="15"/>
        <v>2439364471</v>
      </c>
      <c r="G73" s="78">
        <f>SUM(G68:G72)</f>
        <v>1615236577</v>
      </c>
      <c r="H73" s="79">
        <f>SUM(H68:H72)</f>
        <v>824127894</v>
      </c>
      <c r="I73" s="87">
        <f t="shared" si="16"/>
        <v>2439364471</v>
      </c>
      <c r="J73" s="78">
        <f>SUM(J68:J72)</f>
        <v>401556436</v>
      </c>
      <c r="K73" s="89">
        <f>SUM(K68:K72)</f>
        <v>64552046</v>
      </c>
      <c r="L73" s="79">
        <f t="shared" si="17"/>
        <v>466108482</v>
      </c>
      <c r="M73" s="45">
        <f t="shared" si="18"/>
        <v>0.19107783504320786</v>
      </c>
      <c r="N73" s="108">
        <f>SUM(N68:N72)</f>
        <v>0</v>
      </c>
      <c r="O73" s="109">
        <f>SUM(O68:O72)</f>
        <v>0</v>
      </c>
      <c r="P73" s="110">
        <f t="shared" si="19"/>
        <v>0</v>
      </c>
      <c r="Q73" s="45">
        <f t="shared" si="20"/>
        <v>0</v>
      </c>
      <c r="R73" s="108">
        <f>SUM(R68:R72)</f>
        <v>0</v>
      </c>
      <c r="S73" s="110">
        <f>SUM(S68:S72)</f>
        <v>0</v>
      </c>
      <c r="T73" s="110">
        <f t="shared" si="21"/>
        <v>0</v>
      </c>
      <c r="U73" s="45">
        <f t="shared" si="22"/>
        <v>0</v>
      </c>
      <c r="V73" s="108">
        <f>SUM(V68:V72)</f>
        <v>0</v>
      </c>
      <c r="W73" s="110">
        <f>SUM(W68:W72)</f>
        <v>0</v>
      </c>
      <c r="X73" s="110">
        <f t="shared" si="23"/>
        <v>0</v>
      </c>
      <c r="Y73" s="45">
        <f t="shared" si="24"/>
        <v>0</v>
      </c>
      <c r="Z73" s="78">
        <f>SUM(Z68:Z72)</f>
        <v>401556436</v>
      </c>
      <c r="AA73" s="79">
        <f>SUM(AA68:AA72)</f>
        <v>64552046</v>
      </c>
      <c r="AB73" s="79">
        <f t="shared" si="25"/>
        <v>466108482</v>
      </c>
      <c r="AC73" s="45">
        <f t="shared" si="26"/>
        <v>0.19107783504320786</v>
      </c>
      <c r="AD73" s="78">
        <f>SUM(AD68:AD72)</f>
        <v>304220716</v>
      </c>
      <c r="AE73" s="79">
        <f>SUM(AE68:AE72)</f>
        <v>57639941</v>
      </c>
      <c r="AF73" s="79">
        <f t="shared" si="27"/>
        <v>361860657</v>
      </c>
      <c r="AG73" s="45">
        <f t="shared" si="28"/>
        <v>0.16439897711692786</v>
      </c>
      <c r="AH73" s="45">
        <f t="shared" si="29"/>
        <v>0.2880883096390332</v>
      </c>
      <c r="AI73" s="61">
        <f>SUM(AI68:AI72)</f>
        <v>2201112582</v>
      </c>
      <c r="AJ73" s="61">
        <f>SUM(AJ68:AJ72)</f>
        <v>2053446572</v>
      </c>
      <c r="AK73" s="61">
        <f>SUM(AK68:AK72)</f>
        <v>361860657</v>
      </c>
      <c r="AL73" s="61"/>
    </row>
    <row r="74" spans="1:38" s="14" customFormat="1" ht="12.75">
      <c r="A74" s="30" t="s">
        <v>96</v>
      </c>
      <c r="B74" s="58" t="s">
        <v>368</v>
      </c>
      <c r="C74" s="40" t="s">
        <v>369</v>
      </c>
      <c r="D74" s="74">
        <v>57457000</v>
      </c>
      <c r="E74" s="75">
        <v>60055000</v>
      </c>
      <c r="F74" s="76">
        <f aca="true" t="shared" si="30" ref="F74:F81">$D74+$E74</f>
        <v>117512000</v>
      </c>
      <c r="G74" s="74">
        <v>57457000</v>
      </c>
      <c r="H74" s="75">
        <v>60055000</v>
      </c>
      <c r="I74" s="76">
        <f aca="true" t="shared" si="31" ref="I74:I81">$G74+$H74</f>
        <v>117512000</v>
      </c>
      <c r="J74" s="74">
        <v>8629169</v>
      </c>
      <c r="K74" s="88">
        <v>9505184</v>
      </c>
      <c r="L74" s="75">
        <f aca="true" t="shared" si="32" ref="L74:L81">$J74+$K74</f>
        <v>18134353</v>
      </c>
      <c r="M74" s="41">
        <f aca="true" t="shared" si="33" ref="M74:M81">IF($F74=0,0,$L74/$F74)</f>
        <v>0.15431915889441078</v>
      </c>
      <c r="N74" s="102">
        <v>0</v>
      </c>
      <c r="O74" s="103">
        <v>0</v>
      </c>
      <c r="P74" s="104">
        <f aca="true" t="shared" si="34" ref="P74:P81">$N74+$O74</f>
        <v>0</v>
      </c>
      <c r="Q74" s="41">
        <f aca="true" t="shared" si="35" ref="Q74:Q81">IF($F74=0,0,$P74/$F74)</f>
        <v>0</v>
      </c>
      <c r="R74" s="102">
        <v>0</v>
      </c>
      <c r="S74" s="104">
        <v>0</v>
      </c>
      <c r="T74" s="104">
        <f aca="true" t="shared" si="36" ref="T74:T81">$R74+$S74</f>
        <v>0</v>
      </c>
      <c r="U74" s="41">
        <f aca="true" t="shared" si="37" ref="U74:U81">IF($I74=0,0,$T74/$I74)</f>
        <v>0</v>
      </c>
      <c r="V74" s="102">
        <v>0</v>
      </c>
      <c r="W74" s="104">
        <v>0</v>
      </c>
      <c r="X74" s="104">
        <f aca="true" t="shared" si="38" ref="X74:X81">$V74+$W74</f>
        <v>0</v>
      </c>
      <c r="Y74" s="41">
        <f aca="true" t="shared" si="39" ref="Y74:Y81">IF($I74=0,0,$X74/$I74)</f>
        <v>0</v>
      </c>
      <c r="Z74" s="74">
        <v>8629169</v>
      </c>
      <c r="AA74" s="75">
        <v>9505184</v>
      </c>
      <c r="AB74" s="75">
        <f aca="true" t="shared" si="40" ref="AB74:AB81">$Z74+$AA74</f>
        <v>18134353</v>
      </c>
      <c r="AC74" s="41">
        <f aca="true" t="shared" si="41" ref="AC74:AC81">IF($F74=0,0,$AB74/$F74)</f>
        <v>0.15431915889441078</v>
      </c>
      <c r="AD74" s="74">
        <v>7001024</v>
      </c>
      <c r="AE74" s="75">
        <v>5889009</v>
      </c>
      <c r="AF74" s="75">
        <f aca="true" t="shared" si="42" ref="AF74:AF81">$AD74+$AE74</f>
        <v>12890033</v>
      </c>
      <c r="AG74" s="41">
        <f aca="true" t="shared" si="43" ref="AG74:AG81">IF($AI74=0,0,$AK74/$AI74)</f>
        <v>0.14462988751133543</v>
      </c>
      <c r="AH74" s="41">
        <f aca="true" t="shared" si="44" ref="AH74:AH81">IF($AF74=0,0,(($L74/$AF74)-1))</f>
        <v>0.4068507815301947</v>
      </c>
      <c r="AI74" s="13">
        <v>89124269</v>
      </c>
      <c r="AJ74" s="13">
        <v>110772417</v>
      </c>
      <c r="AK74" s="13">
        <v>12890033</v>
      </c>
      <c r="AL74" s="13"/>
    </row>
    <row r="75" spans="1:38" s="14" customFormat="1" ht="12.75">
      <c r="A75" s="30" t="s">
        <v>96</v>
      </c>
      <c r="B75" s="58" t="s">
        <v>370</v>
      </c>
      <c r="C75" s="40" t="s">
        <v>371</v>
      </c>
      <c r="D75" s="74">
        <v>34891248</v>
      </c>
      <c r="E75" s="75">
        <v>10577000</v>
      </c>
      <c r="F75" s="76">
        <f t="shared" si="30"/>
        <v>45468248</v>
      </c>
      <c r="G75" s="74">
        <v>34891248</v>
      </c>
      <c r="H75" s="75">
        <v>10577000</v>
      </c>
      <c r="I75" s="76">
        <f t="shared" si="31"/>
        <v>45468248</v>
      </c>
      <c r="J75" s="74">
        <v>6207782</v>
      </c>
      <c r="K75" s="88">
        <v>42195</v>
      </c>
      <c r="L75" s="75">
        <f t="shared" si="32"/>
        <v>6249977</v>
      </c>
      <c r="M75" s="41">
        <f t="shared" si="33"/>
        <v>0.13745805644413658</v>
      </c>
      <c r="N75" s="102">
        <v>0</v>
      </c>
      <c r="O75" s="103">
        <v>0</v>
      </c>
      <c r="P75" s="104">
        <f t="shared" si="34"/>
        <v>0</v>
      </c>
      <c r="Q75" s="41">
        <f t="shared" si="35"/>
        <v>0</v>
      </c>
      <c r="R75" s="102">
        <v>0</v>
      </c>
      <c r="S75" s="104">
        <v>0</v>
      </c>
      <c r="T75" s="104">
        <f t="shared" si="36"/>
        <v>0</v>
      </c>
      <c r="U75" s="41">
        <f t="shared" si="37"/>
        <v>0</v>
      </c>
      <c r="V75" s="102">
        <v>0</v>
      </c>
      <c r="W75" s="104">
        <v>0</v>
      </c>
      <c r="X75" s="104">
        <f t="shared" si="38"/>
        <v>0</v>
      </c>
      <c r="Y75" s="41">
        <f t="shared" si="39"/>
        <v>0</v>
      </c>
      <c r="Z75" s="74">
        <v>6207782</v>
      </c>
      <c r="AA75" s="75">
        <v>42195</v>
      </c>
      <c r="AB75" s="75">
        <f t="shared" si="40"/>
        <v>6249977</v>
      </c>
      <c r="AC75" s="41">
        <f t="shared" si="41"/>
        <v>0.13745805644413658</v>
      </c>
      <c r="AD75" s="74">
        <v>10747374</v>
      </c>
      <c r="AE75" s="75">
        <v>1236326</v>
      </c>
      <c r="AF75" s="75">
        <f t="shared" si="42"/>
        <v>11983700</v>
      </c>
      <c r="AG75" s="41">
        <f t="shared" si="43"/>
        <v>0.34698168899012916</v>
      </c>
      <c r="AH75" s="41">
        <f t="shared" si="44"/>
        <v>-0.4784601583818019</v>
      </c>
      <c r="AI75" s="13">
        <v>34536981</v>
      </c>
      <c r="AJ75" s="13">
        <v>45558086</v>
      </c>
      <c r="AK75" s="13">
        <v>11983700</v>
      </c>
      <c r="AL75" s="13"/>
    </row>
    <row r="76" spans="1:38" s="14" customFormat="1" ht="12.75">
      <c r="A76" s="30" t="s">
        <v>96</v>
      </c>
      <c r="B76" s="58" t="s">
        <v>372</v>
      </c>
      <c r="C76" s="40" t="s">
        <v>373</v>
      </c>
      <c r="D76" s="74">
        <v>227865574</v>
      </c>
      <c r="E76" s="75">
        <v>86876187</v>
      </c>
      <c r="F76" s="76">
        <f t="shared" si="30"/>
        <v>314741761</v>
      </c>
      <c r="G76" s="74">
        <v>227865574</v>
      </c>
      <c r="H76" s="75">
        <v>86876187</v>
      </c>
      <c r="I76" s="76">
        <f t="shared" si="31"/>
        <v>314741761</v>
      </c>
      <c r="J76" s="74">
        <v>80580596</v>
      </c>
      <c r="K76" s="88">
        <v>4156574</v>
      </c>
      <c r="L76" s="75">
        <f t="shared" si="32"/>
        <v>84737170</v>
      </c>
      <c r="M76" s="41">
        <f t="shared" si="33"/>
        <v>0.2692276033875276</v>
      </c>
      <c r="N76" s="102">
        <v>0</v>
      </c>
      <c r="O76" s="103">
        <v>0</v>
      </c>
      <c r="P76" s="104">
        <f t="shared" si="34"/>
        <v>0</v>
      </c>
      <c r="Q76" s="41">
        <f t="shared" si="35"/>
        <v>0</v>
      </c>
      <c r="R76" s="102">
        <v>0</v>
      </c>
      <c r="S76" s="104">
        <v>0</v>
      </c>
      <c r="T76" s="104">
        <f t="shared" si="36"/>
        <v>0</v>
      </c>
      <c r="U76" s="41">
        <f t="shared" si="37"/>
        <v>0</v>
      </c>
      <c r="V76" s="102">
        <v>0</v>
      </c>
      <c r="W76" s="104">
        <v>0</v>
      </c>
      <c r="X76" s="104">
        <f t="shared" si="38"/>
        <v>0</v>
      </c>
      <c r="Y76" s="41">
        <f t="shared" si="39"/>
        <v>0</v>
      </c>
      <c r="Z76" s="74">
        <v>80580596</v>
      </c>
      <c r="AA76" s="75">
        <v>4156574</v>
      </c>
      <c r="AB76" s="75">
        <f t="shared" si="40"/>
        <v>84737170</v>
      </c>
      <c r="AC76" s="41">
        <f t="shared" si="41"/>
        <v>0.2692276033875276</v>
      </c>
      <c r="AD76" s="74">
        <v>67731185</v>
      </c>
      <c r="AE76" s="75">
        <v>14331765</v>
      </c>
      <c r="AF76" s="75">
        <f t="shared" si="42"/>
        <v>82062950</v>
      </c>
      <c r="AG76" s="41">
        <f t="shared" si="43"/>
        <v>0.2085563380830243</v>
      </c>
      <c r="AH76" s="41">
        <f t="shared" si="44"/>
        <v>0.03258742221672506</v>
      </c>
      <c r="AI76" s="13">
        <v>393480969</v>
      </c>
      <c r="AJ76" s="13">
        <v>303809465</v>
      </c>
      <c r="AK76" s="13">
        <v>82062950</v>
      </c>
      <c r="AL76" s="13"/>
    </row>
    <row r="77" spans="1:38" s="14" customFormat="1" ht="12.75">
      <c r="A77" s="30" t="s">
        <v>96</v>
      </c>
      <c r="B77" s="58" t="s">
        <v>374</v>
      </c>
      <c r="C77" s="40" t="s">
        <v>375</v>
      </c>
      <c r="D77" s="74">
        <v>73633105</v>
      </c>
      <c r="E77" s="75">
        <v>39047330</v>
      </c>
      <c r="F77" s="76">
        <f t="shared" si="30"/>
        <v>112680435</v>
      </c>
      <c r="G77" s="74">
        <v>73633105</v>
      </c>
      <c r="H77" s="75">
        <v>39047330</v>
      </c>
      <c r="I77" s="76">
        <f t="shared" si="31"/>
        <v>112680435</v>
      </c>
      <c r="J77" s="74">
        <v>10997883</v>
      </c>
      <c r="K77" s="88">
        <v>1457824</v>
      </c>
      <c r="L77" s="75">
        <f t="shared" si="32"/>
        <v>12455707</v>
      </c>
      <c r="M77" s="41">
        <f t="shared" si="33"/>
        <v>0.11054010396747226</v>
      </c>
      <c r="N77" s="102">
        <v>0</v>
      </c>
      <c r="O77" s="103">
        <v>0</v>
      </c>
      <c r="P77" s="104">
        <f t="shared" si="34"/>
        <v>0</v>
      </c>
      <c r="Q77" s="41">
        <f t="shared" si="35"/>
        <v>0</v>
      </c>
      <c r="R77" s="102">
        <v>0</v>
      </c>
      <c r="S77" s="104">
        <v>0</v>
      </c>
      <c r="T77" s="104">
        <f t="shared" si="36"/>
        <v>0</v>
      </c>
      <c r="U77" s="41">
        <f t="shared" si="37"/>
        <v>0</v>
      </c>
      <c r="V77" s="102">
        <v>0</v>
      </c>
      <c r="W77" s="104">
        <v>0</v>
      </c>
      <c r="X77" s="104">
        <f t="shared" si="38"/>
        <v>0</v>
      </c>
      <c r="Y77" s="41">
        <f t="shared" si="39"/>
        <v>0</v>
      </c>
      <c r="Z77" s="74">
        <v>10997883</v>
      </c>
      <c r="AA77" s="75">
        <v>1457824</v>
      </c>
      <c r="AB77" s="75">
        <f t="shared" si="40"/>
        <v>12455707</v>
      </c>
      <c r="AC77" s="41">
        <f t="shared" si="41"/>
        <v>0.11054010396747226</v>
      </c>
      <c r="AD77" s="74">
        <v>9242638</v>
      </c>
      <c r="AE77" s="75">
        <v>1025641</v>
      </c>
      <c r="AF77" s="75">
        <f t="shared" si="42"/>
        <v>10268279</v>
      </c>
      <c r="AG77" s="41">
        <f t="shared" si="43"/>
        <v>0.11535302560136242</v>
      </c>
      <c r="AH77" s="41">
        <f t="shared" si="44"/>
        <v>0.2130277137970249</v>
      </c>
      <c r="AI77" s="13">
        <v>89016122</v>
      </c>
      <c r="AJ77" s="13">
        <v>92855200</v>
      </c>
      <c r="AK77" s="13">
        <v>10268279</v>
      </c>
      <c r="AL77" s="13"/>
    </row>
    <row r="78" spans="1:38" s="14" customFormat="1" ht="12.75">
      <c r="A78" s="30" t="s">
        <v>96</v>
      </c>
      <c r="B78" s="58" t="s">
        <v>376</v>
      </c>
      <c r="C78" s="40" t="s">
        <v>377</v>
      </c>
      <c r="D78" s="74">
        <v>115596757</v>
      </c>
      <c r="E78" s="75">
        <v>56218240</v>
      </c>
      <c r="F78" s="76">
        <f t="shared" si="30"/>
        <v>171814997</v>
      </c>
      <c r="G78" s="74">
        <v>115596757</v>
      </c>
      <c r="H78" s="75">
        <v>56218240</v>
      </c>
      <c r="I78" s="76">
        <f t="shared" si="31"/>
        <v>171814997</v>
      </c>
      <c r="J78" s="74">
        <v>30380983</v>
      </c>
      <c r="K78" s="88">
        <v>20306612</v>
      </c>
      <c r="L78" s="75">
        <f t="shared" si="32"/>
        <v>50687595</v>
      </c>
      <c r="M78" s="41">
        <f t="shared" si="33"/>
        <v>0.29501263501462566</v>
      </c>
      <c r="N78" s="102">
        <v>0</v>
      </c>
      <c r="O78" s="103">
        <v>0</v>
      </c>
      <c r="P78" s="104">
        <f t="shared" si="34"/>
        <v>0</v>
      </c>
      <c r="Q78" s="41">
        <f t="shared" si="35"/>
        <v>0</v>
      </c>
      <c r="R78" s="102">
        <v>0</v>
      </c>
      <c r="S78" s="104">
        <v>0</v>
      </c>
      <c r="T78" s="104">
        <f t="shared" si="36"/>
        <v>0</v>
      </c>
      <c r="U78" s="41">
        <f t="shared" si="37"/>
        <v>0</v>
      </c>
      <c r="V78" s="102">
        <v>0</v>
      </c>
      <c r="W78" s="104">
        <v>0</v>
      </c>
      <c r="X78" s="104">
        <f t="shared" si="38"/>
        <v>0</v>
      </c>
      <c r="Y78" s="41">
        <f t="shared" si="39"/>
        <v>0</v>
      </c>
      <c r="Z78" s="74">
        <v>30380983</v>
      </c>
      <c r="AA78" s="75">
        <v>20306612</v>
      </c>
      <c r="AB78" s="75">
        <f t="shared" si="40"/>
        <v>50687595</v>
      </c>
      <c r="AC78" s="41">
        <f t="shared" si="41"/>
        <v>0.29501263501462566</v>
      </c>
      <c r="AD78" s="74">
        <v>24440387</v>
      </c>
      <c r="AE78" s="75">
        <v>10139680</v>
      </c>
      <c r="AF78" s="75">
        <f t="shared" si="42"/>
        <v>34580067</v>
      </c>
      <c r="AG78" s="41">
        <f t="shared" si="43"/>
        <v>0.22451703917085616</v>
      </c>
      <c r="AH78" s="41">
        <f t="shared" si="44"/>
        <v>0.4658038401140172</v>
      </c>
      <c r="AI78" s="13">
        <v>154019789</v>
      </c>
      <c r="AJ78" s="13">
        <v>171391421</v>
      </c>
      <c r="AK78" s="13">
        <v>34580067</v>
      </c>
      <c r="AL78" s="13"/>
    </row>
    <row r="79" spans="1:38" s="14" customFormat="1" ht="12.75">
      <c r="A79" s="30" t="s">
        <v>115</v>
      </c>
      <c r="B79" s="58" t="s">
        <v>378</v>
      </c>
      <c r="C79" s="40" t="s">
        <v>379</v>
      </c>
      <c r="D79" s="74">
        <v>230123413</v>
      </c>
      <c r="E79" s="75">
        <v>209374553</v>
      </c>
      <c r="F79" s="76">
        <f t="shared" si="30"/>
        <v>439497966</v>
      </c>
      <c r="G79" s="74">
        <v>230123413</v>
      </c>
      <c r="H79" s="75">
        <v>209374553</v>
      </c>
      <c r="I79" s="76">
        <f t="shared" si="31"/>
        <v>439497966</v>
      </c>
      <c r="J79" s="74">
        <v>53549916</v>
      </c>
      <c r="K79" s="88">
        <v>25038809</v>
      </c>
      <c r="L79" s="75">
        <f t="shared" si="32"/>
        <v>78588725</v>
      </c>
      <c r="M79" s="41">
        <f t="shared" si="33"/>
        <v>0.17881476384352596</v>
      </c>
      <c r="N79" s="102">
        <v>0</v>
      </c>
      <c r="O79" s="103">
        <v>0</v>
      </c>
      <c r="P79" s="104">
        <f t="shared" si="34"/>
        <v>0</v>
      </c>
      <c r="Q79" s="41">
        <f t="shared" si="35"/>
        <v>0</v>
      </c>
      <c r="R79" s="102">
        <v>0</v>
      </c>
      <c r="S79" s="104">
        <v>0</v>
      </c>
      <c r="T79" s="104">
        <f t="shared" si="36"/>
        <v>0</v>
      </c>
      <c r="U79" s="41">
        <f t="shared" si="37"/>
        <v>0</v>
      </c>
      <c r="V79" s="102">
        <v>0</v>
      </c>
      <c r="W79" s="104">
        <v>0</v>
      </c>
      <c r="X79" s="104">
        <f t="shared" si="38"/>
        <v>0</v>
      </c>
      <c r="Y79" s="41">
        <f t="shared" si="39"/>
        <v>0</v>
      </c>
      <c r="Z79" s="74">
        <v>53549916</v>
      </c>
      <c r="AA79" s="75">
        <v>25038809</v>
      </c>
      <c r="AB79" s="75">
        <f t="shared" si="40"/>
        <v>78588725</v>
      </c>
      <c r="AC79" s="41">
        <f t="shared" si="41"/>
        <v>0.17881476384352596</v>
      </c>
      <c r="AD79" s="74">
        <v>47684270</v>
      </c>
      <c r="AE79" s="75">
        <v>42362239</v>
      </c>
      <c r="AF79" s="75">
        <f t="shared" si="42"/>
        <v>90046509</v>
      </c>
      <c r="AG79" s="41">
        <f t="shared" si="43"/>
        <v>0.15023836670572438</v>
      </c>
      <c r="AH79" s="41">
        <f t="shared" si="44"/>
        <v>-0.12724295619278259</v>
      </c>
      <c r="AI79" s="13">
        <v>599357614</v>
      </c>
      <c r="AJ79" s="13">
        <v>535134296</v>
      </c>
      <c r="AK79" s="13">
        <v>90046509</v>
      </c>
      <c r="AL79" s="13"/>
    </row>
    <row r="80" spans="1:38" s="55" customFormat="1" ht="12.75">
      <c r="A80" s="59"/>
      <c r="B80" s="60" t="s">
        <v>380</v>
      </c>
      <c r="C80" s="33"/>
      <c r="D80" s="78">
        <f>SUM(D74:D79)</f>
        <v>739567097</v>
      </c>
      <c r="E80" s="79">
        <f>SUM(E74:E79)</f>
        <v>462148310</v>
      </c>
      <c r="F80" s="80">
        <f t="shared" si="30"/>
        <v>1201715407</v>
      </c>
      <c r="G80" s="78">
        <f>SUM(G74:G79)</f>
        <v>739567097</v>
      </c>
      <c r="H80" s="79">
        <f>SUM(H74:H79)</f>
        <v>462148310</v>
      </c>
      <c r="I80" s="87">
        <f t="shared" si="31"/>
        <v>1201715407</v>
      </c>
      <c r="J80" s="78">
        <f>SUM(J74:J79)</f>
        <v>190346329</v>
      </c>
      <c r="K80" s="89">
        <f>SUM(K74:K79)</f>
        <v>60507198</v>
      </c>
      <c r="L80" s="79">
        <f t="shared" si="32"/>
        <v>250853527</v>
      </c>
      <c r="M80" s="45">
        <f t="shared" si="33"/>
        <v>0.2087462019200025</v>
      </c>
      <c r="N80" s="108">
        <f>SUM(N74:N79)</f>
        <v>0</v>
      </c>
      <c r="O80" s="109">
        <f>SUM(O74:O79)</f>
        <v>0</v>
      </c>
      <c r="P80" s="110">
        <f t="shared" si="34"/>
        <v>0</v>
      </c>
      <c r="Q80" s="45">
        <f t="shared" si="35"/>
        <v>0</v>
      </c>
      <c r="R80" s="108">
        <f>SUM(R74:R79)</f>
        <v>0</v>
      </c>
      <c r="S80" s="110">
        <f>SUM(S74:S79)</f>
        <v>0</v>
      </c>
      <c r="T80" s="110">
        <f t="shared" si="36"/>
        <v>0</v>
      </c>
      <c r="U80" s="45">
        <f t="shared" si="37"/>
        <v>0</v>
      </c>
      <c r="V80" s="108">
        <f>SUM(V74:V79)</f>
        <v>0</v>
      </c>
      <c r="W80" s="110">
        <f>SUM(W74:W79)</f>
        <v>0</v>
      </c>
      <c r="X80" s="110">
        <f t="shared" si="38"/>
        <v>0</v>
      </c>
      <c r="Y80" s="45">
        <f t="shared" si="39"/>
        <v>0</v>
      </c>
      <c r="Z80" s="78">
        <f>SUM(Z74:Z79)</f>
        <v>190346329</v>
      </c>
      <c r="AA80" s="79">
        <f>SUM(AA74:AA79)</f>
        <v>60507198</v>
      </c>
      <c r="AB80" s="79">
        <f t="shared" si="40"/>
        <v>250853527</v>
      </c>
      <c r="AC80" s="45">
        <f t="shared" si="41"/>
        <v>0.2087462019200025</v>
      </c>
      <c r="AD80" s="78">
        <f>SUM(AD74:AD79)</f>
        <v>166846878</v>
      </c>
      <c r="AE80" s="79">
        <f>SUM(AE74:AE79)</f>
        <v>74984660</v>
      </c>
      <c r="AF80" s="79">
        <f t="shared" si="42"/>
        <v>241831538</v>
      </c>
      <c r="AG80" s="45">
        <f t="shared" si="43"/>
        <v>0.1778780286338687</v>
      </c>
      <c r="AH80" s="45">
        <f t="shared" si="44"/>
        <v>0.03730691651971374</v>
      </c>
      <c r="AI80" s="61">
        <f>SUM(AI74:AI79)</f>
        <v>1359535744</v>
      </c>
      <c r="AJ80" s="61">
        <f>SUM(AJ74:AJ79)</f>
        <v>1259520885</v>
      </c>
      <c r="AK80" s="61">
        <f>SUM(AK74:AK79)</f>
        <v>241831538</v>
      </c>
      <c r="AL80" s="61"/>
    </row>
    <row r="81" spans="1:38" s="55" customFormat="1" ht="12.75">
      <c r="A81" s="59"/>
      <c r="B81" s="60" t="s">
        <v>381</v>
      </c>
      <c r="C81" s="33"/>
      <c r="D81" s="78">
        <f>SUM(D9,D11:D17,D19:D26,D28:D33,D35:D39,D41:D44,D46:D51,D53:D58,D60:D66,D68:D72,D74:D79)</f>
        <v>40190012007</v>
      </c>
      <c r="E81" s="79">
        <f>SUM(E9,E11:E17,E19:E26,E28:E33,E35:E39,E41:E44,E46:E51,E53:E58,E60:E66,E68:E72,E74:E79)</f>
        <v>10848900785</v>
      </c>
      <c r="F81" s="80">
        <f t="shared" si="30"/>
        <v>51038912792</v>
      </c>
      <c r="G81" s="78">
        <f>SUM(G9,G11:G17,G19:G26,G28:G33,G35:G39,G41:G44,G46:G51,G53:G58,G60:G66,G68:G72,G74:G79)</f>
        <v>40205626468</v>
      </c>
      <c r="H81" s="79">
        <f>SUM(H9,H11:H17,H19:H26,H28:H33,H35:H39,H41:H44,H46:H51,H53:H58,H60:H66,H68:H72,H74:H79)</f>
        <v>10934783812</v>
      </c>
      <c r="I81" s="87">
        <f t="shared" si="31"/>
        <v>51140410280</v>
      </c>
      <c r="J81" s="78">
        <f>SUM(J9,J11:J17,J19:J26,J28:J33,J35:J39,J41:J44,J46:J51,J53:J58,J60:J66,J68:J72,J74:J79)</f>
        <v>9223190625</v>
      </c>
      <c r="K81" s="89">
        <f>SUM(K9,K11:K17,K19:K26,K28:K33,K35:K39,K41:K44,K46:K51,K53:K58,K60:K66,K68:K72,K74:K79)</f>
        <v>1325651829</v>
      </c>
      <c r="L81" s="79">
        <f t="shared" si="32"/>
        <v>10548842454</v>
      </c>
      <c r="M81" s="45">
        <f t="shared" si="33"/>
        <v>0.20668235032728713</v>
      </c>
      <c r="N81" s="108">
        <f>SUM(N9,N11:N17,N19:N26,N28:N33,N35:N39,N41:N44,N46:N51,N53:N58,N60:N66,N68:N72,N74:N79)</f>
        <v>0</v>
      </c>
      <c r="O81" s="109">
        <f>SUM(O9,O11:O17,O19:O26,O28:O33,O35:O39,O41:O44,O46:O51,O53:O58,O60:O66,O68:O72,O74:O79)</f>
        <v>0</v>
      </c>
      <c r="P81" s="110">
        <f t="shared" si="34"/>
        <v>0</v>
      </c>
      <c r="Q81" s="45">
        <f t="shared" si="35"/>
        <v>0</v>
      </c>
      <c r="R81" s="108">
        <f>SUM(R9,R11:R17,R19:R26,R28:R33,R35:R39,R41:R44,R46:R51,R53:R58,R60:R66,R68:R72,R74:R79)</f>
        <v>0</v>
      </c>
      <c r="S81" s="110">
        <f>SUM(S9,S11:S17,S19:S26,S28:S33,S35:S39,S41:S44,S46:S51,S53:S58,S60:S66,S68:S72,S74:S79)</f>
        <v>0</v>
      </c>
      <c r="T81" s="110">
        <f t="shared" si="36"/>
        <v>0</v>
      </c>
      <c r="U81" s="45">
        <f t="shared" si="37"/>
        <v>0</v>
      </c>
      <c r="V81" s="108">
        <f>SUM(V9,V11:V17,V19:V26,V28:V33,V35:V39,V41:V44,V46:V51,V53:V58,V60:V66,V68:V72,V74:V79)</f>
        <v>0</v>
      </c>
      <c r="W81" s="110">
        <f>SUM(W9,W11:W17,W19:W26,W28:W33,W35:W39,W41:W44,W46:W51,W53:W58,W60:W66,W68:W72,W74:W79)</f>
        <v>0</v>
      </c>
      <c r="X81" s="110">
        <f t="shared" si="38"/>
        <v>0</v>
      </c>
      <c r="Y81" s="45">
        <f t="shared" si="39"/>
        <v>0</v>
      </c>
      <c r="Z81" s="78">
        <f>SUM(Z9,Z11:Z17,Z19:Z26,Z28:Z33,Z35:Z39,Z41:Z44,Z46:Z51,Z53:Z58,Z60:Z66,Z68:Z72,Z74:Z79)</f>
        <v>9223190625</v>
      </c>
      <c r="AA81" s="79">
        <f>SUM(AA9,AA11:AA17,AA19:AA26,AA28:AA33,AA35:AA39,AA41:AA44,AA46:AA51,AA53:AA58,AA60:AA66,AA68:AA72,AA74:AA79)</f>
        <v>1325651829</v>
      </c>
      <c r="AB81" s="79">
        <f t="shared" si="40"/>
        <v>10548842454</v>
      </c>
      <c r="AC81" s="45">
        <f t="shared" si="41"/>
        <v>0.20668235032728713</v>
      </c>
      <c r="AD81" s="78">
        <f>SUM(AD9,AD11:AD17,AD19:AD26,AD28:AD33,AD35:AD39,AD41:AD44,AD46:AD51,AD53:AD58,AD60:AD66,AD68:AD72,AD74:AD79)</f>
        <v>8000494332</v>
      </c>
      <c r="AE81" s="79">
        <f>SUM(AE9,AE11:AE17,AE19:AE26,AE28:AE33,AE35:AE39,AE41:AE44,AE46:AE51,AE53:AE58,AE60:AE66,AE68:AE72,AE74:AE79)</f>
        <v>1169270380</v>
      </c>
      <c r="AF81" s="79">
        <f t="shared" si="42"/>
        <v>9169764712</v>
      </c>
      <c r="AG81" s="45">
        <f t="shared" si="43"/>
        <v>0.19071552754019885</v>
      </c>
      <c r="AH81" s="45">
        <f t="shared" si="44"/>
        <v>0.150394016129473</v>
      </c>
      <c r="AI81" s="61">
        <f>SUM(AI9,AI11:AI17,AI19:AI26,AI28:AI33,AI35:AI39,AI41:AI44,AI46:AI51,AI53:AI58,AI60:AI66,AI68:AI72,AI74:AI79)</f>
        <v>48080850208</v>
      </c>
      <c r="AJ81" s="61">
        <f>SUM(AJ9,AJ11:AJ17,AJ19:AJ26,AJ28:AJ33,AJ35:AJ39,AJ41:AJ44,AJ46:AJ51,AJ53:AJ58,AJ60:AJ66,AJ68:AJ72,AJ74:AJ79)</f>
        <v>48316039581</v>
      </c>
      <c r="AK81" s="61">
        <f>SUM(AK9,AK11:AK17,AK19:AK26,AK28:AK33,AK35:AK39,AK41:AK44,AK46:AK51,AK53:AK58,AK60:AK66,AK68:AK72,AK74:AK79)</f>
        <v>9169764712</v>
      </c>
      <c r="AL81" s="61"/>
    </row>
    <row r="82" spans="1:38" s="14" customFormat="1" ht="12.75">
      <c r="A82" s="62"/>
      <c r="B82" s="63"/>
      <c r="C82" s="64"/>
      <c r="D82" s="65"/>
      <c r="E82" s="65"/>
      <c r="F82" s="66"/>
      <c r="G82" s="67"/>
      <c r="H82" s="65"/>
      <c r="I82" s="68"/>
      <c r="J82" s="67"/>
      <c r="K82" s="69"/>
      <c r="L82" s="65"/>
      <c r="M82" s="68"/>
      <c r="N82" s="67"/>
      <c r="O82" s="69"/>
      <c r="P82" s="65"/>
      <c r="Q82" s="68"/>
      <c r="R82" s="67"/>
      <c r="S82" s="69"/>
      <c r="T82" s="65"/>
      <c r="U82" s="68"/>
      <c r="V82" s="67"/>
      <c r="W82" s="69"/>
      <c r="X82" s="65"/>
      <c r="Y82" s="68"/>
      <c r="Z82" s="67"/>
      <c r="AA82" s="69"/>
      <c r="AB82" s="65"/>
      <c r="AC82" s="68"/>
      <c r="AD82" s="67"/>
      <c r="AE82" s="65"/>
      <c r="AF82" s="65"/>
      <c r="AG82" s="68"/>
      <c r="AH82" s="68"/>
      <c r="AI82" s="13"/>
      <c r="AJ82" s="13"/>
      <c r="AK82" s="13"/>
      <c r="AL82" s="13"/>
    </row>
    <row r="83" spans="1:38" s="14" customFormat="1" ht="13.5">
      <c r="A83" s="13"/>
      <c r="B83" s="135" t="s">
        <v>656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s="14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ht="16.5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28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58" t="s">
        <v>382</v>
      </c>
      <c r="C9" s="40" t="s">
        <v>383</v>
      </c>
      <c r="D9" s="74">
        <v>162332528</v>
      </c>
      <c r="E9" s="75">
        <v>73555000</v>
      </c>
      <c r="F9" s="76">
        <f>$D9+$E9</f>
        <v>235887528</v>
      </c>
      <c r="G9" s="74">
        <v>162332528</v>
      </c>
      <c r="H9" s="75">
        <v>73555000</v>
      </c>
      <c r="I9" s="77">
        <f>$G9+$H9</f>
        <v>235887528</v>
      </c>
      <c r="J9" s="74">
        <v>29713316</v>
      </c>
      <c r="K9" s="75">
        <v>364423</v>
      </c>
      <c r="L9" s="75">
        <f>$J9+$K9</f>
        <v>30077739</v>
      </c>
      <c r="M9" s="41">
        <f>IF($F9=0,0,$L9/$F9)</f>
        <v>0.12750881428542504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29713316</v>
      </c>
      <c r="AA9" s="75">
        <v>364423</v>
      </c>
      <c r="AB9" s="75">
        <f>$Z9+$AA9</f>
        <v>30077739</v>
      </c>
      <c r="AC9" s="41">
        <f>IF($F9=0,0,$AB9/$F9)</f>
        <v>0.12750881428542504</v>
      </c>
      <c r="AD9" s="74">
        <v>23856887</v>
      </c>
      <c r="AE9" s="75">
        <v>7385939</v>
      </c>
      <c r="AF9" s="75">
        <f>$AD9+$AE9</f>
        <v>31242826</v>
      </c>
      <c r="AG9" s="41">
        <f>IF($AI9=0,0,$AK9/$AI9)</f>
        <v>0.14910202882971527</v>
      </c>
      <c r="AH9" s="41">
        <f>IF($AF9=0,0,(($L9/$AF9)-1))</f>
        <v>-0.03729134489946584</v>
      </c>
      <c r="AI9" s="13">
        <v>209539912</v>
      </c>
      <c r="AJ9" s="13">
        <v>234133771</v>
      </c>
      <c r="AK9" s="13">
        <v>31242826</v>
      </c>
      <c r="AL9" s="13"/>
    </row>
    <row r="10" spans="1:38" s="14" customFormat="1" ht="12.75">
      <c r="A10" s="30" t="s">
        <v>96</v>
      </c>
      <c r="B10" s="58" t="s">
        <v>384</v>
      </c>
      <c r="C10" s="40" t="s">
        <v>385</v>
      </c>
      <c r="D10" s="74">
        <v>138900189</v>
      </c>
      <c r="E10" s="75">
        <v>99992200</v>
      </c>
      <c r="F10" s="77">
        <f aca="true" t="shared" si="0" ref="F10:F44">$D10+$E10</f>
        <v>238892389</v>
      </c>
      <c r="G10" s="74">
        <v>138900189</v>
      </c>
      <c r="H10" s="75">
        <v>99992200</v>
      </c>
      <c r="I10" s="77">
        <f aca="true" t="shared" si="1" ref="I10:I44">$G10+$H10</f>
        <v>238892389</v>
      </c>
      <c r="J10" s="74">
        <v>27860218</v>
      </c>
      <c r="K10" s="75">
        <v>15531332</v>
      </c>
      <c r="L10" s="75">
        <f aca="true" t="shared" si="2" ref="L10:L44">$J10+$K10</f>
        <v>43391550</v>
      </c>
      <c r="M10" s="41">
        <f aca="true" t="shared" si="3" ref="M10:M44">IF($F10=0,0,$L10/$F10)</f>
        <v>0.18163638524289696</v>
      </c>
      <c r="N10" s="102">
        <v>0</v>
      </c>
      <c r="O10" s="103">
        <v>0</v>
      </c>
      <c r="P10" s="104">
        <f aca="true" t="shared" si="4" ref="P10:P44">$N10+$O10</f>
        <v>0</v>
      </c>
      <c r="Q10" s="41">
        <f aca="true" t="shared" si="5" ref="Q10:Q44">IF($F10=0,0,$P10/$F10)</f>
        <v>0</v>
      </c>
      <c r="R10" s="102">
        <v>0</v>
      </c>
      <c r="S10" s="104">
        <v>0</v>
      </c>
      <c r="T10" s="104">
        <f aca="true" t="shared" si="6" ref="T10:T44">$R10+$S10</f>
        <v>0</v>
      </c>
      <c r="U10" s="41">
        <f aca="true" t="shared" si="7" ref="U10:U44">IF($I10=0,0,$T10/$I10)</f>
        <v>0</v>
      </c>
      <c r="V10" s="102">
        <v>0</v>
      </c>
      <c r="W10" s="104">
        <v>0</v>
      </c>
      <c r="X10" s="104">
        <f aca="true" t="shared" si="8" ref="X10:X44">$V10+$W10</f>
        <v>0</v>
      </c>
      <c r="Y10" s="41">
        <f aca="true" t="shared" si="9" ref="Y10:Y44">IF($I10=0,0,$X10/$I10)</f>
        <v>0</v>
      </c>
      <c r="Z10" s="74">
        <v>27860218</v>
      </c>
      <c r="AA10" s="75">
        <v>15531332</v>
      </c>
      <c r="AB10" s="75">
        <f aca="true" t="shared" si="10" ref="AB10:AB44">$Z10+$AA10</f>
        <v>43391550</v>
      </c>
      <c r="AC10" s="41">
        <f aca="true" t="shared" si="11" ref="AC10:AC44">IF($F10=0,0,$AB10/$F10)</f>
        <v>0.18163638524289696</v>
      </c>
      <c r="AD10" s="74">
        <v>29645298</v>
      </c>
      <c r="AE10" s="75">
        <v>7823133</v>
      </c>
      <c r="AF10" s="75">
        <f aca="true" t="shared" si="12" ref="AF10:AF44">$AD10+$AE10</f>
        <v>37468431</v>
      </c>
      <c r="AG10" s="41">
        <f aca="true" t="shared" si="13" ref="AG10:AG44">IF($AI10=0,0,$AK10/$AI10)</f>
        <v>0.18158042648713665</v>
      </c>
      <c r="AH10" s="41">
        <f aca="true" t="shared" si="14" ref="AH10:AH44">IF($AF10=0,0,(($L10/$AF10)-1))</f>
        <v>0.1580829205258154</v>
      </c>
      <c r="AI10" s="13">
        <v>206346200</v>
      </c>
      <c r="AJ10" s="13">
        <v>209671104</v>
      </c>
      <c r="AK10" s="13">
        <v>37468431</v>
      </c>
      <c r="AL10" s="13"/>
    </row>
    <row r="11" spans="1:38" s="14" customFormat="1" ht="12.75">
      <c r="A11" s="30" t="s">
        <v>96</v>
      </c>
      <c r="B11" s="58" t="s">
        <v>386</v>
      </c>
      <c r="C11" s="40" t="s">
        <v>387</v>
      </c>
      <c r="D11" s="74">
        <v>741953130</v>
      </c>
      <c r="E11" s="75">
        <v>118654828</v>
      </c>
      <c r="F11" s="76">
        <f t="shared" si="0"/>
        <v>860607958</v>
      </c>
      <c r="G11" s="74">
        <v>741953130</v>
      </c>
      <c r="H11" s="75">
        <v>118654828</v>
      </c>
      <c r="I11" s="77">
        <f t="shared" si="1"/>
        <v>860607958</v>
      </c>
      <c r="J11" s="74">
        <v>146745152</v>
      </c>
      <c r="K11" s="75">
        <v>8289692</v>
      </c>
      <c r="L11" s="75">
        <f t="shared" si="2"/>
        <v>155034844</v>
      </c>
      <c r="M11" s="41">
        <f t="shared" si="3"/>
        <v>0.18014572437871879</v>
      </c>
      <c r="N11" s="102">
        <v>0</v>
      </c>
      <c r="O11" s="103">
        <v>0</v>
      </c>
      <c r="P11" s="104">
        <f t="shared" si="4"/>
        <v>0</v>
      </c>
      <c r="Q11" s="41">
        <f t="shared" si="5"/>
        <v>0</v>
      </c>
      <c r="R11" s="102">
        <v>0</v>
      </c>
      <c r="S11" s="104">
        <v>0</v>
      </c>
      <c r="T11" s="104">
        <f t="shared" si="6"/>
        <v>0</v>
      </c>
      <c r="U11" s="41">
        <f t="shared" si="7"/>
        <v>0</v>
      </c>
      <c r="V11" s="102">
        <v>0</v>
      </c>
      <c r="W11" s="104">
        <v>0</v>
      </c>
      <c r="X11" s="104">
        <f t="shared" si="8"/>
        <v>0</v>
      </c>
      <c r="Y11" s="41">
        <f t="shared" si="9"/>
        <v>0</v>
      </c>
      <c r="Z11" s="74">
        <v>146745152</v>
      </c>
      <c r="AA11" s="75">
        <v>8289692</v>
      </c>
      <c r="AB11" s="75">
        <f t="shared" si="10"/>
        <v>155034844</v>
      </c>
      <c r="AC11" s="41">
        <f t="shared" si="11"/>
        <v>0.18014572437871879</v>
      </c>
      <c r="AD11" s="74">
        <v>151350640</v>
      </c>
      <c r="AE11" s="75">
        <v>18679814</v>
      </c>
      <c r="AF11" s="75">
        <f t="shared" si="12"/>
        <v>170030454</v>
      </c>
      <c r="AG11" s="41">
        <f t="shared" si="13"/>
        <v>0.21411040519227592</v>
      </c>
      <c r="AH11" s="41">
        <f t="shared" si="14"/>
        <v>-0.08819367147017088</v>
      </c>
      <c r="AI11" s="13">
        <v>794125133</v>
      </c>
      <c r="AJ11" s="13">
        <v>793492133</v>
      </c>
      <c r="AK11" s="13">
        <v>170030454</v>
      </c>
      <c r="AL11" s="13"/>
    </row>
    <row r="12" spans="1:38" s="14" customFormat="1" ht="12.75">
      <c r="A12" s="30" t="s">
        <v>96</v>
      </c>
      <c r="B12" s="58" t="s">
        <v>388</v>
      </c>
      <c r="C12" s="40" t="s">
        <v>389</v>
      </c>
      <c r="D12" s="74">
        <v>347400786</v>
      </c>
      <c r="E12" s="75">
        <v>54117400</v>
      </c>
      <c r="F12" s="76">
        <f t="shared" si="0"/>
        <v>401518186</v>
      </c>
      <c r="G12" s="74">
        <v>347400786</v>
      </c>
      <c r="H12" s="75">
        <v>54117400</v>
      </c>
      <c r="I12" s="77">
        <f t="shared" si="1"/>
        <v>401518186</v>
      </c>
      <c r="J12" s="74">
        <v>67034983</v>
      </c>
      <c r="K12" s="75">
        <v>7030451</v>
      </c>
      <c r="L12" s="75">
        <f t="shared" si="2"/>
        <v>74065434</v>
      </c>
      <c r="M12" s="41">
        <f t="shared" si="3"/>
        <v>0.18446346039230213</v>
      </c>
      <c r="N12" s="102">
        <v>0</v>
      </c>
      <c r="O12" s="103">
        <v>0</v>
      </c>
      <c r="P12" s="104">
        <f t="shared" si="4"/>
        <v>0</v>
      </c>
      <c r="Q12" s="41">
        <f t="shared" si="5"/>
        <v>0</v>
      </c>
      <c r="R12" s="102">
        <v>0</v>
      </c>
      <c r="S12" s="104">
        <v>0</v>
      </c>
      <c r="T12" s="104">
        <f t="shared" si="6"/>
        <v>0</v>
      </c>
      <c r="U12" s="41">
        <f t="shared" si="7"/>
        <v>0</v>
      </c>
      <c r="V12" s="102">
        <v>0</v>
      </c>
      <c r="W12" s="104">
        <v>0</v>
      </c>
      <c r="X12" s="104">
        <f t="shared" si="8"/>
        <v>0</v>
      </c>
      <c r="Y12" s="41">
        <f t="shared" si="9"/>
        <v>0</v>
      </c>
      <c r="Z12" s="74">
        <v>67034983</v>
      </c>
      <c r="AA12" s="75">
        <v>7030451</v>
      </c>
      <c r="AB12" s="75">
        <f t="shared" si="10"/>
        <v>74065434</v>
      </c>
      <c r="AC12" s="41">
        <f t="shared" si="11"/>
        <v>0.18446346039230213</v>
      </c>
      <c r="AD12" s="74">
        <v>65306211</v>
      </c>
      <c r="AE12" s="75">
        <v>3658297</v>
      </c>
      <c r="AF12" s="75">
        <f t="shared" si="12"/>
        <v>68964508</v>
      </c>
      <c r="AG12" s="41">
        <f t="shared" si="13"/>
        <v>0.18044608295895487</v>
      </c>
      <c r="AH12" s="41">
        <f t="shared" si="14"/>
        <v>0.07396450939663057</v>
      </c>
      <c r="AI12" s="13">
        <v>382189000</v>
      </c>
      <c r="AJ12" s="13">
        <v>390467138</v>
      </c>
      <c r="AK12" s="13">
        <v>68964508</v>
      </c>
      <c r="AL12" s="13"/>
    </row>
    <row r="13" spans="1:38" s="14" customFormat="1" ht="12.75">
      <c r="A13" s="30" t="s">
        <v>96</v>
      </c>
      <c r="B13" s="58" t="s">
        <v>390</v>
      </c>
      <c r="C13" s="40" t="s">
        <v>391</v>
      </c>
      <c r="D13" s="74">
        <v>87380987</v>
      </c>
      <c r="E13" s="75">
        <v>47890161</v>
      </c>
      <c r="F13" s="76">
        <f t="shared" si="0"/>
        <v>135271148</v>
      </c>
      <c r="G13" s="74">
        <v>87380987</v>
      </c>
      <c r="H13" s="75">
        <v>47890161</v>
      </c>
      <c r="I13" s="77">
        <f t="shared" si="1"/>
        <v>135271148</v>
      </c>
      <c r="J13" s="74">
        <v>14483552</v>
      </c>
      <c r="K13" s="75">
        <v>10751424</v>
      </c>
      <c r="L13" s="75">
        <f t="shared" si="2"/>
        <v>25234976</v>
      </c>
      <c r="M13" s="41">
        <f t="shared" si="3"/>
        <v>0.18655105965390342</v>
      </c>
      <c r="N13" s="102">
        <v>0</v>
      </c>
      <c r="O13" s="103">
        <v>0</v>
      </c>
      <c r="P13" s="104">
        <f t="shared" si="4"/>
        <v>0</v>
      </c>
      <c r="Q13" s="41">
        <f t="shared" si="5"/>
        <v>0</v>
      </c>
      <c r="R13" s="102">
        <v>0</v>
      </c>
      <c r="S13" s="104">
        <v>0</v>
      </c>
      <c r="T13" s="104">
        <f t="shared" si="6"/>
        <v>0</v>
      </c>
      <c r="U13" s="41">
        <f t="shared" si="7"/>
        <v>0</v>
      </c>
      <c r="V13" s="102">
        <v>0</v>
      </c>
      <c r="W13" s="104">
        <v>0</v>
      </c>
      <c r="X13" s="104">
        <f t="shared" si="8"/>
        <v>0</v>
      </c>
      <c r="Y13" s="41">
        <f t="shared" si="9"/>
        <v>0</v>
      </c>
      <c r="Z13" s="74">
        <v>14483552</v>
      </c>
      <c r="AA13" s="75">
        <v>10751424</v>
      </c>
      <c r="AB13" s="75">
        <f t="shared" si="10"/>
        <v>25234976</v>
      </c>
      <c r="AC13" s="41">
        <f t="shared" si="11"/>
        <v>0.18655105965390342</v>
      </c>
      <c r="AD13" s="74">
        <v>18356555</v>
      </c>
      <c r="AE13" s="75">
        <v>7567553</v>
      </c>
      <c r="AF13" s="75">
        <f t="shared" si="12"/>
        <v>25924108</v>
      </c>
      <c r="AG13" s="41">
        <f t="shared" si="13"/>
        <v>0.22606456354015841</v>
      </c>
      <c r="AH13" s="41">
        <f t="shared" si="14"/>
        <v>-0.02658266969108447</v>
      </c>
      <c r="AI13" s="13">
        <v>114675682</v>
      </c>
      <c r="AJ13" s="13">
        <v>123866064</v>
      </c>
      <c r="AK13" s="13">
        <v>25924108</v>
      </c>
      <c r="AL13" s="13"/>
    </row>
    <row r="14" spans="1:38" s="14" customFormat="1" ht="12.75">
      <c r="A14" s="30" t="s">
        <v>115</v>
      </c>
      <c r="B14" s="58" t="s">
        <v>392</v>
      </c>
      <c r="C14" s="40" t="s">
        <v>393</v>
      </c>
      <c r="D14" s="74">
        <v>801599219</v>
      </c>
      <c r="E14" s="75">
        <v>294860000</v>
      </c>
      <c r="F14" s="76">
        <f t="shared" si="0"/>
        <v>1096459219</v>
      </c>
      <c r="G14" s="74">
        <v>801599219</v>
      </c>
      <c r="H14" s="75">
        <v>294860000</v>
      </c>
      <c r="I14" s="77">
        <f t="shared" si="1"/>
        <v>1096459219</v>
      </c>
      <c r="J14" s="74">
        <v>95048273</v>
      </c>
      <c r="K14" s="75">
        <v>10276107</v>
      </c>
      <c r="L14" s="75">
        <f t="shared" si="2"/>
        <v>105324380</v>
      </c>
      <c r="M14" s="41">
        <f t="shared" si="3"/>
        <v>0.09605863872990976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95048273</v>
      </c>
      <c r="AA14" s="75">
        <v>10276107</v>
      </c>
      <c r="AB14" s="75">
        <f t="shared" si="10"/>
        <v>105324380</v>
      </c>
      <c r="AC14" s="41">
        <f t="shared" si="11"/>
        <v>0.09605863872990976</v>
      </c>
      <c r="AD14" s="74">
        <v>135281371</v>
      </c>
      <c r="AE14" s="75">
        <v>34186672</v>
      </c>
      <c r="AF14" s="75">
        <f t="shared" si="12"/>
        <v>169468043</v>
      </c>
      <c r="AG14" s="41">
        <f t="shared" si="13"/>
        <v>0.13328430791447388</v>
      </c>
      <c r="AH14" s="41">
        <f t="shared" si="14"/>
        <v>-0.37850005148168264</v>
      </c>
      <c r="AI14" s="13">
        <v>1271477833</v>
      </c>
      <c r="AJ14" s="13">
        <v>1271477833</v>
      </c>
      <c r="AK14" s="13">
        <v>169468043</v>
      </c>
      <c r="AL14" s="13"/>
    </row>
    <row r="15" spans="1:38" s="55" customFormat="1" ht="12.75">
      <c r="A15" s="59"/>
      <c r="B15" s="60" t="s">
        <v>394</v>
      </c>
      <c r="C15" s="33"/>
      <c r="D15" s="78">
        <f>SUM(D9:D14)</f>
        <v>2279566839</v>
      </c>
      <c r="E15" s="79">
        <f>SUM(E9:E14)</f>
        <v>689069589</v>
      </c>
      <c r="F15" s="87">
        <f t="shared" si="0"/>
        <v>2968636428</v>
      </c>
      <c r="G15" s="78">
        <f>SUM(G9:G14)</f>
        <v>2279566839</v>
      </c>
      <c r="H15" s="79">
        <f>SUM(H9:H14)</f>
        <v>689069589</v>
      </c>
      <c r="I15" s="80">
        <f t="shared" si="1"/>
        <v>2968636428</v>
      </c>
      <c r="J15" s="78">
        <f>SUM(J9:J14)</f>
        <v>380885494</v>
      </c>
      <c r="K15" s="79">
        <f>SUM(K9:K14)</f>
        <v>52243429</v>
      </c>
      <c r="L15" s="79">
        <f t="shared" si="2"/>
        <v>433128923</v>
      </c>
      <c r="M15" s="45">
        <f t="shared" si="3"/>
        <v>0.14590163986224589</v>
      </c>
      <c r="N15" s="108">
        <f>SUM(N9:N14)</f>
        <v>0</v>
      </c>
      <c r="O15" s="109">
        <f>SUM(O9:O14)</f>
        <v>0</v>
      </c>
      <c r="P15" s="110">
        <f t="shared" si="4"/>
        <v>0</v>
      </c>
      <c r="Q15" s="45">
        <f t="shared" si="5"/>
        <v>0</v>
      </c>
      <c r="R15" s="108">
        <f>SUM(R9:R14)</f>
        <v>0</v>
      </c>
      <c r="S15" s="110">
        <f>SUM(S9:S14)</f>
        <v>0</v>
      </c>
      <c r="T15" s="110">
        <f t="shared" si="6"/>
        <v>0</v>
      </c>
      <c r="U15" s="45">
        <f t="shared" si="7"/>
        <v>0</v>
      </c>
      <c r="V15" s="108">
        <f>SUM(V9:V14)</f>
        <v>0</v>
      </c>
      <c r="W15" s="110">
        <f>SUM(W9:W14)</f>
        <v>0</v>
      </c>
      <c r="X15" s="110">
        <f t="shared" si="8"/>
        <v>0</v>
      </c>
      <c r="Y15" s="45">
        <f t="shared" si="9"/>
        <v>0</v>
      </c>
      <c r="Z15" s="78">
        <f>SUM(Z9:Z14)</f>
        <v>380885494</v>
      </c>
      <c r="AA15" s="79">
        <f>SUM(AA9:AA14)</f>
        <v>52243429</v>
      </c>
      <c r="AB15" s="79">
        <f t="shared" si="10"/>
        <v>433128923</v>
      </c>
      <c r="AC15" s="45">
        <f t="shared" si="11"/>
        <v>0.14590163986224589</v>
      </c>
      <c r="AD15" s="78">
        <f>SUM(AD9:AD14)</f>
        <v>423796962</v>
      </c>
      <c r="AE15" s="79">
        <f>SUM(AE9:AE14)</f>
        <v>79301408</v>
      </c>
      <c r="AF15" s="79">
        <f t="shared" si="12"/>
        <v>503098370</v>
      </c>
      <c r="AG15" s="45">
        <f t="shared" si="13"/>
        <v>0.16891827181738142</v>
      </c>
      <c r="AH15" s="45">
        <f t="shared" si="14"/>
        <v>-0.1390770695599749</v>
      </c>
      <c r="AI15" s="61">
        <f>SUM(AI9:AI14)</f>
        <v>2978353760</v>
      </c>
      <c r="AJ15" s="61">
        <f>SUM(AJ9:AJ14)</f>
        <v>3023108043</v>
      </c>
      <c r="AK15" s="61">
        <f>SUM(AK9:AK14)</f>
        <v>503098370</v>
      </c>
      <c r="AL15" s="61"/>
    </row>
    <row r="16" spans="1:38" s="14" customFormat="1" ht="12.75">
      <c r="A16" s="30" t="s">
        <v>96</v>
      </c>
      <c r="B16" s="58" t="s">
        <v>395</v>
      </c>
      <c r="C16" s="40" t="s">
        <v>396</v>
      </c>
      <c r="D16" s="74">
        <v>181671165</v>
      </c>
      <c r="E16" s="75">
        <v>14604000</v>
      </c>
      <c r="F16" s="76">
        <f t="shared" si="0"/>
        <v>196275165</v>
      </c>
      <c r="G16" s="74">
        <v>181671165</v>
      </c>
      <c r="H16" s="75">
        <v>14604000</v>
      </c>
      <c r="I16" s="77">
        <f t="shared" si="1"/>
        <v>196275165</v>
      </c>
      <c r="J16" s="74">
        <v>30541108</v>
      </c>
      <c r="K16" s="75">
        <v>0</v>
      </c>
      <c r="L16" s="75">
        <f t="shared" si="2"/>
        <v>30541108</v>
      </c>
      <c r="M16" s="41">
        <f t="shared" si="3"/>
        <v>0.15560352732348995</v>
      </c>
      <c r="N16" s="102">
        <v>0</v>
      </c>
      <c r="O16" s="103">
        <v>0</v>
      </c>
      <c r="P16" s="104">
        <f t="shared" si="4"/>
        <v>0</v>
      </c>
      <c r="Q16" s="41">
        <f t="shared" si="5"/>
        <v>0</v>
      </c>
      <c r="R16" s="102">
        <v>0</v>
      </c>
      <c r="S16" s="104">
        <v>0</v>
      </c>
      <c r="T16" s="104">
        <f t="shared" si="6"/>
        <v>0</v>
      </c>
      <c r="U16" s="41">
        <f t="shared" si="7"/>
        <v>0</v>
      </c>
      <c r="V16" s="102">
        <v>0</v>
      </c>
      <c r="W16" s="104">
        <v>0</v>
      </c>
      <c r="X16" s="104">
        <f t="shared" si="8"/>
        <v>0</v>
      </c>
      <c r="Y16" s="41">
        <f t="shared" si="9"/>
        <v>0</v>
      </c>
      <c r="Z16" s="74">
        <v>30541108</v>
      </c>
      <c r="AA16" s="75">
        <v>0</v>
      </c>
      <c r="AB16" s="75">
        <f t="shared" si="10"/>
        <v>30541108</v>
      </c>
      <c r="AC16" s="41">
        <f t="shared" si="11"/>
        <v>0.15560352732348995</v>
      </c>
      <c r="AD16" s="74">
        <v>27221412</v>
      </c>
      <c r="AE16" s="75">
        <v>7622292</v>
      </c>
      <c r="AF16" s="75">
        <f t="shared" si="12"/>
        <v>34843704</v>
      </c>
      <c r="AG16" s="41">
        <f t="shared" si="13"/>
        <v>0.21425354936395688</v>
      </c>
      <c r="AH16" s="41">
        <f t="shared" si="14"/>
        <v>-0.12348273880411798</v>
      </c>
      <c r="AI16" s="13">
        <v>162628363</v>
      </c>
      <c r="AJ16" s="13">
        <v>172049000</v>
      </c>
      <c r="AK16" s="13">
        <v>34843704</v>
      </c>
      <c r="AL16" s="13"/>
    </row>
    <row r="17" spans="1:38" s="14" customFormat="1" ht="12.75">
      <c r="A17" s="30" t="s">
        <v>96</v>
      </c>
      <c r="B17" s="58" t="s">
        <v>397</v>
      </c>
      <c r="C17" s="40" t="s">
        <v>398</v>
      </c>
      <c r="D17" s="74">
        <v>63641949</v>
      </c>
      <c r="E17" s="75">
        <v>18543150</v>
      </c>
      <c r="F17" s="76">
        <f t="shared" si="0"/>
        <v>82185099</v>
      </c>
      <c r="G17" s="74">
        <v>63641949</v>
      </c>
      <c r="H17" s="75">
        <v>18543150</v>
      </c>
      <c r="I17" s="77">
        <f t="shared" si="1"/>
        <v>82185099</v>
      </c>
      <c r="J17" s="74">
        <v>16932587</v>
      </c>
      <c r="K17" s="75">
        <v>10408745</v>
      </c>
      <c r="L17" s="75">
        <f t="shared" si="2"/>
        <v>27341332</v>
      </c>
      <c r="M17" s="41">
        <f t="shared" si="3"/>
        <v>0.33267991804694425</v>
      </c>
      <c r="N17" s="102">
        <v>0</v>
      </c>
      <c r="O17" s="103">
        <v>0</v>
      </c>
      <c r="P17" s="104">
        <f t="shared" si="4"/>
        <v>0</v>
      </c>
      <c r="Q17" s="41">
        <f t="shared" si="5"/>
        <v>0</v>
      </c>
      <c r="R17" s="102">
        <v>0</v>
      </c>
      <c r="S17" s="104">
        <v>0</v>
      </c>
      <c r="T17" s="104">
        <f t="shared" si="6"/>
        <v>0</v>
      </c>
      <c r="U17" s="41">
        <f t="shared" si="7"/>
        <v>0</v>
      </c>
      <c r="V17" s="102">
        <v>0</v>
      </c>
      <c r="W17" s="104">
        <v>0</v>
      </c>
      <c r="X17" s="104">
        <f t="shared" si="8"/>
        <v>0</v>
      </c>
      <c r="Y17" s="41">
        <f t="shared" si="9"/>
        <v>0</v>
      </c>
      <c r="Z17" s="74">
        <v>16932587</v>
      </c>
      <c r="AA17" s="75">
        <v>10408745</v>
      </c>
      <c r="AB17" s="75">
        <f t="shared" si="10"/>
        <v>27341332</v>
      </c>
      <c r="AC17" s="41">
        <f t="shared" si="11"/>
        <v>0.33267991804694425</v>
      </c>
      <c r="AD17" s="74">
        <v>13184206</v>
      </c>
      <c r="AE17" s="75">
        <v>3597187</v>
      </c>
      <c r="AF17" s="75">
        <f t="shared" si="12"/>
        <v>16781393</v>
      </c>
      <c r="AG17" s="41">
        <f t="shared" si="13"/>
        <v>0.17341719745956835</v>
      </c>
      <c r="AH17" s="41">
        <f t="shared" si="14"/>
        <v>0.6292647457812353</v>
      </c>
      <c r="AI17" s="13">
        <v>96768909</v>
      </c>
      <c r="AJ17" s="13">
        <v>94177614</v>
      </c>
      <c r="AK17" s="13">
        <v>16781393</v>
      </c>
      <c r="AL17" s="13"/>
    </row>
    <row r="18" spans="1:38" s="14" customFormat="1" ht="12.75">
      <c r="A18" s="30" t="s">
        <v>96</v>
      </c>
      <c r="B18" s="58" t="s">
        <v>399</v>
      </c>
      <c r="C18" s="40" t="s">
        <v>400</v>
      </c>
      <c r="D18" s="74">
        <v>525337048</v>
      </c>
      <c r="E18" s="75">
        <v>206783000</v>
      </c>
      <c r="F18" s="76">
        <f t="shared" si="0"/>
        <v>732120048</v>
      </c>
      <c r="G18" s="74">
        <v>525337048</v>
      </c>
      <c r="H18" s="75">
        <v>206783000</v>
      </c>
      <c r="I18" s="77">
        <f t="shared" si="1"/>
        <v>732120048</v>
      </c>
      <c r="J18" s="74">
        <v>76341729</v>
      </c>
      <c r="K18" s="75">
        <v>28472198</v>
      </c>
      <c r="L18" s="75">
        <f t="shared" si="2"/>
        <v>104813927</v>
      </c>
      <c r="M18" s="41">
        <f t="shared" si="3"/>
        <v>0.14316494581227476</v>
      </c>
      <c r="N18" s="102">
        <v>0</v>
      </c>
      <c r="O18" s="103">
        <v>0</v>
      </c>
      <c r="P18" s="104">
        <f t="shared" si="4"/>
        <v>0</v>
      </c>
      <c r="Q18" s="41">
        <f t="shared" si="5"/>
        <v>0</v>
      </c>
      <c r="R18" s="102">
        <v>0</v>
      </c>
      <c r="S18" s="104">
        <v>0</v>
      </c>
      <c r="T18" s="104">
        <f t="shared" si="6"/>
        <v>0</v>
      </c>
      <c r="U18" s="41">
        <f t="shared" si="7"/>
        <v>0</v>
      </c>
      <c r="V18" s="102">
        <v>0</v>
      </c>
      <c r="W18" s="104">
        <v>0</v>
      </c>
      <c r="X18" s="104">
        <f t="shared" si="8"/>
        <v>0</v>
      </c>
      <c r="Y18" s="41">
        <f t="shared" si="9"/>
        <v>0</v>
      </c>
      <c r="Z18" s="74">
        <v>76341729</v>
      </c>
      <c r="AA18" s="75">
        <v>28472198</v>
      </c>
      <c r="AB18" s="75">
        <f t="shared" si="10"/>
        <v>104813927</v>
      </c>
      <c r="AC18" s="41">
        <f t="shared" si="11"/>
        <v>0.14316494581227476</v>
      </c>
      <c r="AD18" s="74">
        <v>76049444</v>
      </c>
      <c r="AE18" s="75">
        <v>29515803</v>
      </c>
      <c r="AF18" s="75">
        <f t="shared" si="12"/>
        <v>105565247</v>
      </c>
      <c r="AG18" s="41">
        <f t="shared" si="13"/>
        <v>0.1639812463243332</v>
      </c>
      <c r="AH18" s="41">
        <f t="shared" si="14"/>
        <v>-0.007117114972506111</v>
      </c>
      <c r="AI18" s="13">
        <v>643764146</v>
      </c>
      <c r="AJ18" s="13">
        <v>727352249</v>
      </c>
      <c r="AK18" s="13">
        <v>105565247</v>
      </c>
      <c r="AL18" s="13"/>
    </row>
    <row r="19" spans="1:38" s="14" customFormat="1" ht="12.75">
      <c r="A19" s="30" t="s">
        <v>96</v>
      </c>
      <c r="B19" s="58" t="s">
        <v>401</v>
      </c>
      <c r="C19" s="40" t="s">
        <v>402</v>
      </c>
      <c r="D19" s="74">
        <v>657285000</v>
      </c>
      <c r="E19" s="75">
        <v>123193337</v>
      </c>
      <c r="F19" s="76">
        <f t="shared" si="0"/>
        <v>780478337</v>
      </c>
      <c r="G19" s="74">
        <v>657285000</v>
      </c>
      <c r="H19" s="75">
        <v>123193337</v>
      </c>
      <c r="I19" s="77">
        <f t="shared" si="1"/>
        <v>780478337</v>
      </c>
      <c r="J19" s="74">
        <v>100859575</v>
      </c>
      <c r="K19" s="75">
        <v>97810383</v>
      </c>
      <c r="L19" s="75">
        <f t="shared" si="2"/>
        <v>198669958</v>
      </c>
      <c r="M19" s="41">
        <f t="shared" si="3"/>
        <v>0.254548971549482</v>
      </c>
      <c r="N19" s="102">
        <v>0</v>
      </c>
      <c r="O19" s="103">
        <v>0</v>
      </c>
      <c r="P19" s="104">
        <f t="shared" si="4"/>
        <v>0</v>
      </c>
      <c r="Q19" s="41">
        <f t="shared" si="5"/>
        <v>0</v>
      </c>
      <c r="R19" s="102">
        <v>0</v>
      </c>
      <c r="S19" s="104">
        <v>0</v>
      </c>
      <c r="T19" s="104">
        <f t="shared" si="6"/>
        <v>0</v>
      </c>
      <c r="U19" s="41">
        <f t="shared" si="7"/>
        <v>0</v>
      </c>
      <c r="V19" s="102">
        <v>0</v>
      </c>
      <c r="W19" s="104">
        <v>0</v>
      </c>
      <c r="X19" s="104">
        <f t="shared" si="8"/>
        <v>0</v>
      </c>
      <c r="Y19" s="41">
        <f t="shared" si="9"/>
        <v>0</v>
      </c>
      <c r="Z19" s="74">
        <v>100859575</v>
      </c>
      <c r="AA19" s="75">
        <v>97810383</v>
      </c>
      <c r="AB19" s="75">
        <f t="shared" si="10"/>
        <v>198669958</v>
      </c>
      <c r="AC19" s="41">
        <f t="shared" si="11"/>
        <v>0.254548971549482</v>
      </c>
      <c r="AD19" s="74">
        <v>102530329</v>
      </c>
      <c r="AE19" s="75">
        <v>6119525</v>
      </c>
      <c r="AF19" s="75">
        <f t="shared" si="12"/>
        <v>108649854</v>
      </c>
      <c r="AG19" s="41">
        <f t="shared" si="13"/>
        <v>0.11134106439310743</v>
      </c>
      <c r="AH19" s="41">
        <f t="shared" si="14"/>
        <v>0.8285340539896169</v>
      </c>
      <c r="AI19" s="13">
        <v>975829130</v>
      </c>
      <c r="AJ19" s="13">
        <v>975829130</v>
      </c>
      <c r="AK19" s="13">
        <v>108649854</v>
      </c>
      <c r="AL19" s="13"/>
    </row>
    <row r="20" spans="1:38" s="14" customFormat="1" ht="12.75">
      <c r="A20" s="30" t="s">
        <v>115</v>
      </c>
      <c r="B20" s="58" t="s">
        <v>403</v>
      </c>
      <c r="C20" s="40" t="s">
        <v>404</v>
      </c>
      <c r="D20" s="74">
        <v>1004078388</v>
      </c>
      <c r="E20" s="75">
        <v>567808838</v>
      </c>
      <c r="F20" s="76">
        <f t="shared" si="0"/>
        <v>1571887226</v>
      </c>
      <c r="G20" s="74">
        <v>1004078388</v>
      </c>
      <c r="H20" s="75">
        <v>567808838</v>
      </c>
      <c r="I20" s="77">
        <f t="shared" si="1"/>
        <v>1571887226</v>
      </c>
      <c r="J20" s="74">
        <v>124554840</v>
      </c>
      <c r="K20" s="75">
        <v>71673928</v>
      </c>
      <c r="L20" s="75">
        <f t="shared" si="2"/>
        <v>196228768</v>
      </c>
      <c r="M20" s="41">
        <f t="shared" si="3"/>
        <v>0.12483641622264828</v>
      </c>
      <c r="N20" s="102">
        <v>0</v>
      </c>
      <c r="O20" s="103">
        <v>0</v>
      </c>
      <c r="P20" s="104">
        <f t="shared" si="4"/>
        <v>0</v>
      </c>
      <c r="Q20" s="41">
        <f t="shared" si="5"/>
        <v>0</v>
      </c>
      <c r="R20" s="102">
        <v>0</v>
      </c>
      <c r="S20" s="104">
        <v>0</v>
      </c>
      <c r="T20" s="104">
        <f t="shared" si="6"/>
        <v>0</v>
      </c>
      <c r="U20" s="41">
        <f t="shared" si="7"/>
        <v>0</v>
      </c>
      <c r="V20" s="102">
        <v>0</v>
      </c>
      <c r="W20" s="104">
        <v>0</v>
      </c>
      <c r="X20" s="104">
        <f t="shared" si="8"/>
        <v>0</v>
      </c>
      <c r="Y20" s="41">
        <f t="shared" si="9"/>
        <v>0</v>
      </c>
      <c r="Z20" s="74">
        <v>124554840</v>
      </c>
      <c r="AA20" s="75">
        <v>71673928</v>
      </c>
      <c r="AB20" s="75">
        <f t="shared" si="10"/>
        <v>196228768</v>
      </c>
      <c r="AC20" s="41">
        <f t="shared" si="11"/>
        <v>0.12483641622264828</v>
      </c>
      <c r="AD20" s="74">
        <v>103049882</v>
      </c>
      <c r="AE20" s="75">
        <v>57124089</v>
      </c>
      <c r="AF20" s="75">
        <f t="shared" si="12"/>
        <v>160173971</v>
      </c>
      <c r="AG20" s="41">
        <f t="shared" si="13"/>
        <v>0.12014708065419312</v>
      </c>
      <c r="AH20" s="41">
        <f t="shared" si="14"/>
        <v>0.22509772826947017</v>
      </c>
      <c r="AI20" s="13">
        <v>1333149088</v>
      </c>
      <c r="AJ20" s="13">
        <v>1088508189</v>
      </c>
      <c r="AK20" s="13">
        <v>160173971</v>
      </c>
      <c r="AL20" s="13"/>
    </row>
    <row r="21" spans="1:38" s="55" customFormat="1" ht="12.75">
      <c r="A21" s="59"/>
      <c r="B21" s="60" t="s">
        <v>405</v>
      </c>
      <c r="C21" s="33"/>
      <c r="D21" s="78">
        <f>SUM(D16:D20)</f>
        <v>2432013550</v>
      </c>
      <c r="E21" s="79">
        <f>SUM(E16:E20)</f>
        <v>930932325</v>
      </c>
      <c r="F21" s="80">
        <f t="shared" si="0"/>
        <v>3362945875</v>
      </c>
      <c r="G21" s="78">
        <f>SUM(G16:G20)</f>
        <v>2432013550</v>
      </c>
      <c r="H21" s="79">
        <f>SUM(H16:H20)</f>
        <v>930932325</v>
      </c>
      <c r="I21" s="80">
        <f t="shared" si="1"/>
        <v>3362945875</v>
      </c>
      <c r="J21" s="78">
        <f>SUM(J16:J20)</f>
        <v>349229839</v>
      </c>
      <c r="K21" s="79">
        <f>SUM(K16:K20)</f>
        <v>208365254</v>
      </c>
      <c r="L21" s="79">
        <f t="shared" si="2"/>
        <v>557595093</v>
      </c>
      <c r="M21" s="45">
        <f t="shared" si="3"/>
        <v>0.1658055507658148</v>
      </c>
      <c r="N21" s="108">
        <f>SUM(N16:N20)</f>
        <v>0</v>
      </c>
      <c r="O21" s="109">
        <f>SUM(O16:O20)</f>
        <v>0</v>
      </c>
      <c r="P21" s="110">
        <f t="shared" si="4"/>
        <v>0</v>
      </c>
      <c r="Q21" s="45">
        <f t="shared" si="5"/>
        <v>0</v>
      </c>
      <c r="R21" s="108">
        <f>SUM(R16:R20)</f>
        <v>0</v>
      </c>
      <c r="S21" s="110">
        <f>SUM(S16:S20)</f>
        <v>0</v>
      </c>
      <c r="T21" s="110">
        <f t="shared" si="6"/>
        <v>0</v>
      </c>
      <c r="U21" s="45">
        <f t="shared" si="7"/>
        <v>0</v>
      </c>
      <c r="V21" s="108">
        <f>SUM(V16:V20)</f>
        <v>0</v>
      </c>
      <c r="W21" s="110">
        <f>SUM(W16:W20)</f>
        <v>0</v>
      </c>
      <c r="X21" s="110">
        <f t="shared" si="8"/>
        <v>0</v>
      </c>
      <c r="Y21" s="45">
        <f t="shared" si="9"/>
        <v>0</v>
      </c>
      <c r="Z21" s="78">
        <f>SUM(Z16:Z20)</f>
        <v>349229839</v>
      </c>
      <c r="AA21" s="79">
        <f>SUM(AA16:AA20)</f>
        <v>208365254</v>
      </c>
      <c r="AB21" s="79">
        <f t="shared" si="10"/>
        <v>557595093</v>
      </c>
      <c r="AC21" s="45">
        <f t="shared" si="11"/>
        <v>0.1658055507658148</v>
      </c>
      <c r="AD21" s="78">
        <f>SUM(AD16:AD20)</f>
        <v>322035273</v>
      </c>
      <c r="AE21" s="79">
        <f>SUM(AE16:AE20)</f>
        <v>103978896</v>
      </c>
      <c r="AF21" s="79">
        <f t="shared" si="12"/>
        <v>426014169</v>
      </c>
      <c r="AG21" s="45">
        <f t="shared" si="13"/>
        <v>0.13262629190383055</v>
      </c>
      <c r="AH21" s="45">
        <f t="shared" si="14"/>
        <v>0.30886513542229155</v>
      </c>
      <c r="AI21" s="61">
        <f>SUM(AI16:AI20)</f>
        <v>3212139636</v>
      </c>
      <c r="AJ21" s="61">
        <f>SUM(AJ16:AJ20)</f>
        <v>3057916182</v>
      </c>
      <c r="AK21" s="61">
        <f>SUM(AK16:AK20)</f>
        <v>426014169</v>
      </c>
      <c r="AL21" s="61"/>
    </row>
    <row r="22" spans="1:38" s="14" customFormat="1" ht="12.75">
      <c r="A22" s="30" t="s">
        <v>96</v>
      </c>
      <c r="B22" s="58" t="s">
        <v>406</v>
      </c>
      <c r="C22" s="40" t="s">
        <v>407</v>
      </c>
      <c r="D22" s="74">
        <v>124540105</v>
      </c>
      <c r="E22" s="75">
        <v>40950000</v>
      </c>
      <c r="F22" s="76">
        <f t="shared" si="0"/>
        <v>165490105</v>
      </c>
      <c r="G22" s="74">
        <v>124540105</v>
      </c>
      <c r="H22" s="75">
        <v>40950000</v>
      </c>
      <c r="I22" s="77">
        <f t="shared" si="1"/>
        <v>165490105</v>
      </c>
      <c r="J22" s="74">
        <v>27253113</v>
      </c>
      <c r="K22" s="75">
        <v>0</v>
      </c>
      <c r="L22" s="75">
        <f t="shared" si="2"/>
        <v>27253113</v>
      </c>
      <c r="M22" s="41">
        <f t="shared" si="3"/>
        <v>0.16468122369008104</v>
      </c>
      <c r="N22" s="102">
        <v>0</v>
      </c>
      <c r="O22" s="103">
        <v>0</v>
      </c>
      <c r="P22" s="104">
        <f t="shared" si="4"/>
        <v>0</v>
      </c>
      <c r="Q22" s="41">
        <f t="shared" si="5"/>
        <v>0</v>
      </c>
      <c r="R22" s="102">
        <v>0</v>
      </c>
      <c r="S22" s="104">
        <v>0</v>
      </c>
      <c r="T22" s="104">
        <f t="shared" si="6"/>
        <v>0</v>
      </c>
      <c r="U22" s="41">
        <f t="shared" si="7"/>
        <v>0</v>
      </c>
      <c r="V22" s="102">
        <v>0</v>
      </c>
      <c r="W22" s="104">
        <v>0</v>
      </c>
      <c r="X22" s="104">
        <f t="shared" si="8"/>
        <v>0</v>
      </c>
      <c r="Y22" s="41">
        <f t="shared" si="9"/>
        <v>0</v>
      </c>
      <c r="Z22" s="74">
        <v>27253113</v>
      </c>
      <c r="AA22" s="75">
        <v>0</v>
      </c>
      <c r="AB22" s="75">
        <f t="shared" si="10"/>
        <v>27253113</v>
      </c>
      <c r="AC22" s="41">
        <f t="shared" si="11"/>
        <v>0.16468122369008104</v>
      </c>
      <c r="AD22" s="74">
        <v>18922315</v>
      </c>
      <c r="AE22" s="75">
        <v>5983878</v>
      </c>
      <c r="AF22" s="75">
        <f t="shared" si="12"/>
        <v>24906193</v>
      </c>
      <c r="AG22" s="41">
        <f t="shared" si="13"/>
        <v>0.16880038523004687</v>
      </c>
      <c r="AH22" s="41">
        <f t="shared" si="14"/>
        <v>0.09423037876563467</v>
      </c>
      <c r="AI22" s="13">
        <v>147548200</v>
      </c>
      <c r="AJ22" s="13">
        <v>152715164</v>
      </c>
      <c r="AK22" s="13">
        <v>24906193</v>
      </c>
      <c r="AL22" s="13"/>
    </row>
    <row r="23" spans="1:38" s="14" customFormat="1" ht="12.75">
      <c r="A23" s="30" t="s">
        <v>96</v>
      </c>
      <c r="B23" s="58" t="s">
        <v>408</v>
      </c>
      <c r="C23" s="40" t="s">
        <v>409</v>
      </c>
      <c r="D23" s="74">
        <v>81367377</v>
      </c>
      <c r="E23" s="75">
        <v>41743700</v>
      </c>
      <c r="F23" s="76">
        <f t="shared" si="0"/>
        <v>123111077</v>
      </c>
      <c r="G23" s="74">
        <v>81367377</v>
      </c>
      <c r="H23" s="75">
        <v>41743700</v>
      </c>
      <c r="I23" s="77">
        <f t="shared" si="1"/>
        <v>123111077</v>
      </c>
      <c r="J23" s="74">
        <v>14623119</v>
      </c>
      <c r="K23" s="75">
        <v>745347</v>
      </c>
      <c r="L23" s="75">
        <f t="shared" si="2"/>
        <v>15368466</v>
      </c>
      <c r="M23" s="41">
        <f t="shared" si="3"/>
        <v>0.12483414469682529</v>
      </c>
      <c r="N23" s="102">
        <v>0</v>
      </c>
      <c r="O23" s="103">
        <v>0</v>
      </c>
      <c r="P23" s="104">
        <f t="shared" si="4"/>
        <v>0</v>
      </c>
      <c r="Q23" s="41">
        <f t="shared" si="5"/>
        <v>0</v>
      </c>
      <c r="R23" s="102">
        <v>0</v>
      </c>
      <c r="S23" s="104">
        <v>0</v>
      </c>
      <c r="T23" s="104">
        <f t="shared" si="6"/>
        <v>0</v>
      </c>
      <c r="U23" s="41">
        <f t="shared" si="7"/>
        <v>0</v>
      </c>
      <c r="V23" s="102">
        <v>0</v>
      </c>
      <c r="W23" s="104">
        <v>0</v>
      </c>
      <c r="X23" s="104">
        <f t="shared" si="8"/>
        <v>0</v>
      </c>
      <c r="Y23" s="41">
        <f t="shared" si="9"/>
        <v>0</v>
      </c>
      <c r="Z23" s="74">
        <v>14623119</v>
      </c>
      <c r="AA23" s="75">
        <v>745347</v>
      </c>
      <c r="AB23" s="75">
        <f t="shared" si="10"/>
        <v>15368466</v>
      </c>
      <c r="AC23" s="41">
        <f t="shared" si="11"/>
        <v>0.12483414469682529</v>
      </c>
      <c r="AD23" s="74">
        <v>14045238</v>
      </c>
      <c r="AE23" s="75">
        <v>10689924</v>
      </c>
      <c r="AF23" s="75">
        <f t="shared" si="12"/>
        <v>24735162</v>
      </c>
      <c r="AG23" s="41">
        <f t="shared" si="13"/>
        <v>0.23219879127873247</v>
      </c>
      <c r="AH23" s="41">
        <f t="shared" si="14"/>
        <v>-0.3786793876668364</v>
      </c>
      <c r="AI23" s="13">
        <v>106525800</v>
      </c>
      <c r="AJ23" s="13">
        <v>109553777</v>
      </c>
      <c r="AK23" s="13">
        <v>24735162</v>
      </c>
      <c r="AL23" s="13"/>
    </row>
    <row r="24" spans="1:38" s="14" customFormat="1" ht="12.75">
      <c r="A24" s="30" t="s">
        <v>96</v>
      </c>
      <c r="B24" s="58" t="s">
        <v>410</v>
      </c>
      <c r="C24" s="40" t="s">
        <v>411</v>
      </c>
      <c r="D24" s="74">
        <v>104155055</v>
      </c>
      <c r="E24" s="75">
        <v>53011396</v>
      </c>
      <c r="F24" s="76">
        <f t="shared" si="0"/>
        <v>157166451</v>
      </c>
      <c r="G24" s="74">
        <v>104155055</v>
      </c>
      <c r="H24" s="75">
        <v>53011396</v>
      </c>
      <c r="I24" s="77">
        <f t="shared" si="1"/>
        <v>157166451</v>
      </c>
      <c r="J24" s="74">
        <v>22186575</v>
      </c>
      <c r="K24" s="75">
        <v>4483930</v>
      </c>
      <c r="L24" s="75">
        <f t="shared" si="2"/>
        <v>26670505</v>
      </c>
      <c r="M24" s="41">
        <f t="shared" si="3"/>
        <v>0.16969591684678303</v>
      </c>
      <c r="N24" s="102">
        <v>0</v>
      </c>
      <c r="O24" s="103">
        <v>0</v>
      </c>
      <c r="P24" s="104">
        <f t="shared" si="4"/>
        <v>0</v>
      </c>
      <c r="Q24" s="41">
        <f t="shared" si="5"/>
        <v>0</v>
      </c>
      <c r="R24" s="102">
        <v>0</v>
      </c>
      <c r="S24" s="104">
        <v>0</v>
      </c>
      <c r="T24" s="104">
        <f t="shared" si="6"/>
        <v>0</v>
      </c>
      <c r="U24" s="41">
        <f t="shared" si="7"/>
        <v>0</v>
      </c>
      <c r="V24" s="102">
        <v>0</v>
      </c>
      <c r="W24" s="104">
        <v>0</v>
      </c>
      <c r="X24" s="104">
        <f t="shared" si="8"/>
        <v>0</v>
      </c>
      <c r="Y24" s="41">
        <f t="shared" si="9"/>
        <v>0</v>
      </c>
      <c r="Z24" s="74">
        <v>22186575</v>
      </c>
      <c r="AA24" s="75">
        <v>4483930</v>
      </c>
      <c r="AB24" s="75">
        <f t="shared" si="10"/>
        <v>26670505</v>
      </c>
      <c r="AC24" s="41">
        <f t="shared" si="11"/>
        <v>0.16969591684678303</v>
      </c>
      <c r="AD24" s="74">
        <v>14926359</v>
      </c>
      <c r="AE24" s="75">
        <v>5568437</v>
      </c>
      <c r="AF24" s="75">
        <f t="shared" si="12"/>
        <v>20494796</v>
      </c>
      <c r="AG24" s="41">
        <f t="shared" si="13"/>
        <v>0.15578573493337985</v>
      </c>
      <c r="AH24" s="41">
        <f t="shared" si="14"/>
        <v>0.30133059143404006</v>
      </c>
      <c r="AI24" s="13">
        <v>131557591</v>
      </c>
      <c r="AJ24" s="13">
        <v>126053135</v>
      </c>
      <c r="AK24" s="13">
        <v>20494796</v>
      </c>
      <c r="AL24" s="13"/>
    </row>
    <row r="25" spans="1:38" s="14" customFormat="1" ht="12.75">
      <c r="A25" s="30" t="s">
        <v>96</v>
      </c>
      <c r="B25" s="58" t="s">
        <v>80</v>
      </c>
      <c r="C25" s="40" t="s">
        <v>81</v>
      </c>
      <c r="D25" s="74">
        <v>1670108000</v>
      </c>
      <c r="E25" s="75">
        <v>485070000</v>
      </c>
      <c r="F25" s="76">
        <f t="shared" si="0"/>
        <v>2155178000</v>
      </c>
      <c r="G25" s="74">
        <v>1670108000</v>
      </c>
      <c r="H25" s="75">
        <v>485070000</v>
      </c>
      <c r="I25" s="77">
        <f t="shared" si="1"/>
        <v>2155178000</v>
      </c>
      <c r="J25" s="74">
        <v>362896697</v>
      </c>
      <c r="K25" s="75">
        <v>84937598</v>
      </c>
      <c r="L25" s="75">
        <f t="shared" si="2"/>
        <v>447834295</v>
      </c>
      <c r="M25" s="41">
        <f t="shared" si="3"/>
        <v>0.20779457427646347</v>
      </c>
      <c r="N25" s="102">
        <v>0</v>
      </c>
      <c r="O25" s="103">
        <v>0</v>
      </c>
      <c r="P25" s="104">
        <f t="shared" si="4"/>
        <v>0</v>
      </c>
      <c r="Q25" s="41">
        <f t="shared" si="5"/>
        <v>0</v>
      </c>
      <c r="R25" s="102">
        <v>0</v>
      </c>
      <c r="S25" s="104">
        <v>0</v>
      </c>
      <c r="T25" s="104">
        <f t="shared" si="6"/>
        <v>0</v>
      </c>
      <c r="U25" s="41">
        <f t="shared" si="7"/>
        <v>0</v>
      </c>
      <c r="V25" s="102">
        <v>0</v>
      </c>
      <c r="W25" s="104">
        <v>0</v>
      </c>
      <c r="X25" s="104">
        <f t="shared" si="8"/>
        <v>0</v>
      </c>
      <c r="Y25" s="41">
        <f t="shared" si="9"/>
        <v>0</v>
      </c>
      <c r="Z25" s="74">
        <v>362896697</v>
      </c>
      <c r="AA25" s="75">
        <v>84937598</v>
      </c>
      <c r="AB25" s="75">
        <f t="shared" si="10"/>
        <v>447834295</v>
      </c>
      <c r="AC25" s="41">
        <f t="shared" si="11"/>
        <v>0.20779457427646347</v>
      </c>
      <c r="AD25" s="74">
        <v>353832135</v>
      </c>
      <c r="AE25" s="75">
        <v>38430922</v>
      </c>
      <c r="AF25" s="75">
        <f t="shared" si="12"/>
        <v>392263057</v>
      </c>
      <c r="AG25" s="41">
        <f t="shared" si="13"/>
        <v>0.21038760285720723</v>
      </c>
      <c r="AH25" s="41">
        <f t="shared" si="14"/>
        <v>0.14166829378480061</v>
      </c>
      <c r="AI25" s="13">
        <v>1864478000</v>
      </c>
      <c r="AJ25" s="13">
        <v>2115841000</v>
      </c>
      <c r="AK25" s="13">
        <v>392263057</v>
      </c>
      <c r="AL25" s="13"/>
    </row>
    <row r="26" spans="1:38" s="14" customFormat="1" ht="12.75">
      <c r="A26" s="30" t="s">
        <v>96</v>
      </c>
      <c r="B26" s="58" t="s">
        <v>412</v>
      </c>
      <c r="C26" s="40" t="s">
        <v>413</v>
      </c>
      <c r="D26" s="74">
        <v>212356056</v>
      </c>
      <c r="E26" s="75">
        <v>120104200</v>
      </c>
      <c r="F26" s="76">
        <f t="shared" si="0"/>
        <v>332460256</v>
      </c>
      <c r="G26" s="74">
        <v>212356056</v>
      </c>
      <c r="H26" s="75">
        <v>120104200</v>
      </c>
      <c r="I26" s="77">
        <f t="shared" si="1"/>
        <v>332460256</v>
      </c>
      <c r="J26" s="74">
        <v>23507466</v>
      </c>
      <c r="K26" s="75">
        <v>19014480</v>
      </c>
      <c r="L26" s="75">
        <f t="shared" si="2"/>
        <v>42521946</v>
      </c>
      <c r="M26" s="41">
        <f t="shared" si="3"/>
        <v>0.12790083997288385</v>
      </c>
      <c r="N26" s="102">
        <v>0</v>
      </c>
      <c r="O26" s="103">
        <v>0</v>
      </c>
      <c r="P26" s="104">
        <f t="shared" si="4"/>
        <v>0</v>
      </c>
      <c r="Q26" s="41">
        <f t="shared" si="5"/>
        <v>0</v>
      </c>
      <c r="R26" s="102">
        <v>0</v>
      </c>
      <c r="S26" s="104">
        <v>0</v>
      </c>
      <c r="T26" s="104">
        <f t="shared" si="6"/>
        <v>0</v>
      </c>
      <c r="U26" s="41">
        <f t="shared" si="7"/>
        <v>0</v>
      </c>
      <c r="V26" s="102">
        <v>0</v>
      </c>
      <c r="W26" s="104">
        <v>0</v>
      </c>
      <c r="X26" s="104">
        <f t="shared" si="8"/>
        <v>0</v>
      </c>
      <c r="Y26" s="41">
        <f t="shared" si="9"/>
        <v>0</v>
      </c>
      <c r="Z26" s="74">
        <v>23507466</v>
      </c>
      <c r="AA26" s="75">
        <v>19014480</v>
      </c>
      <c r="AB26" s="75">
        <f t="shared" si="10"/>
        <v>42521946</v>
      </c>
      <c r="AC26" s="41">
        <f t="shared" si="11"/>
        <v>0.12790083997288385</v>
      </c>
      <c r="AD26" s="74">
        <v>19361386</v>
      </c>
      <c r="AE26" s="75">
        <v>8406116</v>
      </c>
      <c r="AF26" s="75">
        <f t="shared" si="12"/>
        <v>27767502</v>
      </c>
      <c r="AG26" s="41">
        <f t="shared" si="13"/>
        <v>0.10944640732138018</v>
      </c>
      <c r="AH26" s="41">
        <f t="shared" si="14"/>
        <v>0.5313565476649647</v>
      </c>
      <c r="AI26" s="13">
        <v>253708666</v>
      </c>
      <c r="AJ26" s="13">
        <v>257727999</v>
      </c>
      <c r="AK26" s="13">
        <v>27767502</v>
      </c>
      <c r="AL26" s="13"/>
    </row>
    <row r="27" spans="1:38" s="14" customFormat="1" ht="12.75">
      <c r="A27" s="30" t="s">
        <v>115</v>
      </c>
      <c r="B27" s="58" t="s">
        <v>414</v>
      </c>
      <c r="C27" s="40" t="s">
        <v>415</v>
      </c>
      <c r="D27" s="74">
        <v>550604993</v>
      </c>
      <c r="E27" s="75">
        <v>276463716</v>
      </c>
      <c r="F27" s="76">
        <f t="shared" si="0"/>
        <v>827068709</v>
      </c>
      <c r="G27" s="74">
        <v>550604993</v>
      </c>
      <c r="H27" s="75">
        <v>276463716</v>
      </c>
      <c r="I27" s="77">
        <f t="shared" si="1"/>
        <v>827068709</v>
      </c>
      <c r="J27" s="74">
        <v>92864666</v>
      </c>
      <c r="K27" s="75">
        <v>22490094</v>
      </c>
      <c r="L27" s="75">
        <f t="shared" si="2"/>
        <v>115354760</v>
      </c>
      <c r="M27" s="41">
        <f t="shared" si="3"/>
        <v>0.1394742162830392</v>
      </c>
      <c r="N27" s="102">
        <v>0</v>
      </c>
      <c r="O27" s="103">
        <v>0</v>
      </c>
      <c r="P27" s="104">
        <f t="shared" si="4"/>
        <v>0</v>
      </c>
      <c r="Q27" s="41">
        <f t="shared" si="5"/>
        <v>0</v>
      </c>
      <c r="R27" s="102">
        <v>0</v>
      </c>
      <c r="S27" s="104">
        <v>0</v>
      </c>
      <c r="T27" s="104">
        <f t="shared" si="6"/>
        <v>0</v>
      </c>
      <c r="U27" s="41">
        <f t="shared" si="7"/>
        <v>0</v>
      </c>
      <c r="V27" s="102">
        <v>0</v>
      </c>
      <c r="W27" s="104">
        <v>0</v>
      </c>
      <c r="X27" s="104">
        <f t="shared" si="8"/>
        <v>0</v>
      </c>
      <c r="Y27" s="41">
        <f t="shared" si="9"/>
        <v>0</v>
      </c>
      <c r="Z27" s="74">
        <v>92864666</v>
      </c>
      <c r="AA27" s="75">
        <v>22490094</v>
      </c>
      <c r="AB27" s="75">
        <f t="shared" si="10"/>
        <v>115354760</v>
      </c>
      <c r="AC27" s="41">
        <f t="shared" si="11"/>
        <v>0.1394742162830392</v>
      </c>
      <c r="AD27" s="74">
        <v>73462639</v>
      </c>
      <c r="AE27" s="75">
        <v>23345708</v>
      </c>
      <c r="AF27" s="75">
        <f t="shared" si="12"/>
        <v>96808347</v>
      </c>
      <c r="AG27" s="41">
        <f t="shared" si="13"/>
        <v>0.12493387818700943</v>
      </c>
      <c r="AH27" s="41">
        <f t="shared" si="14"/>
        <v>0.19157865591899848</v>
      </c>
      <c r="AI27" s="13">
        <v>774876666</v>
      </c>
      <c r="AJ27" s="13">
        <v>872329895</v>
      </c>
      <c r="AK27" s="13">
        <v>96808347</v>
      </c>
      <c r="AL27" s="13"/>
    </row>
    <row r="28" spans="1:38" s="55" customFormat="1" ht="12.75">
      <c r="A28" s="59"/>
      <c r="B28" s="60" t="s">
        <v>416</v>
      </c>
      <c r="C28" s="33"/>
      <c r="D28" s="78">
        <f>SUM(D22:D27)</f>
        <v>2743131586</v>
      </c>
      <c r="E28" s="79">
        <f>SUM(E22:E27)</f>
        <v>1017343012</v>
      </c>
      <c r="F28" s="87">
        <f t="shared" si="0"/>
        <v>3760474598</v>
      </c>
      <c r="G28" s="78">
        <f>SUM(G22:G27)</f>
        <v>2743131586</v>
      </c>
      <c r="H28" s="79">
        <f>SUM(H22:H27)</f>
        <v>1017343012</v>
      </c>
      <c r="I28" s="80">
        <f t="shared" si="1"/>
        <v>3760474598</v>
      </c>
      <c r="J28" s="78">
        <f>SUM(J22:J27)</f>
        <v>543331636</v>
      </c>
      <c r="K28" s="79">
        <f>SUM(K22:K27)</f>
        <v>131671449</v>
      </c>
      <c r="L28" s="79">
        <f t="shared" si="2"/>
        <v>675003085</v>
      </c>
      <c r="M28" s="45">
        <f t="shared" si="3"/>
        <v>0.17949944013955016</v>
      </c>
      <c r="N28" s="108">
        <f>SUM(N22:N27)</f>
        <v>0</v>
      </c>
      <c r="O28" s="109">
        <f>SUM(O22:O27)</f>
        <v>0</v>
      </c>
      <c r="P28" s="110">
        <f t="shared" si="4"/>
        <v>0</v>
      </c>
      <c r="Q28" s="45">
        <f t="shared" si="5"/>
        <v>0</v>
      </c>
      <c r="R28" s="108">
        <f>SUM(R22:R27)</f>
        <v>0</v>
      </c>
      <c r="S28" s="110">
        <f>SUM(S22:S27)</f>
        <v>0</v>
      </c>
      <c r="T28" s="110">
        <f t="shared" si="6"/>
        <v>0</v>
      </c>
      <c r="U28" s="45">
        <f t="shared" si="7"/>
        <v>0</v>
      </c>
      <c r="V28" s="108">
        <f>SUM(V22:V27)</f>
        <v>0</v>
      </c>
      <c r="W28" s="110">
        <f>SUM(W22:W27)</f>
        <v>0</v>
      </c>
      <c r="X28" s="110">
        <f t="shared" si="8"/>
        <v>0</v>
      </c>
      <c r="Y28" s="45">
        <f t="shared" si="9"/>
        <v>0</v>
      </c>
      <c r="Z28" s="78">
        <f>SUM(Z22:Z27)</f>
        <v>543331636</v>
      </c>
      <c r="AA28" s="79">
        <f>SUM(AA22:AA27)</f>
        <v>131671449</v>
      </c>
      <c r="AB28" s="79">
        <f t="shared" si="10"/>
        <v>675003085</v>
      </c>
      <c r="AC28" s="45">
        <f t="shared" si="11"/>
        <v>0.17949944013955016</v>
      </c>
      <c r="AD28" s="78">
        <f>SUM(AD22:AD27)</f>
        <v>494550072</v>
      </c>
      <c r="AE28" s="79">
        <f>SUM(AE22:AE27)</f>
        <v>92424985</v>
      </c>
      <c r="AF28" s="79">
        <f t="shared" si="12"/>
        <v>586975057</v>
      </c>
      <c r="AG28" s="45">
        <f t="shared" si="13"/>
        <v>0.17902704301104017</v>
      </c>
      <c r="AH28" s="45">
        <f t="shared" si="14"/>
        <v>0.14996894152522744</v>
      </c>
      <c r="AI28" s="61">
        <f>SUM(AI22:AI27)</f>
        <v>3278694923</v>
      </c>
      <c r="AJ28" s="61">
        <f>SUM(AJ22:AJ27)</f>
        <v>3634220970</v>
      </c>
      <c r="AK28" s="61">
        <f>SUM(AK22:AK27)</f>
        <v>586975057</v>
      </c>
      <c r="AL28" s="61"/>
    </row>
    <row r="29" spans="1:38" s="14" customFormat="1" ht="12.75">
      <c r="A29" s="30" t="s">
        <v>96</v>
      </c>
      <c r="B29" s="58" t="s">
        <v>417</v>
      </c>
      <c r="C29" s="40" t="s">
        <v>418</v>
      </c>
      <c r="D29" s="74">
        <v>189652757</v>
      </c>
      <c r="E29" s="75">
        <v>166855022</v>
      </c>
      <c r="F29" s="76">
        <f t="shared" si="0"/>
        <v>356507779</v>
      </c>
      <c r="G29" s="74">
        <v>189652757</v>
      </c>
      <c r="H29" s="75">
        <v>166855022</v>
      </c>
      <c r="I29" s="77">
        <f t="shared" si="1"/>
        <v>356507779</v>
      </c>
      <c r="J29" s="74">
        <v>7966391</v>
      </c>
      <c r="K29" s="75">
        <v>59876</v>
      </c>
      <c r="L29" s="75">
        <f t="shared" si="2"/>
        <v>8026267</v>
      </c>
      <c r="M29" s="41">
        <f t="shared" si="3"/>
        <v>0.022513581674188377</v>
      </c>
      <c r="N29" s="102">
        <v>0</v>
      </c>
      <c r="O29" s="103">
        <v>0</v>
      </c>
      <c r="P29" s="104">
        <f t="shared" si="4"/>
        <v>0</v>
      </c>
      <c r="Q29" s="41">
        <f t="shared" si="5"/>
        <v>0</v>
      </c>
      <c r="R29" s="102">
        <v>0</v>
      </c>
      <c r="S29" s="104">
        <v>0</v>
      </c>
      <c r="T29" s="104">
        <f t="shared" si="6"/>
        <v>0</v>
      </c>
      <c r="U29" s="41">
        <f t="shared" si="7"/>
        <v>0</v>
      </c>
      <c r="V29" s="102">
        <v>0</v>
      </c>
      <c r="W29" s="104">
        <v>0</v>
      </c>
      <c r="X29" s="104">
        <f t="shared" si="8"/>
        <v>0</v>
      </c>
      <c r="Y29" s="41">
        <f t="shared" si="9"/>
        <v>0</v>
      </c>
      <c r="Z29" s="74">
        <v>7966391</v>
      </c>
      <c r="AA29" s="75">
        <v>59876</v>
      </c>
      <c r="AB29" s="75">
        <f t="shared" si="10"/>
        <v>8026267</v>
      </c>
      <c r="AC29" s="41">
        <f t="shared" si="11"/>
        <v>0.022513581674188377</v>
      </c>
      <c r="AD29" s="74">
        <v>37870738</v>
      </c>
      <c r="AE29" s="75">
        <v>1375127</v>
      </c>
      <c r="AF29" s="75">
        <f t="shared" si="12"/>
        <v>39245865</v>
      </c>
      <c r="AG29" s="41">
        <f t="shared" si="13"/>
        <v>0.22020176276140402</v>
      </c>
      <c r="AH29" s="41">
        <f t="shared" si="14"/>
        <v>-0.7954875755700632</v>
      </c>
      <c r="AI29" s="13">
        <v>178226843</v>
      </c>
      <c r="AJ29" s="13">
        <v>418006037</v>
      </c>
      <c r="AK29" s="13">
        <v>39245865</v>
      </c>
      <c r="AL29" s="13"/>
    </row>
    <row r="30" spans="1:38" s="14" customFormat="1" ht="12.75">
      <c r="A30" s="30" t="s">
        <v>96</v>
      </c>
      <c r="B30" s="58" t="s">
        <v>419</v>
      </c>
      <c r="C30" s="40" t="s">
        <v>420</v>
      </c>
      <c r="D30" s="74">
        <v>359532321</v>
      </c>
      <c r="E30" s="75">
        <v>76873808</v>
      </c>
      <c r="F30" s="76">
        <f t="shared" si="0"/>
        <v>436406129</v>
      </c>
      <c r="G30" s="74">
        <v>359532321</v>
      </c>
      <c r="H30" s="75">
        <v>76873808</v>
      </c>
      <c r="I30" s="77">
        <f t="shared" si="1"/>
        <v>436406129</v>
      </c>
      <c r="J30" s="74">
        <v>58480958</v>
      </c>
      <c r="K30" s="75">
        <v>2837849</v>
      </c>
      <c r="L30" s="75">
        <f t="shared" si="2"/>
        <v>61318807</v>
      </c>
      <c r="M30" s="41">
        <f t="shared" si="3"/>
        <v>0.14050858346217224</v>
      </c>
      <c r="N30" s="102">
        <v>0</v>
      </c>
      <c r="O30" s="103">
        <v>0</v>
      </c>
      <c r="P30" s="104">
        <f t="shared" si="4"/>
        <v>0</v>
      </c>
      <c r="Q30" s="41">
        <f t="shared" si="5"/>
        <v>0</v>
      </c>
      <c r="R30" s="102">
        <v>0</v>
      </c>
      <c r="S30" s="104">
        <v>0</v>
      </c>
      <c r="T30" s="104">
        <f t="shared" si="6"/>
        <v>0</v>
      </c>
      <c r="U30" s="41">
        <f t="shared" si="7"/>
        <v>0</v>
      </c>
      <c r="V30" s="102">
        <v>0</v>
      </c>
      <c r="W30" s="104">
        <v>0</v>
      </c>
      <c r="X30" s="104">
        <f t="shared" si="8"/>
        <v>0</v>
      </c>
      <c r="Y30" s="41">
        <f t="shared" si="9"/>
        <v>0</v>
      </c>
      <c r="Z30" s="74">
        <v>58480958</v>
      </c>
      <c r="AA30" s="75">
        <v>2837849</v>
      </c>
      <c r="AB30" s="75">
        <f t="shared" si="10"/>
        <v>61318807</v>
      </c>
      <c r="AC30" s="41">
        <f t="shared" si="11"/>
        <v>0.14050858346217224</v>
      </c>
      <c r="AD30" s="74">
        <v>51948088</v>
      </c>
      <c r="AE30" s="75">
        <v>17786988</v>
      </c>
      <c r="AF30" s="75">
        <f t="shared" si="12"/>
        <v>69735076</v>
      </c>
      <c r="AG30" s="41">
        <f t="shared" si="13"/>
        <v>0.22956762017082313</v>
      </c>
      <c r="AH30" s="41">
        <f t="shared" si="14"/>
        <v>-0.12068917799702406</v>
      </c>
      <c r="AI30" s="13">
        <v>303767038</v>
      </c>
      <c r="AJ30" s="13">
        <v>367590992</v>
      </c>
      <c r="AK30" s="13">
        <v>69735076</v>
      </c>
      <c r="AL30" s="13"/>
    </row>
    <row r="31" spans="1:38" s="14" customFormat="1" ht="12.75">
      <c r="A31" s="30" t="s">
        <v>96</v>
      </c>
      <c r="B31" s="58" t="s">
        <v>421</v>
      </c>
      <c r="C31" s="40" t="s">
        <v>422</v>
      </c>
      <c r="D31" s="74">
        <v>121591163</v>
      </c>
      <c r="E31" s="75">
        <v>26790784</v>
      </c>
      <c r="F31" s="77">
        <f t="shared" si="0"/>
        <v>148381947</v>
      </c>
      <c r="G31" s="74">
        <v>121591163</v>
      </c>
      <c r="H31" s="75">
        <v>26790784</v>
      </c>
      <c r="I31" s="77">
        <f t="shared" si="1"/>
        <v>148381947</v>
      </c>
      <c r="J31" s="74">
        <v>22743152</v>
      </c>
      <c r="K31" s="75">
        <v>1706598</v>
      </c>
      <c r="L31" s="75">
        <f t="shared" si="2"/>
        <v>24449750</v>
      </c>
      <c r="M31" s="41">
        <f t="shared" si="3"/>
        <v>0.16477577289102427</v>
      </c>
      <c r="N31" s="102">
        <v>0</v>
      </c>
      <c r="O31" s="103">
        <v>0</v>
      </c>
      <c r="P31" s="104">
        <f t="shared" si="4"/>
        <v>0</v>
      </c>
      <c r="Q31" s="41">
        <f t="shared" si="5"/>
        <v>0</v>
      </c>
      <c r="R31" s="102">
        <v>0</v>
      </c>
      <c r="S31" s="104">
        <v>0</v>
      </c>
      <c r="T31" s="104">
        <f t="shared" si="6"/>
        <v>0</v>
      </c>
      <c r="U31" s="41">
        <f t="shared" si="7"/>
        <v>0</v>
      </c>
      <c r="V31" s="102">
        <v>0</v>
      </c>
      <c r="W31" s="104">
        <v>0</v>
      </c>
      <c r="X31" s="104">
        <f t="shared" si="8"/>
        <v>0</v>
      </c>
      <c r="Y31" s="41">
        <f t="shared" si="9"/>
        <v>0</v>
      </c>
      <c r="Z31" s="74">
        <v>22743152</v>
      </c>
      <c r="AA31" s="75">
        <v>1706598</v>
      </c>
      <c r="AB31" s="75">
        <f t="shared" si="10"/>
        <v>24449750</v>
      </c>
      <c r="AC31" s="41">
        <f t="shared" si="11"/>
        <v>0.16477577289102427</v>
      </c>
      <c r="AD31" s="74">
        <v>15277830</v>
      </c>
      <c r="AE31" s="75">
        <v>0</v>
      </c>
      <c r="AF31" s="75">
        <f t="shared" si="12"/>
        <v>15277830</v>
      </c>
      <c r="AG31" s="41">
        <f t="shared" si="13"/>
        <v>0.13207819783716995</v>
      </c>
      <c r="AH31" s="41">
        <f t="shared" si="14"/>
        <v>0.6003418024680207</v>
      </c>
      <c r="AI31" s="13">
        <v>115672611</v>
      </c>
      <c r="AJ31" s="13">
        <v>131555935</v>
      </c>
      <c r="AK31" s="13">
        <v>15277830</v>
      </c>
      <c r="AL31" s="13"/>
    </row>
    <row r="32" spans="1:38" s="14" customFormat="1" ht="12.75">
      <c r="A32" s="30" t="s">
        <v>96</v>
      </c>
      <c r="B32" s="58" t="s">
        <v>423</v>
      </c>
      <c r="C32" s="40" t="s">
        <v>424</v>
      </c>
      <c r="D32" s="74">
        <v>240238018</v>
      </c>
      <c r="E32" s="75">
        <v>65430378</v>
      </c>
      <c r="F32" s="76">
        <f t="shared" si="0"/>
        <v>305668396</v>
      </c>
      <c r="G32" s="74">
        <v>240238018</v>
      </c>
      <c r="H32" s="75">
        <v>65430378</v>
      </c>
      <c r="I32" s="77">
        <f t="shared" si="1"/>
        <v>305668396</v>
      </c>
      <c r="J32" s="74">
        <v>47033357</v>
      </c>
      <c r="K32" s="75">
        <v>10127584</v>
      </c>
      <c r="L32" s="75">
        <f t="shared" si="2"/>
        <v>57160941</v>
      </c>
      <c r="M32" s="41">
        <f t="shared" si="3"/>
        <v>0.18700311104455825</v>
      </c>
      <c r="N32" s="102">
        <v>0</v>
      </c>
      <c r="O32" s="103">
        <v>0</v>
      </c>
      <c r="P32" s="104">
        <f t="shared" si="4"/>
        <v>0</v>
      </c>
      <c r="Q32" s="41">
        <f t="shared" si="5"/>
        <v>0</v>
      </c>
      <c r="R32" s="102">
        <v>0</v>
      </c>
      <c r="S32" s="104">
        <v>0</v>
      </c>
      <c r="T32" s="104">
        <f t="shared" si="6"/>
        <v>0</v>
      </c>
      <c r="U32" s="41">
        <f t="shared" si="7"/>
        <v>0</v>
      </c>
      <c r="V32" s="102">
        <v>0</v>
      </c>
      <c r="W32" s="104">
        <v>0</v>
      </c>
      <c r="X32" s="104">
        <f t="shared" si="8"/>
        <v>0</v>
      </c>
      <c r="Y32" s="41">
        <f t="shared" si="9"/>
        <v>0</v>
      </c>
      <c r="Z32" s="74">
        <v>47033357</v>
      </c>
      <c r="AA32" s="75">
        <v>10127584</v>
      </c>
      <c r="AB32" s="75">
        <f t="shared" si="10"/>
        <v>57160941</v>
      </c>
      <c r="AC32" s="41">
        <f t="shared" si="11"/>
        <v>0.18700311104455825</v>
      </c>
      <c r="AD32" s="74">
        <v>43749966</v>
      </c>
      <c r="AE32" s="75">
        <v>5425544</v>
      </c>
      <c r="AF32" s="75">
        <f t="shared" si="12"/>
        <v>49175510</v>
      </c>
      <c r="AG32" s="41">
        <f t="shared" si="13"/>
        <v>0.20002927902019496</v>
      </c>
      <c r="AH32" s="41">
        <f t="shared" si="14"/>
        <v>0.16238633824031523</v>
      </c>
      <c r="AI32" s="13">
        <v>245841560</v>
      </c>
      <c r="AJ32" s="13">
        <v>250340754</v>
      </c>
      <c r="AK32" s="13">
        <v>49175510</v>
      </c>
      <c r="AL32" s="13"/>
    </row>
    <row r="33" spans="1:38" s="14" customFormat="1" ht="12.75">
      <c r="A33" s="30" t="s">
        <v>96</v>
      </c>
      <c r="B33" s="58" t="s">
        <v>425</v>
      </c>
      <c r="C33" s="40" t="s">
        <v>426</v>
      </c>
      <c r="D33" s="74">
        <v>205381241</v>
      </c>
      <c r="E33" s="75">
        <v>25892000</v>
      </c>
      <c r="F33" s="76">
        <f t="shared" si="0"/>
        <v>231273241</v>
      </c>
      <c r="G33" s="74">
        <v>205381241</v>
      </c>
      <c r="H33" s="75">
        <v>25892000</v>
      </c>
      <c r="I33" s="77">
        <f t="shared" si="1"/>
        <v>231273241</v>
      </c>
      <c r="J33" s="74">
        <v>40061498</v>
      </c>
      <c r="K33" s="75">
        <v>1584955</v>
      </c>
      <c r="L33" s="75">
        <f t="shared" si="2"/>
        <v>41646453</v>
      </c>
      <c r="M33" s="41">
        <f t="shared" si="3"/>
        <v>0.18007467193318746</v>
      </c>
      <c r="N33" s="102">
        <v>0</v>
      </c>
      <c r="O33" s="103">
        <v>0</v>
      </c>
      <c r="P33" s="104">
        <f t="shared" si="4"/>
        <v>0</v>
      </c>
      <c r="Q33" s="41">
        <f t="shared" si="5"/>
        <v>0</v>
      </c>
      <c r="R33" s="102">
        <v>0</v>
      </c>
      <c r="S33" s="104">
        <v>0</v>
      </c>
      <c r="T33" s="104">
        <f t="shared" si="6"/>
        <v>0</v>
      </c>
      <c r="U33" s="41">
        <f t="shared" si="7"/>
        <v>0</v>
      </c>
      <c r="V33" s="102">
        <v>0</v>
      </c>
      <c r="W33" s="104">
        <v>0</v>
      </c>
      <c r="X33" s="104">
        <f t="shared" si="8"/>
        <v>0</v>
      </c>
      <c r="Y33" s="41">
        <f t="shared" si="9"/>
        <v>0</v>
      </c>
      <c r="Z33" s="74">
        <v>40061498</v>
      </c>
      <c r="AA33" s="75">
        <v>1584955</v>
      </c>
      <c r="AB33" s="75">
        <f t="shared" si="10"/>
        <v>41646453</v>
      </c>
      <c r="AC33" s="41">
        <f t="shared" si="11"/>
        <v>0.18007467193318746</v>
      </c>
      <c r="AD33" s="74">
        <v>49125980</v>
      </c>
      <c r="AE33" s="75">
        <v>0</v>
      </c>
      <c r="AF33" s="75">
        <f t="shared" si="12"/>
        <v>49125980</v>
      </c>
      <c r="AG33" s="41">
        <f t="shared" si="13"/>
        <v>0.2364134641309988</v>
      </c>
      <c r="AH33" s="41">
        <f t="shared" si="14"/>
        <v>-0.15225196525341578</v>
      </c>
      <c r="AI33" s="13">
        <v>207796879</v>
      </c>
      <c r="AJ33" s="13">
        <v>207796879</v>
      </c>
      <c r="AK33" s="13">
        <v>49125980</v>
      </c>
      <c r="AL33" s="13"/>
    </row>
    <row r="34" spans="1:38" s="14" customFormat="1" ht="12.75">
      <c r="A34" s="30" t="s">
        <v>96</v>
      </c>
      <c r="B34" s="58" t="s">
        <v>427</v>
      </c>
      <c r="C34" s="40" t="s">
        <v>428</v>
      </c>
      <c r="D34" s="74">
        <v>637217564</v>
      </c>
      <c r="E34" s="75">
        <v>255483921</v>
      </c>
      <c r="F34" s="76">
        <f t="shared" si="0"/>
        <v>892701485</v>
      </c>
      <c r="G34" s="74">
        <v>637217564</v>
      </c>
      <c r="H34" s="75">
        <v>255483921</v>
      </c>
      <c r="I34" s="77">
        <f t="shared" si="1"/>
        <v>892701485</v>
      </c>
      <c r="J34" s="74">
        <v>72549168</v>
      </c>
      <c r="K34" s="75">
        <v>29402327</v>
      </c>
      <c r="L34" s="75">
        <f t="shared" si="2"/>
        <v>101951495</v>
      </c>
      <c r="M34" s="41">
        <f t="shared" si="3"/>
        <v>0.1142055846361676</v>
      </c>
      <c r="N34" s="102">
        <v>0</v>
      </c>
      <c r="O34" s="103">
        <v>0</v>
      </c>
      <c r="P34" s="104">
        <f t="shared" si="4"/>
        <v>0</v>
      </c>
      <c r="Q34" s="41">
        <f t="shared" si="5"/>
        <v>0</v>
      </c>
      <c r="R34" s="102">
        <v>0</v>
      </c>
      <c r="S34" s="104">
        <v>0</v>
      </c>
      <c r="T34" s="104">
        <f t="shared" si="6"/>
        <v>0</v>
      </c>
      <c r="U34" s="41">
        <f t="shared" si="7"/>
        <v>0</v>
      </c>
      <c r="V34" s="102">
        <v>0</v>
      </c>
      <c r="W34" s="104">
        <v>0</v>
      </c>
      <c r="X34" s="104">
        <f t="shared" si="8"/>
        <v>0</v>
      </c>
      <c r="Y34" s="41">
        <f t="shared" si="9"/>
        <v>0</v>
      </c>
      <c r="Z34" s="74">
        <v>72549168</v>
      </c>
      <c r="AA34" s="75">
        <v>29402327</v>
      </c>
      <c r="AB34" s="75">
        <f t="shared" si="10"/>
        <v>101951495</v>
      </c>
      <c r="AC34" s="41">
        <f t="shared" si="11"/>
        <v>0.1142055846361676</v>
      </c>
      <c r="AD34" s="74">
        <v>86874238</v>
      </c>
      <c r="AE34" s="75">
        <v>18732812</v>
      </c>
      <c r="AF34" s="75">
        <f t="shared" si="12"/>
        <v>105607050</v>
      </c>
      <c r="AG34" s="41">
        <f t="shared" si="13"/>
        <v>0.1408235766155755</v>
      </c>
      <c r="AH34" s="41">
        <f t="shared" si="14"/>
        <v>-0.03461468718234251</v>
      </c>
      <c r="AI34" s="13">
        <v>749924498</v>
      </c>
      <c r="AJ34" s="13">
        <v>848977336</v>
      </c>
      <c r="AK34" s="13">
        <v>105607050</v>
      </c>
      <c r="AL34" s="13"/>
    </row>
    <row r="35" spans="1:38" s="14" customFormat="1" ht="12.75">
      <c r="A35" s="30" t="s">
        <v>115</v>
      </c>
      <c r="B35" s="58" t="s">
        <v>429</v>
      </c>
      <c r="C35" s="40" t="s">
        <v>430</v>
      </c>
      <c r="D35" s="74">
        <v>131905369</v>
      </c>
      <c r="E35" s="75">
        <v>6812000</v>
      </c>
      <c r="F35" s="76">
        <f t="shared" si="0"/>
        <v>138717369</v>
      </c>
      <c r="G35" s="74">
        <v>131905369</v>
      </c>
      <c r="H35" s="75">
        <v>6812000</v>
      </c>
      <c r="I35" s="77">
        <f t="shared" si="1"/>
        <v>138717369</v>
      </c>
      <c r="J35" s="74">
        <v>24612523</v>
      </c>
      <c r="K35" s="75">
        <v>105791</v>
      </c>
      <c r="L35" s="75">
        <f t="shared" si="2"/>
        <v>24718314</v>
      </c>
      <c r="M35" s="41">
        <f t="shared" si="3"/>
        <v>0.17819191769705495</v>
      </c>
      <c r="N35" s="102">
        <v>0</v>
      </c>
      <c r="O35" s="103">
        <v>0</v>
      </c>
      <c r="P35" s="104">
        <f t="shared" si="4"/>
        <v>0</v>
      </c>
      <c r="Q35" s="41">
        <f t="shared" si="5"/>
        <v>0</v>
      </c>
      <c r="R35" s="102">
        <v>0</v>
      </c>
      <c r="S35" s="104">
        <v>0</v>
      </c>
      <c r="T35" s="104">
        <f t="shared" si="6"/>
        <v>0</v>
      </c>
      <c r="U35" s="41">
        <f t="shared" si="7"/>
        <v>0</v>
      </c>
      <c r="V35" s="102">
        <v>0</v>
      </c>
      <c r="W35" s="104">
        <v>0</v>
      </c>
      <c r="X35" s="104">
        <f t="shared" si="8"/>
        <v>0</v>
      </c>
      <c r="Y35" s="41">
        <f t="shared" si="9"/>
        <v>0</v>
      </c>
      <c r="Z35" s="74">
        <v>24612523</v>
      </c>
      <c r="AA35" s="75">
        <v>105791</v>
      </c>
      <c r="AB35" s="75">
        <f t="shared" si="10"/>
        <v>24718314</v>
      </c>
      <c r="AC35" s="41">
        <f t="shared" si="11"/>
        <v>0.17819191769705495</v>
      </c>
      <c r="AD35" s="74">
        <v>23763213</v>
      </c>
      <c r="AE35" s="75">
        <v>1062140</v>
      </c>
      <c r="AF35" s="75">
        <f t="shared" si="12"/>
        <v>24825353</v>
      </c>
      <c r="AG35" s="41">
        <f t="shared" si="13"/>
        <v>0.18833909373442337</v>
      </c>
      <c r="AH35" s="41">
        <f t="shared" si="14"/>
        <v>-0.004311680885262792</v>
      </c>
      <c r="AI35" s="13">
        <v>131812002</v>
      </c>
      <c r="AJ35" s="13">
        <v>154788129</v>
      </c>
      <c r="AK35" s="13">
        <v>24825353</v>
      </c>
      <c r="AL35" s="13"/>
    </row>
    <row r="36" spans="1:38" s="55" customFormat="1" ht="12.75">
      <c r="A36" s="59"/>
      <c r="B36" s="60" t="s">
        <v>431</v>
      </c>
      <c r="C36" s="33"/>
      <c r="D36" s="78">
        <f>SUM(D29:D35)</f>
        <v>1885518433</v>
      </c>
      <c r="E36" s="79">
        <f>SUM(E29:E35)</f>
        <v>624137913</v>
      </c>
      <c r="F36" s="87">
        <f t="shared" si="0"/>
        <v>2509656346</v>
      </c>
      <c r="G36" s="78">
        <f>SUM(G29:G35)</f>
        <v>1885518433</v>
      </c>
      <c r="H36" s="79">
        <f>SUM(H29:H35)</f>
        <v>624137913</v>
      </c>
      <c r="I36" s="80">
        <f t="shared" si="1"/>
        <v>2509656346</v>
      </c>
      <c r="J36" s="78">
        <f>SUM(J29:J35)</f>
        <v>273447047</v>
      </c>
      <c r="K36" s="79">
        <f>SUM(K29:K35)</f>
        <v>45824980</v>
      </c>
      <c r="L36" s="79">
        <f t="shared" si="2"/>
        <v>319272027</v>
      </c>
      <c r="M36" s="45">
        <f t="shared" si="3"/>
        <v>0.12721742859689522</v>
      </c>
      <c r="N36" s="108">
        <f>SUM(N29:N35)</f>
        <v>0</v>
      </c>
      <c r="O36" s="109">
        <f>SUM(O29:O35)</f>
        <v>0</v>
      </c>
      <c r="P36" s="110">
        <f t="shared" si="4"/>
        <v>0</v>
      </c>
      <c r="Q36" s="45">
        <f t="shared" si="5"/>
        <v>0</v>
      </c>
      <c r="R36" s="108">
        <f>SUM(R29:R35)</f>
        <v>0</v>
      </c>
      <c r="S36" s="110">
        <f>SUM(S29:S35)</f>
        <v>0</v>
      </c>
      <c r="T36" s="110">
        <f t="shared" si="6"/>
        <v>0</v>
      </c>
      <c r="U36" s="45">
        <f t="shared" si="7"/>
        <v>0</v>
      </c>
      <c r="V36" s="108">
        <f>SUM(V29:V35)</f>
        <v>0</v>
      </c>
      <c r="W36" s="110">
        <f>SUM(W29:W35)</f>
        <v>0</v>
      </c>
      <c r="X36" s="110">
        <f t="shared" si="8"/>
        <v>0</v>
      </c>
      <c r="Y36" s="45">
        <f t="shared" si="9"/>
        <v>0</v>
      </c>
      <c r="Z36" s="78">
        <f>SUM(Z29:Z35)</f>
        <v>273447047</v>
      </c>
      <c r="AA36" s="79">
        <f>SUM(AA29:AA35)</f>
        <v>45824980</v>
      </c>
      <c r="AB36" s="79">
        <f t="shared" si="10"/>
        <v>319272027</v>
      </c>
      <c r="AC36" s="45">
        <f t="shared" si="11"/>
        <v>0.12721742859689522</v>
      </c>
      <c r="AD36" s="78">
        <f>SUM(AD29:AD35)</f>
        <v>308610053</v>
      </c>
      <c r="AE36" s="79">
        <f>SUM(AE29:AE35)</f>
        <v>44382611</v>
      </c>
      <c r="AF36" s="79">
        <f t="shared" si="12"/>
        <v>352992664</v>
      </c>
      <c r="AG36" s="45">
        <f t="shared" si="13"/>
        <v>0.18260998359325906</v>
      </c>
      <c r="AH36" s="45">
        <f t="shared" si="14"/>
        <v>-0.09552786910041844</v>
      </c>
      <c r="AI36" s="61">
        <f>SUM(AI29:AI35)</f>
        <v>1933041431</v>
      </c>
      <c r="AJ36" s="61">
        <f>SUM(AJ29:AJ35)</f>
        <v>2379056062</v>
      </c>
      <c r="AK36" s="61">
        <f>SUM(AK29:AK35)</f>
        <v>352992664</v>
      </c>
      <c r="AL36" s="61"/>
    </row>
    <row r="37" spans="1:38" s="14" customFormat="1" ht="12.75">
      <c r="A37" s="30" t="s">
        <v>96</v>
      </c>
      <c r="B37" s="58" t="s">
        <v>432</v>
      </c>
      <c r="C37" s="40" t="s">
        <v>433</v>
      </c>
      <c r="D37" s="74">
        <v>134346325</v>
      </c>
      <c r="E37" s="75">
        <v>46795000</v>
      </c>
      <c r="F37" s="76">
        <f t="shared" si="0"/>
        <v>181141325</v>
      </c>
      <c r="G37" s="74">
        <v>134346325</v>
      </c>
      <c r="H37" s="75">
        <v>46795000</v>
      </c>
      <c r="I37" s="77">
        <f t="shared" si="1"/>
        <v>181141325</v>
      </c>
      <c r="J37" s="74">
        <v>5023620</v>
      </c>
      <c r="K37" s="75">
        <v>1273055</v>
      </c>
      <c r="L37" s="75">
        <f t="shared" si="2"/>
        <v>6296675</v>
      </c>
      <c r="M37" s="41">
        <f t="shared" si="3"/>
        <v>0.034761118149047435</v>
      </c>
      <c r="N37" s="102">
        <v>0</v>
      </c>
      <c r="O37" s="103">
        <v>0</v>
      </c>
      <c r="P37" s="104">
        <f t="shared" si="4"/>
        <v>0</v>
      </c>
      <c r="Q37" s="41">
        <f t="shared" si="5"/>
        <v>0</v>
      </c>
      <c r="R37" s="102">
        <v>0</v>
      </c>
      <c r="S37" s="104">
        <v>0</v>
      </c>
      <c r="T37" s="104">
        <f t="shared" si="6"/>
        <v>0</v>
      </c>
      <c r="U37" s="41">
        <f t="shared" si="7"/>
        <v>0</v>
      </c>
      <c r="V37" s="102">
        <v>0</v>
      </c>
      <c r="W37" s="104">
        <v>0</v>
      </c>
      <c r="X37" s="104">
        <f t="shared" si="8"/>
        <v>0</v>
      </c>
      <c r="Y37" s="41">
        <f t="shared" si="9"/>
        <v>0</v>
      </c>
      <c r="Z37" s="74">
        <v>5023620</v>
      </c>
      <c r="AA37" s="75">
        <v>1273055</v>
      </c>
      <c r="AB37" s="75">
        <f t="shared" si="10"/>
        <v>6296675</v>
      </c>
      <c r="AC37" s="41">
        <f t="shared" si="11"/>
        <v>0.034761118149047435</v>
      </c>
      <c r="AD37" s="74">
        <v>22912362</v>
      </c>
      <c r="AE37" s="75">
        <v>3856769</v>
      </c>
      <c r="AF37" s="75">
        <f t="shared" si="12"/>
        <v>26769131</v>
      </c>
      <c r="AG37" s="41">
        <f t="shared" si="13"/>
        <v>0.19835165681989514</v>
      </c>
      <c r="AH37" s="41">
        <f t="shared" si="14"/>
        <v>-0.7647785055106944</v>
      </c>
      <c r="AI37" s="13">
        <v>134957940</v>
      </c>
      <c r="AJ37" s="13">
        <v>151872125</v>
      </c>
      <c r="AK37" s="13">
        <v>26769131</v>
      </c>
      <c r="AL37" s="13"/>
    </row>
    <row r="38" spans="1:38" s="14" customFormat="1" ht="12.75">
      <c r="A38" s="30" t="s">
        <v>96</v>
      </c>
      <c r="B38" s="58" t="s">
        <v>434</v>
      </c>
      <c r="C38" s="40" t="s">
        <v>435</v>
      </c>
      <c r="D38" s="74">
        <v>221480000</v>
      </c>
      <c r="E38" s="75">
        <v>57412000</v>
      </c>
      <c r="F38" s="76">
        <f t="shared" si="0"/>
        <v>278892000</v>
      </c>
      <c r="G38" s="74">
        <v>221480000</v>
      </c>
      <c r="H38" s="75">
        <v>57412000</v>
      </c>
      <c r="I38" s="77">
        <f t="shared" si="1"/>
        <v>278892000</v>
      </c>
      <c r="J38" s="74">
        <v>40751570</v>
      </c>
      <c r="K38" s="75">
        <v>3425093</v>
      </c>
      <c r="L38" s="75">
        <f t="shared" si="2"/>
        <v>44176663</v>
      </c>
      <c r="M38" s="41">
        <f t="shared" si="3"/>
        <v>0.15840061027207664</v>
      </c>
      <c r="N38" s="102">
        <v>0</v>
      </c>
      <c r="O38" s="103">
        <v>0</v>
      </c>
      <c r="P38" s="104">
        <f t="shared" si="4"/>
        <v>0</v>
      </c>
      <c r="Q38" s="41">
        <f t="shared" si="5"/>
        <v>0</v>
      </c>
      <c r="R38" s="102">
        <v>0</v>
      </c>
      <c r="S38" s="104">
        <v>0</v>
      </c>
      <c r="T38" s="104">
        <f t="shared" si="6"/>
        <v>0</v>
      </c>
      <c r="U38" s="41">
        <f t="shared" si="7"/>
        <v>0</v>
      </c>
      <c r="V38" s="102">
        <v>0</v>
      </c>
      <c r="W38" s="104">
        <v>0</v>
      </c>
      <c r="X38" s="104">
        <f t="shared" si="8"/>
        <v>0</v>
      </c>
      <c r="Y38" s="41">
        <f t="shared" si="9"/>
        <v>0</v>
      </c>
      <c r="Z38" s="74">
        <v>40751570</v>
      </c>
      <c r="AA38" s="75">
        <v>3425093</v>
      </c>
      <c r="AB38" s="75">
        <f t="shared" si="10"/>
        <v>44176663</v>
      </c>
      <c r="AC38" s="41">
        <f t="shared" si="11"/>
        <v>0.15840061027207664</v>
      </c>
      <c r="AD38" s="74">
        <v>44579470</v>
      </c>
      <c r="AE38" s="75">
        <v>11473290</v>
      </c>
      <c r="AF38" s="75">
        <f t="shared" si="12"/>
        <v>56052760</v>
      </c>
      <c r="AG38" s="41">
        <f t="shared" si="13"/>
        <v>0.20887458174458745</v>
      </c>
      <c r="AH38" s="41">
        <f t="shared" si="14"/>
        <v>-0.21187354556671245</v>
      </c>
      <c r="AI38" s="13">
        <v>268356061</v>
      </c>
      <c r="AJ38" s="13">
        <v>268356061</v>
      </c>
      <c r="AK38" s="13">
        <v>56052760</v>
      </c>
      <c r="AL38" s="13"/>
    </row>
    <row r="39" spans="1:38" s="14" customFormat="1" ht="12.75">
      <c r="A39" s="30" t="s">
        <v>96</v>
      </c>
      <c r="B39" s="58" t="s">
        <v>436</v>
      </c>
      <c r="C39" s="40" t="s">
        <v>437</v>
      </c>
      <c r="D39" s="74">
        <v>154015138</v>
      </c>
      <c r="E39" s="75">
        <v>105313546</v>
      </c>
      <c r="F39" s="76">
        <f t="shared" si="0"/>
        <v>259328684</v>
      </c>
      <c r="G39" s="74">
        <v>154015138</v>
      </c>
      <c r="H39" s="75">
        <v>105313546</v>
      </c>
      <c r="I39" s="77">
        <f t="shared" si="1"/>
        <v>259328684</v>
      </c>
      <c r="J39" s="74">
        <v>19816327</v>
      </c>
      <c r="K39" s="75">
        <v>6418569</v>
      </c>
      <c r="L39" s="75">
        <f t="shared" si="2"/>
        <v>26234896</v>
      </c>
      <c r="M39" s="41">
        <f t="shared" si="3"/>
        <v>0.10116465172822918</v>
      </c>
      <c r="N39" s="102">
        <v>0</v>
      </c>
      <c r="O39" s="103">
        <v>0</v>
      </c>
      <c r="P39" s="104">
        <f t="shared" si="4"/>
        <v>0</v>
      </c>
      <c r="Q39" s="41">
        <f t="shared" si="5"/>
        <v>0</v>
      </c>
      <c r="R39" s="102">
        <v>0</v>
      </c>
      <c r="S39" s="104">
        <v>0</v>
      </c>
      <c r="T39" s="104">
        <f t="shared" si="6"/>
        <v>0</v>
      </c>
      <c r="U39" s="41">
        <f t="shared" si="7"/>
        <v>0</v>
      </c>
      <c r="V39" s="102">
        <v>0</v>
      </c>
      <c r="W39" s="104">
        <v>0</v>
      </c>
      <c r="X39" s="104">
        <f t="shared" si="8"/>
        <v>0</v>
      </c>
      <c r="Y39" s="41">
        <f t="shared" si="9"/>
        <v>0</v>
      </c>
      <c r="Z39" s="74">
        <v>19816327</v>
      </c>
      <c r="AA39" s="75">
        <v>6418569</v>
      </c>
      <c r="AB39" s="75">
        <f t="shared" si="10"/>
        <v>26234896</v>
      </c>
      <c r="AC39" s="41">
        <f t="shared" si="11"/>
        <v>0.10116465172822918</v>
      </c>
      <c r="AD39" s="74">
        <v>19791576</v>
      </c>
      <c r="AE39" s="75">
        <v>15747051</v>
      </c>
      <c r="AF39" s="75">
        <f t="shared" si="12"/>
        <v>35538627</v>
      </c>
      <c r="AG39" s="41">
        <f t="shared" si="13"/>
        <v>0.16162610824013832</v>
      </c>
      <c r="AH39" s="41">
        <f t="shared" si="14"/>
        <v>-0.2617920776736816</v>
      </c>
      <c r="AI39" s="13">
        <v>219881722</v>
      </c>
      <c r="AJ39" s="13">
        <v>236050922</v>
      </c>
      <c r="AK39" s="13">
        <v>35538627</v>
      </c>
      <c r="AL39" s="13"/>
    </row>
    <row r="40" spans="1:38" s="14" customFormat="1" ht="12.75">
      <c r="A40" s="30" t="s">
        <v>96</v>
      </c>
      <c r="B40" s="58" t="s">
        <v>438</v>
      </c>
      <c r="C40" s="40" t="s">
        <v>439</v>
      </c>
      <c r="D40" s="74">
        <v>58272557</v>
      </c>
      <c r="E40" s="75">
        <v>22132741</v>
      </c>
      <c r="F40" s="76">
        <f t="shared" si="0"/>
        <v>80405298</v>
      </c>
      <c r="G40" s="74">
        <v>58272557</v>
      </c>
      <c r="H40" s="75">
        <v>22132741</v>
      </c>
      <c r="I40" s="77">
        <f t="shared" si="1"/>
        <v>80405298</v>
      </c>
      <c r="J40" s="74">
        <v>13124580</v>
      </c>
      <c r="K40" s="75">
        <v>3045938</v>
      </c>
      <c r="L40" s="75">
        <f t="shared" si="2"/>
        <v>16170518</v>
      </c>
      <c r="M40" s="41">
        <f t="shared" si="3"/>
        <v>0.20111259335174655</v>
      </c>
      <c r="N40" s="102">
        <v>0</v>
      </c>
      <c r="O40" s="103">
        <v>0</v>
      </c>
      <c r="P40" s="104">
        <f t="shared" si="4"/>
        <v>0</v>
      </c>
      <c r="Q40" s="41">
        <f t="shared" si="5"/>
        <v>0</v>
      </c>
      <c r="R40" s="102">
        <v>0</v>
      </c>
      <c r="S40" s="104">
        <v>0</v>
      </c>
      <c r="T40" s="104">
        <f t="shared" si="6"/>
        <v>0</v>
      </c>
      <c r="U40" s="41">
        <f t="shared" si="7"/>
        <v>0</v>
      </c>
      <c r="V40" s="102">
        <v>0</v>
      </c>
      <c r="W40" s="104">
        <v>0</v>
      </c>
      <c r="X40" s="104">
        <f t="shared" si="8"/>
        <v>0</v>
      </c>
      <c r="Y40" s="41">
        <f t="shared" si="9"/>
        <v>0</v>
      </c>
      <c r="Z40" s="74">
        <v>13124580</v>
      </c>
      <c r="AA40" s="75">
        <v>3045938</v>
      </c>
      <c r="AB40" s="75">
        <f t="shared" si="10"/>
        <v>16170518</v>
      </c>
      <c r="AC40" s="41">
        <f t="shared" si="11"/>
        <v>0.20111259335174655</v>
      </c>
      <c r="AD40" s="74">
        <v>9923137</v>
      </c>
      <c r="AE40" s="75">
        <v>1401293</v>
      </c>
      <c r="AF40" s="75">
        <f t="shared" si="12"/>
        <v>11324430</v>
      </c>
      <c r="AG40" s="41">
        <f t="shared" si="13"/>
        <v>0.16563996895728803</v>
      </c>
      <c r="AH40" s="41">
        <f t="shared" si="14"/>
        <v>0.4279321784849215</v>
      </c>
      <c r="AI40" s="13">
        <v>68367738</v>
      </c>
      <c r="AJ40" s="13">
        <v>69544549</v>
      </c>
      <c r="AK40" s="13">
        <v>11324430</v>
      </c>
      <c r="AL40" s="13"/>
    </row>
    <row r="41" spans="1:38" s="14" customFormat="1" ht="12.75">
      <c r="A41" s="30" t="s">
        <v>96</v>
      </c>
      <c r="B41" s="58" t="s">
        <v>440</v>
      </c>
      <c r="C41" s="40" t="s">
        <v>441</v>
      </c>
      <c r="D41" s="74">
        <v>0</v>
      </c>
      <c r="E41" s="75">
        <v>51200000</v>
      </c>
      <c r="F41" s="76">
        <f t="shared" si="0"/>
        <v>51200000</v>
      </c>
      <c r="G41" s="74">
        <v>0</v>
      </c>
      <c r="H41" s="75">
        <v>51200000</v>
      </c>
      <c r="I41" s="77">
        <f t="shared" si="1"/>
        <v>51200000</v>
      </c>
      <c r="J41" s="74">
        <v>41848975</v>
      </c>
      <c r="K41" s="75">
        <v>0</v>
      </c>
      <c r="L41" s="75">
        <f t="shared" si="2"/>
        <v>41848975</v>
      </c>
      <c r="M41" s="41">
        <f t="shared" si="3"/>
        <v>0.81736279296875</v>
      </c>
      <c r="N41" s="102">
        <v>0</v>
      </c>
      <c r="O41" s="103">
        <v>0</v>
      </c>
      <c r="P41" s="104">
        <f t="shared" si="4"/>
        <v>0</v>
      </c>
      <c r="Q41" s="41">
        <f t="shared" si="5"/>
        <v>0</v>
      </c>
      <c r="R41" s="102">
        <v>0</v>
      </c>
      <c r="S41" s="104">
        <v>0</v>
      </c>
      <c r="T41" s="104">
        <f t="shared" si="6"/>
        <v>0</v>
      </c>
      <c r="U41" s="41">
        <f t="shared" si="7"/>
        <v>0</v>
      </c>
      <c r="V41" s="102">
        <v>0</v>
      </c>
      <c r="W41" s="104">
        <v>0</v>
      </c>
      <c r="X41" s="104">
        <f t="shared" si="8"/>
        <v>0</v>
      </c>
      <c r="Y41" s="41">
        <f t="shared" si="9"/>
        <v>0</v>
      </c>
      <c r="Z41" s="74">
        <v>41848975</v>
      </c>
      <c r="AA41" s="75">
        <v>0</v>
      </c>
      <c r="AB41" s="75">
        <f t="shared" si="10"/>
        <v>41848975</v>
      </c>
      <c r="AC41" s="41">
        <f t="shared" si="11"/>
        <v>0.81736279296875</v>
      </c>
      <c r="AD41" s="74">
        <v>42562936</v>
      </c>
      <c r="AE41" s="75">
        <v>4006150</v>
      </c>
      <c r="AF41" s="75">
        <f t="shared" si="12"/>
        <v>46569086</v>
      </c>
      <c r="AG41" s="41">
        <f t="shared" si="13"/>
        <v>0.26044446422004464</v>
      </c>
      <c r="AH41" s="41">
        <f t="shared" si="14"/>
        <v>-0.10135717501520214</v>
      </c>
      <c r="AI41" s="13">
        <v>178806204</v>
      </c>
      <c r="AJ41" s="13">
        <v>178806204</v>
      </c>
      <c r="AK41" s="13">
        <v>46569086</v>
      </c>
      <c r="AL41" s="13"/>
    </row>
    <row r="42" spans="1:38" s="14" customFormat="1" ht="12.75">
      <c r="A42" s="30" t="s">
        <v>115</v>
      </c>
      <c r="B42" s="58" t="s">
        <v>442</v>
      </c>
      <c r="C42" s="40" t="s">
        <v>443</v>
      </c>
      <c r="D42" s="74">
        <v>454559599</v>
      </c>
      <c r="E42" s="75">
        <v>819082000</v>
      </c>
      <c r="F42" s="76">
        <f t="shared" si="0"/>
        <v>1273641599</v>
      </c>
      <c r="G42" s="74">
        <v>454559599</v>
      </c>
      <c r="H42" s="75">
        <v>819082000</v>
      </c>
      <c r="I42" s="77">
        <f t="shared" si="1"/>
        <v>1273641599</v>
      </c>
      <c r="J42" s="74">
        <v>124084839</v>
      </c>
      <c r="K42" s="75">
        <v>40538142</v>
      </c>
      <c r="L42" s="75">
        <f t="shared" si="2"/>
        <v>164622981</v>
      </c>
      <c r="M42" s="41">
        <f t="shared" si="3"/>
        <v>0.12925377212023678</v>
      </c>
      <c r="N42" s="102">
        <v>0</v>
      </c>
      <c r="O42" s="103">
        <v>0</v>
      </c>
      <c r="P42" s="104">
        <f t="shared" si="4"/>
        <v>0</v>
      </c>
      <c r="Q42" s="41">
        <f t="shared" si="5"/>
        <v>0</v>
      </c>
      <c r="R42" s="102">
        <v>0</v>
      </c>
      <c r="S42" s="104">
        <v>0</v>
      </c>
      <c r="T42" s="104">
        <f t="shared" si="6"/>
        <v>0</v>
      </c>
      <c r="U42" s="41">
        <f t="shared" si="7"/>
        <v>0</v>
      </c>
      <c r="V42" s="102">
        <v>0</v>
      </c>
      <c r="W42" s="104">
        <v>0</v>
      </c>
      <c r="X42" s="104">
        <f t="shared" si="8"/>
        <v>0</v>
      </c>
      <c r="Y42" s="41">
        <f t="shared" si="9"/>
        <v>0</v>
      </c>
      <c r="Z42" s="74">
        <v>124084839</v>
      </c>
      <c r="AA42" s="75">
        <v>40538142</v>
      </c>
      <c r="AB42" s="75">
        <f t="shared" si="10"/>
        <v>164622981</v>
      </c>
      <c r="AC42" s="41">
        <f t="shared" si="11"/>
        <v>0.12925377212023678</v>
      </c>
      <c r="AD42" s="74">
        <v>120066899</v>
      </c>
      <c r="AE42" s="75">
        <v>34159572</v>
      </c>
      <c r="AF42" s="75">
        <f t="shared" si="12"/>
        <v>154226471</v>
      </c>
      <c r="AG42" s="41">
        <f t="shared" si="13"/>
        <v>0.1727997403241026</v>
      </c>
      <c r="AH42" s="41">
        <f t="shared" si="14"/>
        <v>0.06741067167386583</v>
      </c>
      <c r="AI42" s="13">
        <v>892515641</v>
      </c>
      <c r="AJ42" s="13">
        <v>967536789</v>
      </c>
      <c r="AK42" s="13">
        <v>154226471</v>
      </c>
      <c r="AL42" s="13"/>
    </row>
    <row r="43" spans="1:38" s="55" customFormat="1" ht="12.75">
      <c r="A43" s="59"/>
      <c r="B43" s="60" t="s">
        <v>444</v>
      </c>
      <c r="C43" s="33"/>
      <c r="D43" s="78">
        <f>SUM(D37:D42)</f>
        <v>1022673619</v>
      </c>
      <c r="E43" s="79">
        <f>SUM(E37:E42)</f>
        <v>1101935287</v>
      </c>
      <c r="F43" s="80">
        <f t="shared" si="0"/>
        <v>2124608906</v>
      </c>
      <c r="G43" s="78">
        <f>SUM(G37:G42)</f>
        <v>1022673619</v>
      </c>
      <c r="H43" s="79">
        <f>SUM(H37:H42)</f>
        <v>1101935287</v>
      </c>
      <c r="I43" s="87">
        <f t="shared" si="1"/>
        <v>2124608906</v>
      </c>
      <c r="J43" s="78">
        <f>SUM(J37:J42)</f>
        <v>244649911</v>
      </c>
      <c r="K43" s="89">
        <f>SUM(K37:K42)</f>
        <v>54700797</v>
      </c>
      <c r="L43" s="79">
        <f t="shared" si="2"/>
        <v>299350708</v>
      </c>
      <c r="M43" s="45">
        <f t="shared" si="3"/>
        <v>0.14089685266526883</v>
      </c>
      <c r="N43" s="108">
        <f>SUM(N37:N42)</f>
        <v>0</v>
      </c>
      <c r="O43" s="109">
        <f>SUM(O37:O42)</f>
        <v>0</v>
      </c>
      <c r="P43" s="110">
        <f t="shared" si="4"/>
        <v>0</v>
      </c>
      <c r="Q43" s="45">
        <f t="shared" si="5"/>
        <v>0</v>
      </c>
      <c r="R43" s="108">
        <f>SUM(R37:R42)</f>
        <v>0</v>
      </c>
      <c r="S43" s="110">
        <f>SUM(S37:S42)</f>
        <v>0</v>
      </c>
      <c r="T43" s="110">
        <f t="shared" si="6"/>
        <v>0</v>
      </c>
      <c r="U43" s="45">
        <f t="shared" si="7"/>
        <v>0</v>
      </c>
      <c r="V43" s="108">
        <f>SUM(V37:V42)</f>
        <v>0</v>
      </c>
      <c r="W43" s="110">
        <f>SUM(W37:W42)</f>
        <v>0</v>
      </c>
      <c r="X43" s="110">
        <f t="shared" si="8"/>
        <v>0</v>
      </c>
      <c r="Y43" s="45">
        <f t="shared" si="9"/>
        <v>0</v>
      </c>
      <c r="Z43" s="78">
        <f>SUM(Z37:Z42)</f>
        <v>244649911</v>
      </c>
      <c r="AA43" s="79">
        <f>SUM(AA37:AA42)</f>
        <v>54700797</v>
      </c>
      <c r="AB43" s="79">
        <f t="shared" si="10"/>
        <v>299350708</v>
      </c>
      <c r="AC43" s="45">
        <f t="shared" si="11"/>
        <v>0.14089685266526883</v>
      </c>
      <c r="AD43" s="78">
        <f>SUM(AD37:AD42)</f>
        <v>259836380</v>
      </c>
      <c r="AE43" s="79">
        <f>SUM(AE37:AE42)</f>
        <v>70644125</v>
      </c>
      <c r="AF43" s="79">
        <f t="shared" si="12"/>
        <v>330480505</v>
      </c>
      <c r="AG43" s="45">
        <f t="shared" si="13"/>
        <v>0.18746568700482436</v>
      </c>
      <c r="AH43" s="45">
        <f t="shared" si="14"/>
        <v>-0.0941955623070716</v>
      </c>
      <c r="AI43" s="61">
        <f>SUM(AI37:AI42)</f>
        <v>1762885306</v>
      </c>
      <c r="AJ43" s="61">
        <f>SUM(AJ37:AJ42)</f>
        <v>1872166650</v>
      </c>
      <c r="AK43" s="61">
        <f>SUM(AK37:AK42)</f>
        <v>330480505</v>
      </c>
      <c r="AL43" s="61"/>
    </row>
    <row r="44" spans="1:38" s="55" customFormat="1" ht="12.75">
      <c r="A44" s="59"/>
      <c r="B44" s="60" t="s">
        <v>445</v>
      </c>
      <c r="C44" s="33"/>
      <c r="D44" s="78">
        <f>SUM(D9:D14,D16:D20,D22:D27,D29:D35,D37:D42)</f>
        <v>10362904027</v>
      </c>
      <c r="E44" s="79">
        <f>SUM(E9:E14,E16:E20,E22:E27,E29:E35,E37:E42)</f>
        <v>4363418126</v>
      </c>
      <c r="F44" s="80">
        <f t="shared" si="0"/>
        <v>14726322153</v>
      </c>
      <c r="G44" s="78">
        <f>SUM(G9:G14,G16:G20,G22:G27,G29:G35,G37:G42)</f>
        <v>10362904027</v>
      </c>
      <c r="H44" s="79">
        <f>SUM(H9:H14,H16:H20,H22:H27,H29:H35,H37:H42)</f>
        <v>4363418126</v>
      </c>
      <c r="I44" s="87">
        <f t="shared" si="1"/>
        <v>14726322153</v>
      </c>
      <c r="J44" s="78">
        <f>SUM(J9:J14,J16:J20,J22:J27,J29:J35,J37:J42)</f>
        <v>1791543927</v>
      </c>
      <c r="K44" s="89">
        <f>SUM(K9:K14,K16:K20,K22:K27,K29:K35,K37:K42)</f>
        <v>492805909</v>
      </c>
      <c r="L44" s="79">
        <f t="shared" si="2"/>
        <v>2284349836</v>
      </c>
      <c r="M44" s="45">
        <f t="shared" si="3"/>
        <v>0.1551201863076613</v>
      </c>
      <c r="N44" s="108">
        <f>SUM(N9:N14,N16:N20,N22:N27,N29:N35,N37:N42)</f>
        <v>0</v>
      </c>
      <c r="O44" s="109">
        <f>SUM(O9:O14,O16:O20,O22:O27,O29:O35,O37:O42)</f>
        <v>0</v>
      </c>
      <c r="P44" s="110">
        <f t="shared" si="4"/>
        <v>0</v>
      </c>
      <c r="Q44" s="45">
        <f t="shared" si="5"/>
        <v>0</v>
      </c>
      <c r="R44" s="108">
        <f>SUM(R9:R14,R16:R20,R22:R27,R29:R35,R37:R42)</f>
        <v>0</v>
      </c>
      <c r="S44" s="110">
        <f>SUM(S9:S14,S16:S20,S22:S27,S29:S35,S37:S42)</f>
        <v>0</v>
      </c>
      <c r="T44" s="110">
        <f t="shared" si="6"/>
        <v>0</v>
      </c>
      <c r="U44" s="45">
        <f t="shared" si="7"/>
        <v>0</v>
      </c>
      <c r="V44" s="108">
        <f>SUM(V9:V14,V16:V20,V22:V27,V29:V35,V37:V42)</f>
        <v>0</v>
      </c>
      <c r="W44" s="110">
        <f>SUM(W9:W14,W16:W20,W22:W27,W29:W35,W37:W42)</f>
        <v>0</v>
      </c>
      <c r="X44" s="110">
        <f t="shared" si="8"/>
        <v>0</v>
      </c>
      <c r="Y44" s="45">
        <f t="shared" si="9"/>
        <v>0</v>
      </c>
      <c r="Z44" s="78">
        <f>SUM(Z9:Z14,Z16:Z20,Z22:Z27,Z29:Z35,Z37:Z42)</f>
        <v>1791543927</v>
      </c>
      <c r="AA44" s="79">
        <f>SUM(AA9:AA14,AA16:AA20,AA22:AA27,AA29:AA35,AA37:AA42)</f>
        <v>492805909</v>
      </c>
      <c r="AB44" s="79">
        <f t="shared" si="10"/>
        <v>2284349836</v>
      </c>
      <c r="AC44" s="45">
        <f t="shared" si="11"/>
        <v>0.1551201863076613</v>
      </c>
      <c r="AD44" s="78">
        <f>SUM(AD9:AD14,AD16:AD20,AD22:AD27,AD29:AD35,AD37:AD42)</f>
        <v>1808828740</v>
      </c>
      <c r="AE44" s="79">
        <f>SUM(AE9:AE14,AE16:AE20,AE22:AE27,AE29:AE35,AE37:AE42)</f>
        <v>390732025</v>
      </c>
      <c r="AF44" s="79">
        <f t="shared" si="12"/>
        <v>2199560765</v>
      </c>
      <c r="AG44" s="45">
        <f t="shared" si="13"/>
        <v>0.16707493672814885</v>
      </c>
      <c r="AH44" s="45">
        <f t="shared" si="14"/>
        <v>0.03854818305053742</v>
      </c>
      <c r="AI44" s="61">
        <f>SUM(AI9:AI14,AI16:AI20,AI22:AI27,AI29:AI35,AI37:AI42)</f>
        <v>13165115056</v>
      </c>
      <c r="AJ44" s="61">
        <f>SUM(AJ9:AJ14,AJ16:AJ20,AJ22:AJ27,AJ29:AJ35,AJ37:AJ42)</f>
        <v>13966467907</v>
      </c>
      <c r="AK44" s="61">
        <f>SUM(AK9:AK14,AK16:AK20,AK22:AK27,AK29:AK35,AK37:AK42)</f>
        <v>2199560765</v>
      </c>
      <c r="AL44" s="61"/>
    </row>
    <row r="45" spans="1:38" s="14" customFormat="1" ht="12.75">
      <c r="A45" s="62"/>
      <c r="B45" s="63"/>
      <c r="C45" s="64"/>
      <c r="D45" s="90"/>
      <c r="E45" s="90"/>
      <c r="F45" s="91"/>
      <c r="G45" s="92"/>
      <c r="H45" s="90"/>
      <c r="I45" s="93"/>
      <c r="J45" s="92"/>
      <c r="K45" s="94"/>
      <c r="L45" s="90"/>
      <c r="M45" s="68"/>
      <c r="N45" s="92"/>
      <c r="O45" s="94"/>
      <c r="P45" s="90"/>
      <c r="Q45" s="68"/>
      <c r="R45" s="92"/>
      <c r="S45" s="94"/>
      <c r="T45" s="90"/>
      <c r="U45" s="68"/>
      <c r="V45" s="92"/>
      <c r="W45" s="94"/>
      <c r="X45" s="90"/>
      <c r="Y45" s="68"/>
      <c r="Z45" s="92"/>
      <c r="AA45" s="94"/>
      <c r="AB45" s="90"/>
      <c r="AC45" s="68"/>
      <c r="AD45" s="92"/>
      <c r="AE45" s="90"/>
      <c r="AF45" s="90"/>
      <c r="AG45" s="68"/>
      <c r="AH45" s="68"/>
      <c r="AI45" s="13"/>
      <c r="AJ45" s="13"/>
      <c r="AK45" s="13"/>
      <c r="AL45" s="13"/>
    </row>
    <row r="46" spans="1:38" s="71" customFormat="1" ht="13.5">
      <c r="A46" s="72"/>
      <c r="B46" s="135" t="s">
        <v>656</v>
      </c>
      <c r="C46" s="72"/>
      <c r="D46" s="95"/>
      <c r="E46" s="95"/>
      <c r="F46" s="95"/>
      <c r="G46" s="95"/>
      <c r="H46" s="95"/>
      <c r="I46" s="95"/>
      <c r="J46" s="95"/>
      <c r="K46" s="95"/>
      <c r="L46" s="95"/>
      <c r="M46" s="72"/>
      <c r="N46" s="95"/>
      <c r="O46" s="95"/>
      <c r="P46" s="95"/>
      <c r="Q46" s="72"/>
      <c r="R46" s="95"/>
      <c r="S46" s="95"/>
      <c r="T46" s="95"/>
      <c r="U46" s="72"/>
      <c r="V46" s="95"/>
      <c r="W46" s="95"/>
      <c r="X46" s="95"/>
      <c r="Y46" s="72"/>
      <c r="Z46" s="95"/>
      <c r="AA46" s="95"/>
      <c r="AB46" s="95"/>
      <c r="AC46" s="72"/>
      <c r="AD46" s="95"/>
      <c r="AE46" s="95"/>
      <c r="AF46" s="95"/>
      <c r="AG46" s="72"/>
      <c r="AH46" s="72"/>
      <c r="AI46" s="72"/>
      <c r="AJ46" s="72"/>
      <c r="AK46" s="72"/>
      <c r="AL46" s="72"/>
    </row>
    <row r="47" spans="1:38" s="5" customFormat="1" ht="12.75">
      <c r="A47" s="73"/>
      <c r="B47" s="73"/>
      <c r="C47" s="73"/>
      <c r="D47" s="96"/>
      <c r="E47" s="96"/>
      <c r="F47" s="96"/>
      <c r="G47" s="96"/>
      <c r="H47" s="96"/>
      <c r="I47" s="96"/>
      <c r="J47" s="96"/>
      <c r="K47" s="96"/>
      <c r="L47" s="96"/>
      <c r="M47" s="73"/>
      <c r="N47" s="96"/>
      <c r="O47" s="96"/>
      <c r="P47" s="96"/>
      <c r="Q47" s="73"/>
      <c r="R47" s="96"/>
      <c r="S47" s="96"/>
      <c r="T47" s="96"/>
      <c r="U47" s="73"/>
      <c r="V47" s="96"/>
      <c r="W47" s="96"/>
      <c r="X47" s="96"/>
      <c r="Y47" s="73"/>
      <c r="Z47" s="96"/>
      <c r="AA47" s="96"/>
      <c r="AB47" s="96"/>
      <c r="AC47" s="73"/>
      <c r="AD47" s="96"/>
      <c r="AE47" s="96"/>
      <c r="AF47" s="96"/>
      <c r="AG47" s="73"/>
      <c r="AH47" s="73"/>
      <c r="AI47" s="73"/>
      <c r="AJ47" s="73"/>
      <c r="AK47" s="73"/>
      <c r="AL47" s="73"/>
    </row>
    <row r="48" spans="1:38" s="5" customFormat="1" ht="12.75">
      <c r="A48" s="73"/>
      <c r="B48" s="73"/>
      <c r="C48" s="73"/>
      <c r="D48" s="96"/>
      <c r="E48" s="96"/>
      <c r="F48" s="96"/>
      <c r="G48" s="96"/>
      <c r="H48" s="96"/>
      <c r="I48" s="96"/>
      <c r="J48" s="96"/>
      <c r="K48" s="96"/>
      <c r="L48" s="96"/>
      <c r="M48" s="73"/>
      <c r="N48" s="96"/>
      <c r="O48" s="96"/>
      <c r="P48" s="96"/>
      <c r="Q48" s="73"/>
      <c r="R48" s="96"/>
      <c r="S48" s="96"/>
      <c r="T48" s="96"/>
      <c r="U48" s="73"/>
      <c r="V48" s="96"/>
      <c r="W48" s="96"/>
      <c r="X48" s="96"/>
      <c r="Y48" s="73"/>
      <c r="Z48" s="96"/>
      <c r="AA48" s="96"/>
      <c r="AB48" s="96"/>
      <c r="AC48" s="73"/>
      <c r="AD48" s="96"/>
      <c r="AE48" s="96"/>
      <c r="AF48" s="96"/>
      <c r="AG48" s="73"/>
      <c r="AH48" s="73"/>
      <c r="AI48" s="73"/>
      <c r="AJ48" s="73"/>
      <c r="AK48" s="73"/>
      <c r="AL48" s="73"/>
    </row>
    <row r="49" spans="1:38" s="5" customFormat="1" ht="12.75">
      <c r="A49" s="73"/>
      <c r="B49" s="73"/>
      <c r="C49" s="73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96"/>
      <c r="O49" s="96"/>
      <c r="P49" s="96"/>
      <c r="Q49" s="73"/>
      <c r="R49" s="96"/>
      <c r="S49" s="96"/>
      <c r="T49" s="96"/>
      <c r="U49" s="73"/>
      <c r="V49" s="96"/>
      <c r="W49" s="96"/>
      <c r="X49" s="96"/>
      <c r="Y49" s="73"/>
      <c r="Z49" s="96"/>
      <c r="AA49" s="96"/>
      <c r="AB49" s="96"/>
      <c r="AC49" s="73"/>
      <c r="AD49" s="96"/>
      <c r="AE49" s="96"/>
      <c r="AF49" s="96"/>
      <c r="AG49" s="73"/>
      <c r="AH49" s="73"/>
      <c r="AI49" s="73"/>
      <c r="AJ49" s="73"/>
      <c r="AK49" s="73"/>
      <c r="AL49" s="73"/>
    </row>
    <row r="50" spans="1:38" s="5" customFormat="1" ht="12.75">
      <c r="A50" s="73"/>
      <c r="B50" s="73"/>
      <c r="C50" s="73"/>
      <c r="D50" s="96"/>
      <c r="E50" s="96"/>
      <c r="F50" s="96"/>
      <c r="G50" s="96"/>
      <c r="H50" s="96"/>
      <c r="I50" s="96"/>
      <c r="J50" s="96"/>
      <c r="K50" s="96"/>
      <c r="L50" s="96"/>
      <c r="M50" s="73"/>
      <c r="N50" s="96"/>
      <c r="O50" s="96"/>
      <c r="P50" s="96"/>
      <c r="Q50" s="73"/>
      <c r="R50" s="96"/>
      <c r="S50" s="96"/>
      <c r="T50" s="96"/>
      <c r="U50" s="73"/>
      <c r="V50" s="96"/>
      <c r="W50" s="96"/>
      <c r="X50" s="96"/>
      <c r="Y50" s="73"/>
      <c r="Z50" s="96"/>
      <c r="AA50" s="96"/>
      <c r="AB50" s="96"/>
      <c r="AC50" s="73"/>
      <c r="AD50" s="96"/>
      <c r="AE50" s="96"/>
      <c r="AF50" s="96"/>
      <c r="AG50" s="73"/>
      <c r="AH50" s="73"/>
      <c r="AI50" s="73"/>
      <c r="AJ50" s="73"/>
      <c r="AK50" s="73"/>
      <c r="AL50" s="73"/>
    </row>
    <row r="51" spans="1:38" s="5" customFormat="1" ht="12.75">
      <c r="A51" s="73"/>
      <c r="B51" s="73"/>
      <c r="C51" s="73"/>
      <c r="D51" s="96"/>
      <c r="E51" s="96"/>
      <c r="F51" s="96"/>
      <c r="G51" s="96"/>
      <c r="H51" s="96"/>
      <c r="I51" s="96"/>
      <c r="J51" s="96"/>
      <c r="K51" s="96"/>
      <c r="L51" s="96"/>
      <c r="M51" s="73"/>
      <c r="N51" s="96"/>
      <c r="O51" s="96"/>
      <c r="P51" s="96"/>
      <c r="Q51" s="73"/>
      <c r="R51" s="96"/>
      <c r="S51" s="96"/>
      <c r="T51" s="96"/>
      <c r="U51" s="73"/>
      <c r="V51" s="96"/>
      <c r="W51" s="96"/>
      <c r="X51" s="96"/>
      <c r="Y51" s="73"/>
      <c r="Z51" s="96"/>
      <c r="AA51" s="96"/>
      <c r="AB51" s="96"/>
      <c r="AC51" s="73"/>
      <c r="AD51" s="96"/>
      <c r="AE51" s="96"/>
      <c r="AF51" s="96"/>
      <c r="AG51" s="73"/>
      <c r="AH51" s="73"/>
      <c r="AI51" s="73"/>
      <c r="AJ51" s="73"/>
      <c r="AK51" s="73"/>
      <c r="AL51" s="73"/>
    </row>
    <row r="52" spans="1:38" s="5" customFormat="1" ht="12.75">
      <c r="A52" s="73"/>
      <c r="B52" s="73"/>
      <c r="C52" s="73"/>
      <c r="D52" s="96"/>
      <c r="E52" s="96"/>
      <c r="F52" s="96"/>
      <c r="G52" s="96"/>
      <c r="H52" s="96"/>
      <c r="I52" s="96"/>
      <c r="J52" s="96"/>
      <c r="K52" s="96"/>
      <c r="L52" s="96"/>
      <c r="M52" s="73"/>
      <c r="N52" s="96"/>
      <c r="O52" s="96"/>
      <c r="P52" s="96"/>
      <c r="Q52" s="73"/>
      <c r="R52" s="96"/>
      <c r="S52" s="96"/>
      <c r="T52" s="96"/>
      <c r="U52" s="73"/>
      <c r="V52" s="96"/>
      <c r="W52" s="96"/>
      <c r="X52" s="96"/>
      <c r="Y52" s="73"/>
      <c r="Z52" s="96"/>
      <c r="AA52" s="96"/>
      <c r="AB52" s="96"/>
      <c r="AC52" s="73"/>
      <c r="AD52" s="96"/>
      <c r="AE52" s="96"/>
      <c r="AF52" s="96"/>
      <c r="AG52" s="73"/>
      <c r="AH52" s="73"/>
      <c r="AI52" s="73"/>
      <c r="AJ52" s="73"/>
      <c r="AK52" s="73"/>
      <c r="AL52" s="73"/>
    </row>
    <row r="53" spans="1:38" s="5" customFormat="1" ht="12.75">
      <c r="A53" s="73"/>
      <c r="B53" s="73"/>
      <c r="C53" s="73"/>
      <c r="D53" s="96"/>
      <c r="E53" s="96"/>
      <c r="F53" s="96"/>
      <c r="G53" s="96"/>
      <c r="H53" s="96"/>
      <c r="I53" s="96"/>
      <c r="J53" s="96"/>
      <c r="K53" s="96"/>
      <c r="L53" s="96"/>
      <c r="M53" s="73"/>
      <c r="N53" s="96"/>
      <c r="O53" s="96"/>
      <c r="P53" s="96"/>
      <c r="Q53" s="73"/>
      <c r="R53" s="96"/>
      <c r="S53" s="96"/>
      <c r="T53" s="96"/>
      <c r="U53" s="73"/>
      <c r="V53" s="96"/>
      <c r="W53" s="96"/>
      <c r="X53" s="96"/>
      <c r="Y53" s="73"/>
      <c r="Z53" s="96"/>
      <c r="AA53" s="96"/>
      <c r="AB53" s="96"/>
      <c r="AC53" s="73"/>
      <c r="AD53" s="96"/>
      <c r="AE53" s="96"/>
      <c r="AF53" s="96"/>
      <c r="AG53" s="73"/>
      <c r="AH53" s="73"/>
      <c r="AI53" s="73"/>
      <c r="AJ53" s="73"/>
      <c r="AK53" s="73"/>
      <c r="AL53" s="73"/>
    </row>
    <row r="54" spans="1:38" s="5" customFormat="1" ht="12.75">
      <c r="A54" s="73"/>
      <c r="B54" s="73"/>
      <c r="C54" s="73"/>
      <c r="D54" s="96"/>
      <c r="E54" s="96"/>
      <c r="F54" s="96"/>
      <c r="G54" s="96"/>
      <c r="H54" s="96"/>
      <c r="I54" s="96"/>
      <c r="J54" s="96"/>
      <c r="K54" s="96"/>
      <c r="L54" s="96"/>
      <c r="M54" s="73"/>
      <c r="N54" s="96"/>
      <c r="O54" s="96"/>
      <c r="P54" s="96"/>
      <c r="Q54" s="73"/>
      <c r="R54" s="96"/>
      <c r="S54" s="96"/>
      <c r="T54" s="96"/>
      <c r="U54" s="73"/>
      <c r="V54" s="96"/>
      <c r="W54" s="96"/>
      <c r="X54" s="96"/>
      <c r="Y54" s="73"/>
      <c r="Z54" s="96"/>
      <c r="AA54" s="96"/>
      <c r="AB54" s="96"/>
      <c r="AC54" s="73"/>
      <c r="AD54" s="96"/>
      <c r="AE54" s="96"/>
      <c r="AF54" s="96"/>
      <c r="AG54" s="73"/>
      <c r="AH54" s="73"/>
      <c r="AI54" s="73"/>
      <c r="AJ54" s="73"/>
      <c r="AK54" s="73"/>
      <c r="AL54" s="73"/>
    </row>
    <row r="55" spans="1:38" s="5" customFormat="1" ht="12.75">
      <c r="A55" s="73"/>
      <c r="B55" s="73"/>
      <c r="C55" s="73"/>
      <c r="D55" s="96"/>
      <c r="E55" s="96"/>
      <c r="F55" s="96"/>
      <c r="G55" s="96"/>
      <c r="H55" s="96"/>
      <c r="I55" s="96"/>
      <c r="J55" s="96"/>
      <c r="K55" s="96"/>
      <c r="L55" s="96"/>
      <c r="M55" s="73"/>
      <c r="N55" s="96"/>
      <c r="O55" s="96"/>
      <c r="P55" s="96"/>
      <c r="Q55" s="73"/>
      <c r="R55" s="96"/>
      <c r="S55" s="96"/>
      <c r="T55" s="96"/>
      <c r="U55" s="73"/>
      <c r="V55" s="96"/>
      <c r="W55" s="96"/>
      <c r="X55" s="96"/>
      <c r="Y55" s="73"/>
      <c r="Z55" s="96"/>
      <c r="AA55" s="96"/>
      <c r="AB55" s="96"/>
      <c r="AC55" s="73"/>
      <c r="AD55" s="96"/>
      <c r="AE55" s="96"/>
      <c r="AF55" s="96"/>
      <c r="AG55" s="73"/>
      <c r="AH55" s="73"/>
      <c r="AI55" s="73"/>
      <c r="AJ55" s="73"/>
      <c r="AK55" s="73"/>
      <c r="AL55" s="73"/>
    </row>
    <row r="56" spans="1:38" s="5" customFormat="1" ht="12.75">
      <c r="A56" s="73"/>
      <c r="B56" s="73"/>
      <c r="C56" s="73"/>
      <c r="D56" s="96"/>
      <c r="E56" s="96"/>
      <c r="F56" s="96"/>
      <c r="G56" s="96"/>
      <c r="H56" s="96"/>
      <c r="I56" s="96"/>
      <c r="J56" s="96"/>
      <c r="K56" s="96"/>
      <c r="L56" s="96"/>
      <c r="M56" s="73"/>
      <c r="N56" s="96"/>
      <c r="O56" s="96"/>
      <c r="P56" s="96"/>
      <c r="Q56" s="73"/>
      <c r="R56" s="96"/>
      <c r="S56" s="96"/>
      <c r="T56" s="96"/>
      <c r="U56" s="73"/>
      <c r="V56" s="96"/>
      <c r="W56" s="96"/>
      <c r="X56" s="96"/>
      <c r="Y56" s="73"/>
      <c r="Z56" s="96"/>
      <c r="AA56" s="96"/>
      <c r="AB56" s="96"/>
      <c r="AC56" s="73"/>
      <c r="AD56" s="96"/>
      <c r="AE56" s="96"/>
      <c r="AF56" s="96"/>
      <c r="AG56" s="73"/>
      <c r="AH56" s="73"/>
      <c r="AI56" s="73"/>
      <c r="AJ56" s="73"/>
      <c r="AK56" s="73"/>
      <c r="AL56" s="73"/>
    </row>
    <row r="57" spans="1:38" s="5" customFormat="1" ht="12.75">
      <c r="A57" s="73"/>
      <c r="B57" s="73"/>
      <c r="C57" s="73"/>
      <c r="D57" s="96"/>
      <c r="E57" s="96"/>
      <c r="F57" s="96"/>
      <c r="G57" s="96"/>
      <c r="H57" s="96"/>
      <c r="I57" s="96"/>
      <c r="J57" s="96"/>
      <c r="K57" s="96"/>
      <c r="L57" s="96"/>
      <c r="M57" s="73"/>
      <c r="N57" s="96"/>
      <c r="O57" s="96"/>
      <c r="P57" s="96"/>
      <c r="Q57" s="73"/>
      <c r="R57" s="96"/>
      <c r="S57" s="96"/>
      <c r="T57" s="96"/>
      <c r="U57" s="73"/>
      <c r="V57" s="96"/>
      <c r="W57" s="96"/>
      <c r="X57" s="96"/>
      <c r="Y57" s="73"/>
      <c r="Z57" s="96"/>
      <c r="AA57" s="96"/>
      <c r="AB57" s="96"/>
      <c r="AC57" s="73"/>
      <c r="AD57" s="96"/>
      <c r="AE57" s="96"/>
      <c r="AF57" s="96"/>
      <c r="AG57" s="73"/>
      <c r="AH57" s="73"/>
      <c r="AI57" s="73"/>
      <c r="AJ57" s="73"/>
      <c r="AK57" s="73"/>
      <c r="AL57" s="73"/>
    </row>
    <row r="58" spans="1:38" s="5" customFormat="1" ht="12.75">
      <c r="A58" s="73"/>
      <c r="B58" s="73"/>
      <c r="C58" s="73"/>
      <c r="D58" s="96"/>
      <c r="E58" s="96"/>
      <c r="F58" s="96"/>
      <c r="G58" s="96"/>
      <c r="H58" s="96"/>
      <c r="I58" s="96"/>
      <c r="J58" s="96"/>
      <c r="K58" s="96"/>
      <c r="L58" s="96"/>
      <c r="M58" s="73"/>
      <c r="N58" s="96"/>
      <c r="O58" s="96"/>
      <c r="P58" s="96"/>
      <c r="Q58" s="73"/>
      <c r="R58" s="96"/>
      <c r="S58" s="96"/>
      <c r="T58" s="96"/>
      <c r="U58" s="73"/>
      <c r="V58" s="96"/>
      <c r="W58" s="96"/>
      <c r="X58" s="96"/>
      <c r="Y58" s="73"/>
      <c r="Z58" s="96"/>
      <c r="AA58" s="96"/>
      <c r="AB58" s="96"/>
      <c r="AC58" s="73"/>
      <c r="AD58" s="96"/>
      <c r="AE58" s="96"/>
      <c r="AF58" s="96"/>
      <c r="AG58" s="73"/>
      <c r="AH58" s="73"/>
      <c r="AI58" s="73"/>
      <c r="AJ58" s="73"/>
      <c r="AK58" s="73"/>
      <c r="AL58" s="73"/>
    </row>
    <row r="59" spans="1:38" s="5" customFormat="1" ht="12.75">
      <c r="A59" s="73"/>
      <c r="B59" s="73"/>
      <c r="C59" s="73"/>
      <c r="D59" s="96"/>
      <c r="E59" s="96"/>
      <c r="F59" s="96"/>
      <c r="G59" s="96"/>
      <c r="H59" s="96"/>
      <c r="I59" s="96"/>
      <c r="J59" s="96"/>
      <c r="K59" s="96"/>
      <c r="L59" s="96"/>
      <c r="M59" s="73"/>
      <c r="N59" s="96"/>
      <c r="O59" s="96"/>
      <c r="P59" s="96"/>
      <c r="Q59" s="73"/>
      <c r="R59" s="96"/>
      <c r="S59" s="96"/>
      <c r="T59" s="96"/>
      <c r="U59" s="73"/>
      <c r="V59" s="96"/>
      <c r="W59" s="96"/>
      <c r="X59" s="96"/>
      <c r="Y59" s="73"/>
      <c r="Z59" s="96"/>
      <c r="AA59" s="96"/>
      <c r="AB59" s="96"/>
      <c r="AC59" s="73"/>
      <c r="AD59" s="96"/>
      <c r="AE59" s="96"/>
      <c r="AF59" s="96"/>
      <c r="AG59" s="73"/>
      <c r="AH59" s="73"/>
      <c r="AI59" s="73"/>
      <c r="AJ59" s="73"/>
      <c r="AK59" s="73"/>
      <c r="AL59" s="73"/>
    </row>
    <row r="60" spans="1:38" s="5" customFormat="1" ht="12.75">
      <c r="A60" s="73"/>
      <c r="B60" s="73"/>
      <c r="C60" s="73"/>
      <c r="D60" s="96"/>
      <c r="E60" s="96"/>
      <c r="F60" s="96"/>
      <c r="G60" s="96"/>
      <c r="H60" s="96"/>
      <c r="I60" s="96"/>
      <c r="J60" s="96"/>
      <c r="K60" s="96"/>
      <c r="L60" s="96"/>
      <c r="M60" s="73"/>
      <c r="N60" s="96"/>
      <c r="O60" s="96"/>
      <c r="P60" s="96"/>
      <c r="Q60" s="73"/>
      <c r="R60" s="96"/>
      <c r="S60" s="96"/>
      <c r="T60" s="96"/>
      <c r="U60" s="73"/>
      <c r="V60" s="96"/>
      <c r="W60" s="96"/>
      <c r="X60" s="96"/>
      <c r="Y60" s="73"/>
      <c r="Z60" s="96"/>
      <c r="AA60" s="96"/>
      <c r="AB60" s="96"/>
      <c r="AC60" s="73"/>
      <c r="AD60" s="96"/>
      <c r="AE60" s="96"/>
      <c r="AF60" s="96"/>
      <c r="AG60" s="73"/>
      <c r="AH60" s="73"/>
      <c r="AI60" s="73"/>
      <c r="AJ60" s="73"/>
      <c r="AK60" s="73"/>
      <c r="AL60" s="73"/>
    </row>
    <row r="61" spans="1:38" s="5" customFormat="1" ht="12.75">
      <c r="A61" s="73"/>
      <c r="B61" s="73"/>
      <c r="C61" s="73"/>
      <c r="D61" s="96"/>
      <c r="E61" s="96"/>
      <c r="F61" s="96"/>
      <c r="G61" s="96"/>
      <c r="H61" s="96"/>
      <c r="I61" s="96"/>
      <c r="J61" s="96"/>
      <c r="K61" s="96"/>
      <c r="L61" s="96"/>
      <c r="M61" s="73"/>
      <c r="N61" s="96"/>
      <c r="O61" s="96"/>
      <c r="P61" s="96"/>
      <c r="Q61" s="73"/>
      <c r="R61" s="96"/>
      <c r="S61" s="96"/>
      <c r="T61" s="96"/>
      <c r="U61" s="73"/>
      <c r="V61" s="96"/>
      <c r="W61" s="96"/>
      <c r="X61" s="96"/>
      <c r="Y61" s="73"/>
      <c r="Z61" s="96"/>
      <c r="AA61" s="96"/>
      <c r="AB61" s="96"/>
      <c r="AC61" s="73"/>
      <c r="AD61" s="96"/>
      <c r="AE61" s="96"/>
      <c r="AF61" s="96"/>
      <c r="AG61" s="73"/>
      <c r="AH61" s="73"/>
      <c r="AI61" s="73"/>
      <c r="AJ61" s="73"/>
      <c r="AK61" s="73"/>
      <c r="AL61" s="73"/>
    </row>
    <row r="62" spans="1:38" s="5" customFormat="1" ht="12.75">
      <c r="A62" s="73"/>
      <c r="B62" s="73"/>
      <c r="C62" s="73"/>
      <c r="D62" s="96"/>
      <c r="E62" s="96"/>
      <c r="F62" s="96"/>
      <c r="G62" s="96"/>
      <c r="H62" s="96"/>
      <c r="I62" s="96"/>
      <c r="J62" s="96"/>
      <c r="K62" s="96"/>
      <c r="L62" s="96"/>
      <c r="M62" s="73"/>
      <c r="N62" s="96"/>
      <c r="O62" s="96"/>
      <c r="P62" s="96"/>
      <c r="Q62" s="73"/>
      <c r="R62" s="96"/>
      <c r="S62" s="96"/>
      <c r="T62" s="96"/>
      <c r="U62" s="73"/>
      <c r="V62" s="96"/>
      <c r="W62" s="96"/>
      <c r="X62" s="96"/>
      <c r="Y62" s="73"/>
      <c r="Z62" s="96"/>
      <c r="AA62" s="96"/>
      <c r="AB62" s="96"/>
      <c r="AC62" s="73"/>
      <c r="AD62" s="96"/>
      <c r="AE62" s="96"/>
      <c r="AF62" s="96"/>
      <c r="AG62" s="73"/>
      <c r="AH62" s="73"/>
      <c r="AI62" s="73"/>
      <c r="AJ62" s="73"/>
      <c r="AK62" s="73"/>
      <c r="AL62" s="73"/>
    </row>
    <row r="63" spans="1:38" s="5" customFormat="1" ht="12.75">
      <c r="A63" s="73"/>
      <c r="B63" s="73"/>
      <c r="C63" s="73"/>
      <c r="D63" s="96"/>
      <c r="E63" s="96"/>
      <c r="F63" s="96"/>
      <c r="G63" s="96"/>
      <c r="H63" s="96"/>
      <c r="I63" s="96"/>
      <c r="J63" s="96"/>
      <c r="K63" s="96"/>
      <c r="L63" s="96"/>
      <c r="M63" s="73"/>
      <c r="N63" s="96"/>
      <c r="O63" s="96"/>
      <c r="P63" s="96"/>
      <c r="Q63" s="73"/>
      <c r="R63" s="96"/>
      <c r="S63" s="96"/>
      <c r="T63" s="96"/>
      <c r="U63" s="73"/>
      <c r="V63" s="96"/>
      <c r="W63" s="96"/>
      <c r="X63" s="96"/>
      <c r="Y63" s="73"/>
      <c r="Z63" s="96"/>
      <c r="AA63" s="96"/>
      <c r="AB63" s="96"/>
      <c r="AC63" s="73"/>
      <c r="AD63" s="96"/>
      <c r="AE63" s="96"/>
      <c r="AF63" s="96"/>
      <c r="AG63" s="73"/>
      <c r="AH63" s="73"/>
      <c r="AI63" s="73"/>
      <c r="AJ63" s="73"/>
      <c r="AK63" s="73"/>
      <c r="AL63" s="73"/>
    </row>
    <row r="64" spans="1:38" s="5" customFormat="1" ht="12.75">
      <c r="A64" s="73"/>
      <c r="B64" s="73"/>
      <c r="C64" s="73"/>
      <c r="D64" s="96"/>
      <c r="E64" s="96"/>
      <c r="F64" s="96"/>
      <c r="G64" s="96"/>
      <c r="H64" s="96"/>
      <c r="I64" s="96"/>
      <c r="J64" s="96"/>
      <c r="K64" s="96"/>
      <c r="L64" s="96"/>
      <c r="M64" s="73"/>
      <c r="N64" s="96"/>
      <c r="O64" s="96"/>
      <c r="P64" s="96"/>
      <c r="Q64" s="73"/>
      <c r="R64" s="96"/>
      <c r="S64" s="96"/>
      <c r="T64" s="96"/>
      <c r="U64" s="73"/>
      <c r="V64" s="96"/>
      <c r="W64" s="96"/>
      <c r="X64" s="96"/>
      <c r="Y64" s="73"/>
      <c r="Z64" s="96"/>
      <c r="AA64" s="96"/>
      <c r="AB64" s="96"/>
      <c r="AC64" s="73"/>
      <c r="AD64" s="96"/>
      <c r="AE64" s="96"/>
      <c r="AF64" s="96"/>
      <c r="AG64" s="73"/>
      <c r="AH64" s="73"/>
      <c r="AI64" s="73"/>
      <c r="AJ64" s="73"/>
      <c r="AK64" s="73"/>
      <c r="AL64" s="73"/>
    </row>
    <row r="65" spans="1:38" s="5" customFormat="1" ht="12.75">
      <c r="A65" s="73"/>
      <c r="B65" s="73"/>
      <c r="C65" s="73"/>
      <c r="D65" s="96"/>
      <c r="E65" s="96"/>
      <c r="F65" s="96"/>
      <c r="G65" s="96"/>
      <c r="H65" s="96"/>
      <c r="I65" s="96"/>
      <c r="J65" s="96"/>
      <c r="K65" s="96"/>
      <c r="L65" s="96"/>
      <c r="M65" s="73"/>
      <c r="N65" s="96"/>
      <c r="O65" s="96"/>
      <c r="P65" s="96"/>
      <c r="Q65" s="73"/>
      <c r="R65" s="96"/>
      <c r="S65" s="96"/>
      <c r="T65" s="96"/>
      <c r="U65" s="73"/>
      <c r="V65" s="96"/>
      <c r="W65" s="96"/>
      <c r="X65" s="96"/>
      <c r="Y65" s="73"/>
      <c r="Z65" s="96"/>
      <c r="AA65" s="96"/>
      <c r="AB65" s="96"/>
      <c r="AC65" s="73"/>
      <c r="AD65" s="96"/>
      <c r="AE65" s="96"/>
      <c r="AF65" s="96"/>
      <c r="AG65" s="73"/>
      <c r="AH65" s="73"/>
      <c r="AI65" s="73"/>
      <c r="AJ65" s="73"/>
      <c r="AK65" s="73"/>
      <c r="AL65" s="73"/>
    </row>
    <row r="66" spans="1:38" s="5" customFormat="1" ht="12.75">
      <c r="A66" s="73"/>
      <c r="B66" s="73"/>
      <c r="C66" s="73"/>
      <c r="D66" s="96"/>
      <c r="E66" s="96"/>
      <c r="F66" s="96"/>
      <c r="G66" s="96"/>
      <c r="H66" s="96"/>
      <c r="I66" s="96"/>
      <c r="J66" s="96"/>
      <c r="K66" s="96"/>
      <c r="L66" s="96"/>
      <c r="M66" s="73"/>
      <c r="N66" s="96"/>
      <c r="O66" s="96"/>
      <c r="P66" s="96"/>
      <c r="Q66" s="73"/>
      <c r="R66" s="96"/>
      <c r="S66" s="96"/>
      <c r="T66" s="96"/>
      <c r="U66" s="73"/>
      <c r="V66" s="96"/>
      <c r="W66" s="96"/>
      <c r="X66" s="96"/>
      <c r="Y66" s="73"/>
      <c r="Z66" s="96"/>
      <c r="AA66" s="96"/>
      <c r="AB66" s="96"/>
      <c r="AC66" s="73"/>
      <c r="AD66" s="96"/>
      <c r="AE66" s="96"/>
      <c r="AF66" s="96"/>
      <c r="AG66" s="73"/>
      <c r="AH66" s="73"/>
      <c r="AI66" s="73"/>
      <c r="AJ66" s="73"/>
      <c r="AK66" s="73"/>
      <c r="AL66" s="73"/>
    </row>
    <row r="67" spans="1:38" s="5" customFormat="1" ht="12.75">
      <c r="A67" s="73"/>
      <c r="B67" s="73"/>
      <c r="C67" s="73"/>
      <c r="D67" s="96"/>
      <c r="E67" s="96"/>
      <c r="F67" s="96"/>
      <c r="G67" s="96"/>
      <c r="H67" s="96"/>
      <c r="I67" s="96"/>
      <c r="J67" s="96"/>
      <c r="K67" s="96"/>
      <c r="L67" s="96"/>
      <c r="M67" s="73"/>
      <c r="N67" s="96"/>
      <c r="O67" s="96"/>
      <c r="P67" s="96"/>
      <c r="Q67" s="73"/>
      <c r="R67" s="96"/>
      <c r="S67" s="96"/>
      <c r="T67" s="96"/>
      <c r="U67" s="73"/>
      <c r="V67" s="96"/>
      <c r="W67" s="96"/>
      <c r="X67" s="96"/>
      <c r="Y67" s="73"/>
      <c r="Z67" s="96"/>
      <c r="AA67" s="96"/>
      <c r="AB67" s="96"/>
      <c r="AC67" s="73"/>
      <c r="AD67" s="96"/>
      <c r="AE67" s="96"/>
      <c r="AF67" s="96"/>
      <c r="AG67" s="73"/>
      <c r="AH67" s="73"/>
      <c r="AI67" s="73"/>
      <c r="AJ67" s="73"/>
      <c r="AK67" s="73"/>
      <c r="AL67" s="73"/>
    </row>
    <row r="68" spans="1:38" s="5" customFormat="1" ht="12.75">
      <c r="A68" s="73"/>
      <c r="B68" s="73"/>
      <c r="C68" s="73"/>
      <c r="D68" s="96"/>
      <c r="E68" s="96"/>
      <c r="F68" s="96"/>
      <c r="G68" s="96"/>
      <c r="H68" s="96"/>
      <c r="I68" s="96"/>
      <c r="J68" s="96"/>
      <c r="K68" s="96"/>
      <c r="L68" s="96"/>
      <c r="M68" s="73"/>
      <c r="N68" s="96"/>
      <c r="O68" s="96"/>
      <c r="P68" s="96"/>
      <c r="Q68" s="73"/>
      <c r="R68" s="96"/>
      <c r="S68" s="96"/>
      <c r="T68" s="96"/>
      <c r="U68" s="73"/>
      <c r="V68" s="96"/>
      <c r="W68" s="96"/>
      <c r="X68" s="96"/>
      <c r="Y68" s="73"/>
      <c r="Z68" s="96"/>
      <c r="AA68" s="96"/>
      <c r="AB68" s="96"/>
      <c r="AC68" s="73"/>
      <c r="AD68" s="96"/>
      <c r="AE68" s="96"/>
      <c r="AF68" s="96"/>
      <c r="AG68" s="73"/>
      <c r="AH68" s="73"/>
      <c r="AI68" s="73"/>
      <c r="AJ68" s="73"/>
      <c r="AK68" s="73"/>
      <c r="AL68" s="73"/>
    </row>
    <row r="69" spans="1:38" s="5" customFormat="1" ht="12.75">
      <c r="A69" s="73"/>
      <c r="B69" s="73"/>
      <c r="C69" s="73"/>
      <c r="D69" s="96"/>
      <c r="E69" s="96"/>
      <c r="F69" s="96"/>
      <c r="G69" s="96"/>
      <c r="H69" s="96"/>
      <c r="I69" s="96"/>
      <c r="J69" s="96"/>
      <c r="K69" s="96"/>
      <c r="L69" s="96"/>
      <c r="M69" s="73"/>
      <c r="N69" s="96"/>
      <c r="O69" s="96"/>
      <c r="P69" s="96"/>
      <c r="Q69" s="73"/>
      <c r="R69" s="96"/>
      <c r="S69" s="96"/>
      <c r="T69" s="96"/>
      <c r="U69" s="73"/>
      <c r="V69" s="96"/>
      <c r="W69" s="96"/>
      <c r="X69" s="96"/>
      <c r="Y69" s="73"/>
      <c r="Z69" s="96"/>
      <c r="AA69" s="96"/>
      <c r="AB69" s="96"/>
      <c r="AC69" s="73"/>
      <c r="AD69" s="96"/>
      <c r="AE69" s="96"/>
      <c r="AF69" s="96"/>
      <c r="AG69" s="73"/>
      <c r="AH69" s="73"/>
      <c r="AI69" s="73"/>
      <c r="AJ69" s="73"/>
      <c r="AK69" s="73"/>
      <c r="AL69" s="73"/>
    </row>
    <row r="70" spans="1:38" s="5" customFormat="1" ht="12.75">
      <c r="A70" s="73"/>
      <c r="B70" s="73"/>
      <c r="C70" s="73"/>
      <c r="D70" s="96"/>
      <c r="E70" s="96"/>
      <c r="F70" s="96"/>
      <c r="G70" s="96"/>
      <c r="H70" s="96"/>
      <c r="I70" s="96"/>
      <c r="J70" s="96"/>
      <c r="K70" s="96"/>
      <c r="L70" s="96"/>
      <c r="M70" s="73"/>
      <c r="N70" s="96"/>
      <c r="O70" s="96"/>
      <c r="P70" s="96"/>
      <c r="Q70" s="73"/>
      <c r="R70" s="96"/>
      <c r="S70" s="96"/>
      <c r="T70" s="96"/>
      <c r="U70" s="73"/>
      <c r="V70" s="96"/>
      <c r="W70" s="96"/>
      <c r="X70" s="96"/>
      <c r="Y70" s="73"/>
      <c r="Z70" s="96"/>
      <c r="AA70" s="96"/>
      <c r="AB70" s="96"/>
      <c r="AC70" s="73"/>
      <c r="AD70" s="96"/>
      <c r="AE70" s="96"/>
      <c r="AF70" s="96"/>
      <c r="AG70" s="73"/>
      <c r="AH70" s="73"/>
      <c r="AI70" s="73"/>
      <c r="AJ70" s="73"/>
      <c r="AK70" s="73"/>
      <c r="AL70" s="73"/>
    </row>
    <row r="71" spans="1:38" s="5" customFormat="1" ht="12.75">
      <c r="A71" s="73"/>
      <c r="B71" s="73"/>
      <c r="C71" s="73"/>
      <c r="D71" s="96"/>
      <c r="E71" s="96"/>
      <c r="F71" s="96"/>
      <c r="G71" s="96"/>
      <c r="H71" s="96"/>
      <c r="I71" s="96"/>
      <c r="J71" s="96"/>
      <c r="K71" s="96"/>
      <c r="L71" s="96"/>
      <c r="M71" s="73"/>
      <c r="N71" s="96"/>
      <c r="O71" s="96"/>
      <c r="P71" s="96"/>
      <c r="Q71" s="73"/>
      <c r="R71" s="96"/>
      <c r="S71" s="96"/>
      <c r="T71" s="96"/>
      <c r="U71" s="73"/>
      <c r="V71" s="96"/>
      <c r="W71" s="96"/>
      <c r="X71" s="96"/>
      <c r="Y71" s="73"/>
      <c r="Z71" s="96"/>
      <c r="AA71" s="96"/>
      <c r="AB71" s="96"/>
      <c r="AC71" s="73"/>
      <c r="AD71" s="96"/>
      <c r="AE71" s="96"/>
      <c r="AF71" s="96"/>
      <c r="AG71" s="73"/>
      <c r="AH71" s="73"/>
      <c r="AI71" s="73"/>
      <c r="AJ71" s="73"/>
      <c r="AK71" s="73"/>
      <c r="AL71" s="73"/>
    </row>
    <row r="72" spans="1:38" s="5" customFormat="1" ht="12.75">
      <c r="A72" s="73"/>
      <c r="B72" s="73"/>
      <c r="C72" s="73"/>
      <c r="D72" s="96"/>
      <c r="E72" s="96"/>
      <c r="F72" s="96"/>
      <c r="G72" s="96"/>
      <c r="H72" s="96"/>
      <c r="I72" s="96"/>
      <c r="J72" s="96"/>
      <c r="K72" s="96"/>
      <c r="L72" s="96"/>
      <c r="M72" s="73"/>
      <c r="N72" s="96"/>
      <c r="O72" s="96"/>
      <c r="P72" s="96"/>
      <c r="Q72" s="73"/>
      <c r="R72" s="96"/>
      <c r="S72" s="96"/>
      <c r="T72" s="96"/>
      <c r="U72" s="73"/>
      <c r="V72" s="96"/>
      <c r="W72" s="96"/>
      <c r="X72" s="96"/>
      <c r="Y72" s="73"/>
      <c r="Z72" s="96"/>
      <c r="AA72" s="96"/>
      <c r="AB72" s="96"/>
      <c r="AC72" s="73"/>
      <c r="AD72" s="96"/>
      <c r="AE72" s="96"/>
      <c r="AF72" s="96"/>
      <c r="AG72" s="73"/>
      <c r="AH72" s="73"/>
      <c r="AI72" s="73"/>
      <c r="AJ72" s="73"/>
      <c r="AK72" s="73"/>
      <c r="AL72" s="73"/>
    </row>
    <row r="73" spans="1:38" s="5" customFormat="1" ht="12.75">
      <c r="A73" s="73"/>
      <c r="B73" s="73"/>
      <c r="C73" s="73"/>
      <c r="D73" s="96"/>
      <c r="E73" s="96"/>
      <c r="F73" s="96"/>
      <c r="G73" s="96"/>
      <c r="H73" s="96"/>
      <c r="I73" s="96"/>
      <c r="J73" s="96"/>
      <c r="K73" s="96"/>
      <c r="L73" s="96"/>
      <c r="M73" s="73"/>
      <c r="N73" s="96"/>
      <c r="O73" s="96"/>
      <c r="P73" s="96"/>
      <c r="Q73" s="73"/>
      <c r="R73" s="96"/>
      <c r="S73" s="96"/>
      <c r="T73" s="96"/>
      <c r="U73" s="73"/>
      <c r="V73" s="96"/>
      <c r="W73" s="96"/>
      <c r="X73" s="96"/>
      <c r="Y73" s="73"/>
      <c r="Z73" s="96"/>
      <c r="AA73" s="96"/>
      <c r="AB73" s="96"/>
      <c r="AC73" s="73"/>
      <c r="AD73" s="96"/>
      <c r="AE73" s="96"/>
      <c r="AF73" s="96"/>
      <c r="AG73" s="73"/>
      <c r="AH73" s="73"/>
      <c r="AI73" s="73"/>
      <c r="AJ73" s="73"/>
      <c r="AK73" s="73"/>
      <c r="AL73" s="73"/>
    </row>
    <row r="74" spans="1:38" s="5" customFormat="1" ht="12.75">
      <c r="A74" s="73"/>
      <c r="B74" s="73"/>
      <c r="C74" s="73"/>
      <c r="D74" s="96"/>
      <c r="E74" s="96"/>
      <c r="F74" s="96"/>
      <c r="G74" s="96"/>
      <c r="H74" s="96"/>
      <c r="I74" s="96"/>
      <c r="J74" s="96"/>
      <c r="K74" s="96"/>
      <c r="L74" s="96"/>
      <c r="M74" s="73"/>
      <c r="N74" s="96"/>
      <c r="O74" s="96"/>
      <c r="P74" s="96"/>
      <c r="Q74" s="73"/>
      <c r="R74" s="96"/>
      <c r="S74" s="96"/>
      <c r="T74" s="96"/>
      <c r="U74" s="73"/>
      <c r="V74" s="96"/>
      <c r="W74" s="96"/>
      <c r="X74" s="96"/>
      <c r="Y74" s="73"/>
      <c r="Z74" s="96"/>
      <c r="AA74" s="96"/>
      <c r="AB74" s="96"/>
      <c r="AC74" s="73"/>
      <c r="AD74" s="96"/>
      <c r="AE74" s="96"/>
      <c r="AF74" s="96"/>
      <c r="AG74" s="73"/>
      <c r="AH74" s="73"/>
      <c r="AI74" s="73"/>
      <c r="AJ74" s="73"/>
      <c r="AK74" s="73"/>
      <c r="AL74" s="73"/>
    </row>
    <row r="75" spans="1:38" s="5" customFormat="1" ht="12.75">
      <c r="A75" s="73"/>
      <c r="B75" s="73"/>
      <c r="C75" s="73"/>
      <c r="D75" s="96"/>
      <c r="E75" s="96"/>
      <c r="F75" s="96"/>
      <c r="G75" s="96"/>
      <c r="H75" s="96"/>
      <c r="I75" s="96"/>
      <c r="J75" s="96"/>
      <c r="K75" s="96"/>
      <c r="L75" s="96"/>
      <c r="M75" s="73"/>
      <c r="N75" s="96"/>
      <c r="O75" s="96"/>
      <c r="P75" s="96"/>
      <c r="Q75" s="73"/>
      <c r="R75" s="96"/>
      <c r="S75" s="96"/>
      <c r="T75" s="96"/>
      <c r="U75" s="73"/>
      <c r="V75" s="96"/>
      <c r="W75" s="96"/>
      <c r="X75" s="96"/>
      <c r="Y75" s="73"/>
      <c r="Z75" s="96"/>
      <c r="AA75" s="96"/>
      <c r="AB75" s="96"/>
      <c r="AC75" s="73"/>
      <c r="AD75" s="96"/>
      <c r="AE75" s="96"/>
      <c r="AF75" s="96"/>
      <c r="AG75" s="73"/>
      <c r="AH75" s="73"/>
      <c r="AI75" s="73"/>
      <c r="AJ75" s="73"/>
      <c r="AK75" s="73"/>
      <c r="AL75" s="73"/>
    </row>
    <row r="76" spans="1:38" s="5" customFormat="1" ht="12.75">
      <c r="A76" s="73"/>
      <c r="B76" s="73"/>
      <c r="C76" s="73"/>
      <c r="D76" s="96"/>
      <c r="E76" s="96"/>
      <c r="F76" s="96"/>
      <c r="G76" s="96"/>
      <c r="H76" s="96"/>
      <c r="I76" s="96"/>
      <c r="J76" s="96"/>
      <c r="K76" s="96"/>
      <c r="L76" s="96"/>
      <c r="M76" s="73"/>
      <c r="N76" s="96"/>
      <c r="O76" s="96"/>
      <c r="P76" s="96"/>
      <c r="Q76" s="73"/>
      <c r="R76" s="96"/>
      <c r="S76" s="96"/>
      <c r="T76" s="96"/>
      <c r="U76" s="73"/>
      <c r="V76" s="96"/>
      <c r="W76" s="96"/>
      <c r="X76" s="96"/>
      <c r="Y76" s="73"/>
      <c r="Z76" s="96"/>
      <c r="AA76" s="96"/>
      <c r="AB76" s="96"/>
      <c r="AC76" s="73"/>
      <c r="AD76" s="96"/>
      <c r="AE76" s="96"/>
      <c r="AF76" s="96"/>
      <c r="AG76" s="73"/>
      <c r="AH76" s="73"/>
      <c r="AI76" s="73"/>
      <c r="AJ76" s="73"/>
      <c r="AK76" s="73"/>
      <c r="AL76" s="73"/>
    </row>
    <row r="77" spans="1:38" s="5" customFormat="1" ht="12.75">
      <c r="A77" s="73"/>
      <c r="B77" s="73"/>
      <c r="C77" s="73"/>
      <c r="D77" s="96"/>
      <c r="E77" s="96"/>
      <c r="F77" s="96"/>
      <c r="G77" s="96"/>
      <c r="H77" s="96"/>
      <c r="I77" s="96"/>
      <c r="J77" s="96"/>
      <c r="K77" s="96"/>
      <c r="L77" s="96"/>
      <c r="M77" s="73"/>
      <c r="N77" s="96"/>
      <c r="O77" s="96"/>
      <c r="P77" s="96"/>
      <c r="Q77" s="73"/>
      <c r="R77" s="96"/>
      <c r="S77" s="96"/>
      <c r="T77" s="96"/>
      <c r="U77" s="73"/>
      <c r="V77" s="96"/>
      <c r="W77" s="96"/>
      <c r="X77" s="96"/>
      <c r="Y77" s="73"/>
      <c r="Z77" s="96"/>
      <c r="AA77" s="96"/>
      <c r="AB77" s="96"/>
      <c r="AC77" s="73"/>
      <c r="AD77" s="96"/>
      <c r="AE77" s="96"/>
      <c r="AF77" s="96"/>
      <c r="AG77" s="73"/>
      <c r="AH77" s="73"/>
      <c r="AI77" s="73"/>
      <c r="AJ77" s="73"/>
      <c r="AK77" s="73"/>
      <c r="AL77" s="73"/>
    </row>
    <row r="78" spans="1:38" s="5" customFormat="1" ht="12.75">
      <c r="A78" s="73"/>
      <c r="B78" s="73"/>
      <c r="C78" s="73"/>
      <c r="D78" s="96"/>
      <c r="E78" s="96"/>
      <c r="F78" s="96"/>
      <c r="G78" s="96"/>
      <c r="H78" s="96"/>
      <c r="I78" s="96"/>
      <c r="J78" s="96"/>
      <c r="K78" s="96"/>
      <c r="L78" s="96"/>
      <c r="M78" s="73"/>
      <c r="N78" s="96"/>
      <c r="O78" s="96"/>
      <c r="P78" s="96"/>
      <c r="Q78" s="73"/>
      <c r="R78" s="96"/>
      <c r="S78" s="96"/>
      <c r="T78" s="96"/>
      <c r="U78" s="73"/>
      <c r="V78" s="96"/>
      <c r="W78" s="96"/>
      <c r="X78" s="96"/>
      <c r="Y78" s="73"/>
      <c r="Z78" s="96"/>
      <c r="AA78" s="96"/>
      <c r="AB78" s="96"/>
      <c r="AC78" s="73"/>
      <c r="AD78" s="96"/>
      <c r="AE78" s="96"/>
      <c r="AF78" s="96"/>
      <c r="AG78" s="73"/>
      <c r="AH78" s="73"/>
      <c r="AI78" s="73"/>
      <c r="AJ78" s="73"/>
      <c r="AK78" s="73"/>
      <c r="AL78" s="73"/>
    </row>
    <row r="79" spans="1:38" s="5" customFormat="1" ht="12.75">
      <c r="A79" s="73"/>
      <c r="B79" s="73"/>
      <c r="C79" s="73"/>
      <c r="D79" s="96"/>
      <c r="E79" s="96"/>
      <c r="F79" s="96"/>
      <c r="G79" s="96"/>
      <c r="H79" s="96"/>
      <c r="I79" s="96"/>
      <c r="J79" s="96"/>
      <c r="K79" s="96"/>
      <c r="L79" s="96"/>
      <c r="M79" s="73"/>
      <c r="N79" s="96"/>
      <c r="O79" s="96"/>
      <c r="P79" s="96"/>
      <c r="Q79" s="73"/>
      <c r="R79" s="96"/>
      <c r="S79" s="96"/>
      <c r="T79" s="96"/>
      <c r="U79" s="73"/>
      <c r="V79" s="96"/>
      <c r="W79" s="96"/>
      <c r="X79" s="96"/>
      <c r="Y79" s="73"/>
      <c r="Z79" s="96"/>
      <c r="AA79" s="96"/>
      <c r="AB79" s="96"/>
      <c r="AC79" s="73"/>
      <c r="AD79" s="96"/>
      <c r="AE79" s="96"/>
      <c r="AF79" s="96"/>
      <c r="AG79" s="73"/>
      <c r="AH79" s="73"/>
      <c r="AI79" s="73"/>
      <c r="AJ79" s="73"/>
      <c r="AK79" s="73"/>
      <c r="AL79" s="73"/>
    </row>
    <row r="80" spans="1:38" s="5" customFormat="1" ht="12.75">
      <c r="A80" s="73"/>
      <c r="B80" s="73"/>
      <c r="C80" s="73"/>
      <c r="D80" s="96"/>
      <c r="E80" s="96"/>
      <c r="F80" s="96"/>
      <c r="G80" s="96"/>
      <c r="H80" s="96"/>
      <c r="I80" s="96"/>
      <c r="J80" s="96"/>
      <c r="K80" s="96"/>
      <c r="L80" s="96"/>
      <c r="M80" s="73"/>
      <c r="N80" s="96"/>
      <c r="O80" s="96"/>
      <c r="P80" s="96"/>
      <c r="Q80" s="73"/>
      <c r="R80" s="96"/>
      <c r="S80" s="96"/>
      <c r="T80" s="96"/>
      <c r="U80" s="73"/>
      <c r="V80" s="96"/>
      <c r="W80" s="96"/>
      <c r="X80" s="96"/>
      <c r="Y80" s="73"/>
      <c r="Z80" s="96"/>
      <c r="AA80" s="96"/>
      <c r="AB80" s="96"/>
      <c r="AC80" s="73"/>
      <c r="AD80" s="96"/>
      <c r="AE80" s="96"/>
      <c r="AF80" s="96"/>
      <c r="AG80" s="73"/>
      <c r="AH80" s="73"/>
      <c r="AI80" s="73"/>
      <c r="AJ80" s="73"/>
      <c r="AK80" s="73"/>
      <c r="AL80" s="73"/>
    </row>
    <row r="81" spans="1:38" s="5" customFormat="1" ht="12.75">
      <c r="A81" s="73"/>
      <c r="B81" s="73"/>
      <c r="C81" s="73"/>
      <c r="D81" s="96"/>
      <c r="E81" s="96"/>
      <c r="F81" s="96"/>
      <c r="G81" s="96"/>
      <c r="H81" s="96"/>
      <c r="I81" s="96"/>
      <c r="J81" s="96"/>
      <c r="K81" s="96"/>
      <c r="L81" s="96"/>
      <c r="M81" s="73"/>
      <c r="N81" s="96"/>
      <c r="O81" s="96"/>
      <c r="P81" s="96"/>
      <c r="Q81" s="73"/>
      <c r="R81" s="96"/>
      <c r="S81" s="96"/>
      <c r="T81" s="96"/>
      <c r="U81" s="73"/>
      <c r="V81" s="96"/>
      <c r="W81" s="96"/>
      <c r="X81" s="96"/>
      <c r="Y81" s="73"/>
      <c r="Z81" s="96"/>
      <c r="AA81" s="96"/>
      <c r="AB81" s="96"/>
      <c r="AC81" s="73"/>
      <c r="AD81" s="96"/>
      <c r="AE81" s="96"/>
      <c r="AF81" s="96"/>
      <c r="AG81" s="73"/>
      <c r="AH81" s="73"/>
      <c r="AI81" s="73"/>
      <c r="AJ81" s="73"/>
      <c r="AK81" s="73"/>
      <c r="AL81" s="73"/>
    </row>
    <row r="82" spans="1:38" s="5" customFormat="1" ht="12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</row>
    <row r="83" spans="1:38" s="5" customFormat="1" ht="12.7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</row>
    <row r="84" spans="1:38" s="5" customFormat="1" ht="12.7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5" t="s">
        <v>655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2"/>
      <c r="AJ2" s="2"/>
      <c r="AK2" s="2"/>
      <c r="AL2" s="2"/>
    </row>
    <row r="3" spans="1:38" ht="16.5">
      <c r="A3" s="6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17" t="s">
        <v>0</v>
      </c>
      <c r="E4" s="117"/>
      <c r="F4" s="117"/>
      <c r="G4" s="117" t="s">
        <v>1</v>
      </c>
      <c r="H4" s="117"/>
      <c r="I4" s="117"/>
      <c r="J4" s="118" t="s">
        <v>2</v>
      </c>
      <c r="K4" s="119"/>
      <c r="L4" s="119"/>
      <c r="M4" s="120"/>
      <c r="N4" s="118" t="s">
        <v>3</v>
      </c>
      <c r="O4" s="121"/>
      <c r="P4" s="121"/>
      <c r="Q4" s="122"/>
      <c r="R4" s="118" t="s">
        <v>4</v>
      </c>
      <c r="S4" s="121"/>
      <c r="T4" s="121"/>
      <c r="U4" s="122"/>
      <c r="V4" s="118" t="s">
        <v>5</v>
      </c>
      <c r="W4" s="123"/>
      <c r="X4" s="123"/>
      <c r="Y4" s="124"/>
      <c r="Z4" s="118" t="s">
        <v>6</v>
      </c>
      <c r="AA4" s="119"/>
      <c r="AB4" s="119"/>
      <c r="AC4" s="120"/>
      <c r="AD4" s="118" t="s">
        <v>7</v>
      </c>
      <c r="AE4" s="119"/>
      <c r="AF4" s="119"/>
      <c r="AG4" s="120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8</v>
      </c>
      <c r="C5" s="17" t="s">
        <v>9</v>
      </c>
      <c r="D5" s="18" t="s">
        <v>10</v>
      </c>
      <c r="E5" s="19" t="s">
        <v>11</v>
      </c>
      <c r="F5" s="20" t="s">
        <v>12</v>
      </c>
      <c r="G5" s="18" t="s">
        <v>10</v>
      </c>
      <c r="H5" s="19" t="s">
        <v>11</v>
      </c>
      <c r="I5" s="20" t="s">
        <v>12</v>
      </c>
      <c r="J5" s="18" t="s">
        <v>10</v>
      </c>
      <c r="K5" s="19" t="s">
        <v>11</v>
      </c>
      <c r="L5" s="19" t="s">
        <v>12</v>
      </c>
      <c r="M5" s="20" t="s">
        <v>13</v>
      </c>
      <c r="N5" s="18" t="s">
        <v>10</v>
      </c>
      <c r="O5" s="19" t="s">
        <v>11</v>
      </c>
      <c r="P5" s="21" t="s">
        <v>12</v>
      </c>
      <c r="Q5" s="22" t="s">
        <v>14</v>
      </c>
      <c r="R5" s="19" t="s">
        <v>10</v>
      </c>
      <c r="S5" s="19" t="s">
        <v>11</v>
      </c>
      <c r="T5" s="21" t="s">
        <v>12</v>
      </c>
      <c r="U5" s="22" t="s">
        <v>15</v>
      </c>
      <c r="V5" s="19" t="s">
        <v>10</v>
      </c>
      <c r="W5" s="19" t="s">
        <v>11</v>
      </c>
      <c r="X5" s="21" t="s">
        <v>12</v>
      </c>
      <c r="Y5" s="22" t="s">
        <v>16</v>
      </c>
      <c r="Z5" s="18" t="s">
        <v>10</v>
      </c>
      <c r="AA5" s="19" t="s">
        <v>11</v>
      </c>
      <c r="AB5" s="19" t="s">
        <v>12</v>
      </c>
      <c r="AC5" s="20" t="s">
        <v>17</v>
      </c>
      <c r="AD5" s="18" t="s">
        <v>10</v>
      </c>
      <c r="AE5" s="19" t="s">
        <v>11</v>
      </c>
      <c r="AF5" s="19" t="s">
        <v>12</v>
      </c>
      <c r="AG5" s="23" t="s">
        <v>17</v>
      </c>
      <c r="AH5" s="24" t="s">
        <v>18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57" t="s">
        <v>30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58" t="s">
        <v>446</v>
      </c>
      <c r="C9" s="40" t="s">
        <v>447</v>
      </c>
      <c r="D9" s="74">
        <v>246744318</v>
      </c>
      <c r="E9" s="75">
        <v>132916000</v>
      </c>
      <c r="F9" s="76">
        <f>$D9+$E9</f>
        <v>379660318</v>
      </c>
      <c r="G9" s="74">
        <v>246744318</v>
      </c>
      <c r="H9" s="75">
        <v>132916000</v>
      </c>
      <c r="I9" s="77">
        <f>$G9+$H9</f>
        <v>379660318</v>
      </c>
      <c r="J9" s="74">
        <v>39459303</v>
      </c>
      <c r="K9" s="75">
        <v>25022502</v>
      </c>
      <c r="L9" s="75">
        <f>$J9+$K9</f>
        <v>64481805</v>
      </c>
      <c r="M9" s="41">
        <f>IF($F9=0,0,$L9/$F9)</f>
        <v>0.16984078120063104</v>
      </c>
      <c r="N9" s="102">
        <v>0</v>
      </c>
      <c r="O9" s="103">
        <v>0</v>
      </c>
      <c r="P9" s="104">
        <f>$N9+$O9</f>
        <v>0</v>
      </c>
      <c r="Q9" s="41">
        <f>IF($F9=0,0,$P9/$F9)</f>
        <v>0</v>
      </c>
      <c r="R9" s="102">
        <v>0</v>
      </c>
      <c r="S9" s="104">
        <v>0</v>
      </c>
      <c r="T9" s="104">
        <f>$R9+$S9</f>
        <v>0</v>
      </c>
      <c r="U9" s="41">
        <f>IF($I9=0,0,$T9/$I9)</f>
        <v>0</v>
      </c>
      <c r="V9" s="102">
        <v>0</v>
      </c>
      <c r="W9" s="104">
        <v>0</v>
      </c>
      <c r="X9" s="104">
        <f>$V9+$W9</f>
        <v>0</v>
      </c>
      <c r="Y9" s="41">
        <f>IF($I9=0,0,$X9/$I9)</f>
        <v>0</v>
      </c>
      <c r="Z9" s="74">
        <v>39459303</v>
      </c>
      <c r="AA9" s="75">
        <v>25022502</v>
      </c>
      <c r="AB9" s="75">
        <f>$Z9+$AA9</f>
        <v>64481805</v>
      </c>
      <c r="AC9" s="41">
        <f>IF($F9=0,0,$AB9/$F9)</f>
        <v>0.16984078120063104</v>
      </c>
      <c r="AD9" s="74">
        <v>20798026</v>
      </c>
      <c r="AE9" s="75">
        <v>18404505</v>
      </c>
      <c r="AF9" s="75">
        <f>$AD9+$AE9</f>
        <v>39202531</v>
      </c>
      <c r="AG9" s="41">
        <f>IF($AI9=0,0,$AK9/$AI9)</f>
        <v>0.11506226170276639</v>
      </c>
      <c r="AH9" s="41">
        <f>IF($AF9=0,0,(($L9/$AF9)-1))</f>
        <v>0.6448378039673</v>
      </c>
      <c r="AI9" s="13">
        <v>340707113</v>
      </c>
      <c r="AJ9" s="13">
        <v>213707529</v>
      </c>
      <c r="AK9" s="13">
        <v>39202531</v>
      </c>
      <c r="AL9" s="13"/>
    </row>
    <row r="10" spans="1:38" s="14" customFormat="1" ht="12.75">
      <c r="A10" s="30" t="s">
        <v>96</v>
      </c>
      <c r="B10" s="58" t="s">
        <v>448</v>
      </c>
      <c r="C10" s="40" t="s">
        <v>449</v>
      </c>
      <c r="D10" s="74">
        <v>427630760</v>
      </c>
      <c r="E10" s="75">
        <v>81862150</v>
      </c>
      <c r="F10" s="77">
        <f aca="true" t="shared" si="0" ref="F10:F33">$D10+$E10</f>
        <v>509492910</v>
      </c>
      <c r="G10" s="74">
        <v>427630760</v>
      </c>
      <c r="H10" s="75">
        <v>81862150</v>
      </c>
      <c r="I10" s="77">
        <f aca="true" t="shared" si="1" ref="I10:I33">$G10+$H10</f>
        <v>509492910</v>
      </c>
      <c r="J10" s="74">
        <v>55099890</v>
      </c>
      <c r="K10" s="75">
        <v>2279396</v>
      </c>
      <c r="L10" s="75">
        <f aca="true" t="shared" si="2" ref="L10:L33">$J10+$K10</f>
        <v>57379286</v>
      </c>
      <c r="M10" s="41">
        <f aca="true" t="shared" si="3" ref="M10:M33">IF($F10=0,0,$L10/$F10)</f>
        <v>0.1126203817046247</v>
      </c>
      <c r="N10" s="102">
        <v>0</v>
      </c>
      <c r="O10" s="103">
        <v>0</v>
      </c>
      <c r="P10" s="104">
        <f aca="true" t="shared" si="4" ref="P10:P33">$N10+$O10</f>
        <v>0</v>
      </c>
      <c r="Q10" s="41">
        <f aca="true" t="shared" si="5" ref="Q10:Q33">IF($F10=0,0,$P10/$F10)</f>
        <v>0</v>
      </c>
      <c r="R10" s="102">
        <v>0</v>
      </c>
      <c r="S10" s="104">
        <v>0</v>
      </c>
      <c r="T10" s="104">
        <f aca="true" t="shared" si="6" ref="T10:T33">$R10+$S10</f>
        <v>0</v>
      </c>
      <c r="U10" s="41">
        <f aca="true" t="shared" si="7" ref="U10:U33">IF($I10=0,0,$T10/$I10)</f>
        <v>0</v>
      </c>
      <c r="V10" s="102">
        <v>0</v>
      </c>
      <c r="W10" s="104">
        <v>0</v>
      </c>
      <c r="X10" s="104">
        <f aca="true" t="shared" si="8" ref="X10:X33">$V10+$W10</f>
        <v>0</v>
      </c>
      <c r="Y10" s="41">
        <f aca="true" t="shared" si="9" ref="Y10:Y33">IF($I10=0,0,$X10/$I10)</f>
        <v>0</v>
      </c>
      <c r="Z10" s="74">
        <v>55099890</v>
      </c>
      <c r="AA10" s="75">
        <v>2279396</v>
      </c>
      <c r="AB10" s="75">
        <f aca="true" t="shared" si="10" ref="AB10:AB33">$Z10+$AA10</f>
        <v>57379286</v>
      </c>
      <c r="AC10" s="41">
        <f aca="true" t="shared" si="11" ref="AC10:AC33">IF($F10=0,0,$AB10/$F10)</f>
        <v>0.1126203817046247</v>
      </c>
      <c r="AD10" s="74">
        <v>87396337</v>
      </c>
      <c r="AE10" s="75">
        <v>2058568</v>
      </c>
      <c r="AF10" s="75">
        <f aca="true" t="shared" si="12" ref="AF10:AF33">$AD10+$AE10</f>
        <v>89454905</v>
      </c>
      <c r="AG10" s="41">
        <f aca="true" t="shared" si="13" ref="AG10:AG33">IF($AI10=0,0,$AK10/$AI10)</f>
        <v>0.2255715464054307</v>
      </c>
      <c r="AH10" s="41">
        <f aca="true" t="shared" si="14" ref="AH10:AH33">IF($AF10=0,0,(($L10/$AF10)-1))</f>
        <v>-0.3585674703919254</v>
      </c>
      <c r="AI10" s="13">
        <v>396569986</v>
      </c>
      <c r="AJ10" s="13">
        <v>396569986</v>
      </c>
      <c r="AK10" s="13">
        <v>89454905</v>
      </c>
      <c r="AL10" s="13"/>
    </row>
    <row r="11" spans="1:38" s="14" customFormat="1" ht="12.75">
      <c r="A11" s="30" t="s">
        <v>96</v>
      </c>
      <c r="B11" s="58" t="s">
        <v>450</v>
      </c>
      <c r="C11" s="40" t="s">
        <v>451</v>
      </c>
      <c r="D11" s="74">
        <v>264957829</v>
      </c>
      <c r="E11" s="75">
        <v>96746783</v>
      </c>
      <c r="F11" s="76">
        <f t="shared" si="0"/>
        <v>361704612</v>
      </c>
      <c r="G11" s="74">
        <v>264957829</v>
      </c>
      <c r="H11" s="75">
        <v>96746783</v>
      </c>
      <c r="I11" s="77">
        <f t="shared" si="1"/>
        <v>361704612</v>
      </c>
      <c r="J11" s="74">
        <v>7775792</v>
      </c>
      <c r="K11" s="75">
        <v>0</v>
      </c>
      <c r="L11" s="75">
        <f t="shared" si="2"/>
        <v>7775792</v>
      </c>
      <c r="M11" s="41">
        <f t="shared" si="3"/>
        <v>0.021497630226512014</v>
      </c>
      <c r="N11" s="102">
        <v>0</v>
      </c>
      <c r="O11" s="103">
        <v>0</v>
      </c>
      <c r="P11" s="104">
        <f t="shared" si="4"/>
        <v>0</v>
      </c>
      <c r="Q11" s="41">
        <f t="shared" si="5"/>
        <v>0</v>
      </c>
      <c r="R11" s="102">
        <v>0</v>
      </c>
      <c r="S11" s="104">
        <v>0</v>
      </c>
      <c r="T11" s="104">
        <f t="shared" si="6"/>
        <v>0</v>
      </c>
      <c r="U11" s="41">
        <f t="shared" si="7"/>
        <v>0</v>
      </c>
      <c r="V11" s="102">
        <v>0</v>
      </c>
      <c r="W11" s="104">
        <v>0</v>
      </c>
      <c r="X11" s="104">
        <f t="shared" si="8"/>
        <v>0</v>
      </c>
      <c r="Y11" s="41">
        <f t="shared" si="9"/>
        <v>0</v>
      </c>
      <c r="Z11" s="74">
        <v>7775792</v>
      </c>
      <c r="AA11" s="75">
        <v>0</v>
      </c>
      <c r="AB11" s="75">
        <f t="shared" si="10"/>
        <v>7775792</v>
      </c>
      <c r="AC11" s="41">
        <f t="shared" si="11"/>
        <v>0.021497630226512014</v>
      </c>
      <c r="AD11" s="74">
        <v>50489802</v>
      </c>
      <c r="AE11" s="75">
        <v>5808863</v>
      </c>
      <c r="AF11" s="75">
        <f t="shared" si="12"/>
        <v>56298665</v>
      </c>
      <c r="AG11" s="41">
        <f t="shared" si="13"/>
        <v>0.15521357674045966</v>
      </c>
      <c r="AH11" s="41">
        <f t="shared" si="14"/>
        <v>-0.8618831903030028</v>
      </c>
      <c r="AI11" s="13">
        <v>362717400</v>
      </c>
      <c r="AJ11" s="13">
        <v>335845391</v>
      </c>
      <c r="AK11" s="13">
        <v>56298665</v>
      </c>
      <c r="AL11" s="13"/>
    </row>
    <row r="12" spans="1:38" s="14" customFormat="1" ht="12.75">
      <c r="A12" s="30" t="s">
        <v>96</v>
      </c>
      <c r="B12" s="58" t="s">
        <v>452</v>
      </c>
      <c r="C12" s="40" t="s">
        <v>453</v>
      </c>
      <c r="D12" s="74">
        <v>239022470</v>
      </c>
      <c r="E12" s="75">
        <v>32237000</v>
      </c>
      <c r="F12" s="76">
        <f t="shared" si="0"/>
        <v>271259470</v>
      </c>
      <c r="G12" s="74">
        <v>239022470</v>
      </c>
      <c r="H12" s="75">
        <v>32237000</v>
      </c>
      <c r="I12" s="77">
        <f t="shared" si="1"/>
        <v>271259470</v>
      </c>
      <c r="J12" s="74">
        <v>38689219</v>
      </c>
      <c r="K12" s="75">
        <v>1138880</v>
      </c>
      <c r="L12" s="75">
        <f t="shared" si="2"/>
        <v>39828099</v>
      </c>
      <c r="M12" s="41">
        <f t="shared" si="3"/>
        <v>0.14682657530813578</v>
      </c>
      <c r="N12" s="102">
        <v>0</v>
      </c>
      <c r="O12" s="103">
        <v>0</v>
      </c>
      <c r="P12" s="104">
        <f t="shared" si="4"/>
        <v>0</v>
      </c>
      <c r="Q12" s="41">
        <f t="shared" si="5"/>
        <v>0</v>
      </c>
      <c r="R12" s="102">
        <v>0</v>
      </c>
      <c r="S12" s="104">
        <v>0</v>
      </c>
      <c r="T12" s="104">
        <f t="shared" si="6"/>
        <v>0</v>
      </c>
      <c r="U12" s="41">
        <f t="shared" si="7"/>
        <v>0</v>
      </c>
      <c r="V12" s="102">
        <v>0</v>
      </c>
      <c r="W12" s="104">
        <v>0</v>
      </c>
      <c r="X12" s="104">
        <f t="shared" si="8"/>
        <v>0</v>
      </c>
      <c r="Y12" s="41">
        <f t="shared" si="9"/>
        <v>0</v>
      </c>
      <c r="Z12" s="74">
        <v>38689219</v>
      </c>
      <c r="AA12" s="75">
        <v>1138880</v>
      </c>
      <c r="AB12" s="75">
        <f t="shared" si="10"/>
        <v>39828099</v>
      </c>
      <c r="AC12" s="41">
        <f t="shared" si="11"/>
        <v>0.14682657530813578</v>
      </c>
      <c r="AD12" s="74">
        <v>39681969</v>
      </c>
      <c r="AE12" s="75">
        <v>4615378</v>
      </c>
      <c r="AF12" s="75">
        <f t="shared" si="12"/>
        <v>44297347</v>
      </c>
      <c r="AG12" s="41">
        <f t="shared" si="13"/>
        <v>0</v>
      </c>
      <c r="AH12" s="41">
        <f t="shared" si="14"/>
        <v>-0.10089200150067679</v>
      </c>
      <c r="AI12" s="13">
        <v>0</v>
      </c>
      <c r="AJ12" s="13">
        <v>0</v>
      </c>
      <c r="AK12" s="13">
        <v>44297347</v>
      </c>
      <c r="AL12" s="13"/>
    </row>
    <row r="13" spans="1:38" s="14" customFormat="1" ht="12.75">
      <c r="A13" s="30" t="s">
        <v>96</v>
      </c>
      <c r="B13" s="58" t="s">
        <v>454</v>
      </c>
      <c r="C13" s="40" t="s">
        <v>455</v>
      </c>
      <c r="D13" s="74">
        <v>403365434</v>
      </c>
      <c r="E13" s="75">
        <v>56847438</v>
      </c>
      <c r="F13" s="76">
        <f t="shared" si="0"/>
        <v>460212872</v>
      </c>
      <c r="G13" s="74">
        <v>403365434</v>
      </c>
      <c r="H13" s="75">
        <v>56847438</v>
      </c>
      <c r="I13" s="77">
        <f t="shared" si="1"/>
        <v>460212872</v>
      </c>
      <c r="J13" s="74">
        <v>130702601</v>
      </c>
      <c r="K13" s="75">
        <v>11060939</v>
      </c>
      <c r="L13" s="75">
        <f t="shared" si="2"/>
        <v>141763540</v>
      </c>
      <c r="M13" s="41">
        <f t="shared" si="3"/>
        <v>0.30803905893357975</v>
      </c>
      <c r="N13" s="102">
        <v>0</v>
      </c>
      <c r="O13" s="103">
        <v>0</v>
      </c>
      <c r="P13" s="104">
        <f t="shared" si="4"/>
        <v>0</v>
      </c>
      <c r="Q13" s="41">
        <f t="shared" si="5"/>
        <v>0</v>
      </c>
      <c r="R13" s="102">
        <v>0</v>
      </c>
      <c r="S13" s="104">
        <v>0</v>
      </c>
      <c r="T13" s="104">
        <f t="shared" si="6"/>
        <v>0</v>
      </c>
      <c r="U13" s="41">
        <f t="shared" si="7"/>
        <v>0</v>
      </c>
      <c r="V13" s="102">
        <v>0</v>
      </c>
      <c r="W13" s="104">
        <v>0</v>
      </c>
      <c r="X13" s="104">
        <f t="shared" si="8"/>
        <v>0</v>
      </c>
      <c r="Y13" s="41">
        <f t="shared" si="9"/>
        <v>0</v>
      </c>
      <c r="Z13" s="74">
        <v>130702601</v>
      </c>
      <c r="AA13" s="75">
        <v>11060939</v>
      </c>
      <c r="AB13" s="75">
        <f t="shared" si="10"/>
        <v>141763540</v>
      </c>
      <c r="AC13" s="41">
        <f t="shared" si="11"/>
        <v>0.30803905893357975</v>
      </c>
      <c r="AD13" s="74">
        <v>79450414</v>
      </c>
      <c r="AE13" s="75">
        <v>12876811</v>
      </c>
      <c r="AF13" s="75">
        <f t="shared" si="12"/>
        <v>92327225</v>
      </c>
      <c r="AG13" s="41">
        <f t="shared" si="13"/>
        <v>0.2285023273709799</v>
      </c>
      <c r="AH13" s="41">
        <f t="shared" si="14"/>
        <v>0.5354467763977526</v>
      </c>
      <c r="AI13" s="13">
        <v>404053762</v>
      </c>
      <c r="AJ13" s="13">
        <v>433354008</v>
      </c>
      <c r="AK13" s="13">
        <v>92327225</v>
      </c>
      <c r="AL13" s="13"/>
    </row>
    <row r="14" spans="1:38" s="14" customFormat="1" ht="12.75">
      <c r="A14" s="30" t="s">
        <v>96</v>
      </c>
      <c r="B14" s="58" t="s">
        <v>456</v>
      </c>
      <c r="C14" s="40" t="s">
        <v>457</v>
      </c>
      <c r="D14" s="74">
        <v>154952607</v>
      </c>
      <c r="E14" s="75">
        <v>43091397</v>
      </c>
      <c r="F14" s="76">
        <f t="shared" si="0"/>
        <v>198044004</v>
      </c>
      <c r="G14" s="74">
        <v>154952607</v>
      </c>
      <c r="H14" s="75">
        <v>43091397</v>
      </c>
      <c r="I14" s="77">
        <f t="shared" si="1"/>
        <v>198044004</v>
      </c>
      <c r="J14" s="74">
        <v>18610341</v>
      </c>
      <c r="K14" s="75">
        <v>4332730</v>
      </c>
      <c r="L14" s="75">
        <f t="shared" si="2"/>
        <v>22943071</v>
      </c>
      <c r="M14" s="41">
        <f t="shared" si="3"/>
        <v>0.11584834954154936</v>
      </c>
      <c r="N14" s="102">
        <v>0</v>
      </c>
      <c r="O14" s="103">
        <v>0</v>
      </c>
      <c r="P14" s="104">
        <f t="shared" si="4"/>
        <v>0</v>
      </c>
      <c r="Q14" s="41">
        <f t="shared" si="5"/>
        <v>0</v>
      </c>
      <c r="R14" s="102">
        <v>0</v>
      </c>
      <c r="S14" s="104">
        <v>0</v>
      </c>
      <c r="T14" s="104">
        <f t="shared" si="6"/>
        <v>0</v>
      </c>
      <c r="U14" s="41">
        <f t="shared" si="7"/>
        <v>0</v>
      </c>
      <c r="V14" s="102">
        <v>0</v>
      </c>
      <c r="W14" s="104">
        <v>0</v>
      </c>
      <c r="X14" s="104">
        <f t="shared" si="8"/>
        <v>0</v>
      </c>
      <c r="Y14" s="41">
        <f t="shared" si="9"/>
        <v>0</v>
      </c>
      <c r="Z14" s="74">
        <v>18610341</v>
      </c>
      <c r="AA14" s="75">
        <v>4332730</v>
      </c>
      <c r="AB14" s="75">
        <f t="shared" si="10"/>
        <v>22943071</v>
      </c>
      <c r="AC14" s="41">
        <f t="shared" si="11"/>
        <v>0.11584834954154936</v>
      </c>
      <c r="AD14" s="74">
        <v>30778296</v>
      </c>
      <c r="AE14" s="75">
        <v>6206745</v>
      </c>
      <c r="AF14" s="75">
        <f t="shared" si="12"/>
        <v>36985041</v>
      </c>
      <c r="AG14" s="41">
        <f t="shared" si="13"/>
        <v>0.3486057876432944</v>
      </c>
      <c r="AH14" s="41">
        <f t="shared" si="14"/>
        <v>-0.37966620072152957</v>
      </c>
      <c r="AI14" s="13">
        <v>106094168</v>
      </c>
      <c r="AJ14" s="13">
        <v>106094168</v>
      </c>
      <c r="AK14" s="13">
        <v>36985041</v>
      </c>
      <c r="AL14" s="13"/>
    </row>
    <row r="15" spans="1:38" s="14" customFormat="1" ht="12.75">
      <c r="A15" s="30" t="s">
        <v>96</v>
      </c>
      <c r="B15" s="58" t="s">
        <v>66</v>
      </c>
      <c r="C15" s="40" t="s">
        <v>67</v>
      </c>
      <c r="D15" s="74">
        <v>1384339619</v>
      </c>
      <c r="E15" s="75">
        <v>261809178</v>
      </c>
      <c r="F15" s="76">
        <f t="shared" si="0"/>
        <v>1646148797</v>
      </c>
      <c r="G15" s="74">
        <v>1384339619</v>
      </c>
      <c r="H15" s="75">
        <v>261809178</v>
      </c>
      <c r="I15" s="77">
        <f t="shared" si="1"/>
        <v>1646148797</v>
      </c>
      <c r="J15" s="74">
        <v>194802338</v>
      </c>
      <c r="K15" s="75">
        <v>14112567</v>
      </c>
      <c r="L15" s="75">
        <f t="shared" si="2"/>
        <v>208914905</v>
      </c>
      <c r="M15" s="41">
        <f t="shared" si="3"/>
        <v>0.12691131286596566</v>
      </c>
      <c r="N15" s="102">
        <v>0</v>
      </c>
      <c r="O15" s="103">
        <v>0</v>
      </c>
      <c r="P15" s="104">
        <f t="shared" si="4"/>
        <v>0</v>
      </c>
      <c r="Q15" s="41">
        <f t="shared" si="5"/>
        <v>0</v>
      </c>
      <c r="R15" s="102">
        <v>0</v>
      </c>
      <c r="S15" s="104">
        <v>0</v>
      </c>
      <c r="T15" s="104">
        <f t="shared" si="6"/>
        <v>0</v>
      </c>
      <c r="U15" s="41">
        <f t="shared" si="7"/>
        <v>0</v>
      </c>
      <c r="V15" s="102">
        <v>0</v>
      </c>
      <c r="W15" s="104">
        <v>0</v>
      </c>
      <c r="X15" s="104">
        <f t="shared" si="8"/>
        <v>0</v>
      </c>
      <c r="Y15" s="41">
        <f t="shared" si="9"/>
        <v>0</v>
      </c>
      <c r="Z15" s="74">
        <v>194802338</v>
      </c>
      <c r="AA15" s="75">
        <v>14112567</v>
      </c>
      <c r="AB15" s="75">
        <f t="shared" si="10"/>
        <v>208914905</v>
      </c>
      <c r="AC15" s="41">
        <f t="shared" si="11"/>
        <v>0.12691131286596566</v>
      </c>
      <c r="AD15" s="74">
        <v>256881173</v>
      </c>
      <c r="AE15" s="75">
        <v>18187332</v>
      </c>
      <c r="AF15" s="75">
        <f t="shared" si="12"/>
        <v>275068505</v>
      </c>
      <c r="AG15" s="41">
        <f t="shared" si="13"/>
        <v>0.2181336932343926</v>
      </c>
      <c r="AH15" s="41">
        <f t="shared" si="14"/>
        <v>-0.24049863505820124</v>
      </c>
      <c r="AI15" s="13">
        <v>1261008792</v>
      </c>
      <c r="AJ15" s="13">
        <v>1168367999</v>
      </c>
      <c r="AK15" s="13">
        <v>275068505</v>
      </c>
      <c r="AL15" s="13"/>
    </row>
    <row r="16" spans="1:38" s="14" customFormat="1" ht="12.75">
      <c r="A16" s="30" t="s">
        <v>115</v>
      </c>
      <c r="B16" s="58" t="s">
        <v>458</v>
      </c>
      <c r="C16" s="40" t="s">
        <v>459</v>
      </c>
      <c r="D16" s="74">
        <v>371834750</v>
      </c>
      <c r="E16" s="75">
        <v>32000000</v>
      </c>
      <c r="F16" s="76">
        <f t="shared" si="0"/>
        <v>403834750</v>
      </c>
      <c r="G16" s="74">
        <v>371834750</v>
      </c>
      <c r="H16" s="75">
        <v>32000000</v>
      </c>
      <c r="I16" s="77">
        <f t="shared" si="1"/>
        <v>403834750</v>
      </c>
      <c r="J16" s="74">
        <v>37587332</v>
      </c>
      <c r="K16" s="75">
        <v>1810931</v>
      </c>
      <c r="L16" s="75">
        <f t="shared" si="2"/>
        <v>39398263</v>
      </c>
      <c r="M16" s="41">
        <f t="shared" si="3"/>
        <v>0.09756035853774347</v>
      </c>
      <c r="N16" s="102">
        <v>0</v>
      </c>
      <c r="O16" s="103">
        <v>0</v>
      </c>
      <c r="P16" s="104">
        <f t="shared" si="4"/>
        <v>0</v>
      </c>
      <c r="Q16" s="41">
        <f t="shared" si="5"/>
        <v>0</v>
      </c>
      <c r="R16" s="102">
        <v>0</v>
      </c>
      <c r="S16" s="104">
        <v>0</v>
      </c>
      <c r="T16" s="104">
        <f t="shared" si="6"/>
        <v>0</v>
      </c>
      <c r="U16" s="41">
        <f t="shared" si="7"/>
        <v>0</v>
      </c>
      <c r="V16" s="102">
        <v>0</v>
      </c>
      <c r="W16" s="104">
        <v>0</v>
      </c>
      <c r="X16" s="104">
        <f t="shared" si="8"/>
        <v>0</v>
      </c>
      <c r="Y16" s="41">
        <f t="shared" si="9"/>
        <v>0</v>
      </c>
      <c r="Z16" s="74">
        <v>37587332</v>
      </c>
      <c r="AA16" s="75">
        <v>1810931</v>
      </c>
      <c r="AB16" s="75">
        <f t="shared" si="10"/>
        <v>39398263</v>
      </c>
      <c r="AC16" s="41">
        <f t="shared" si="11"/>
        <v>0.09756035853774347</v>
      </c>
      <c r="AD16" s="74">
        <v>48373686</v>
      </c>
      <c r="AE16" s="75">
        <v>8397201</v>
      </c>
      <c r="AF16" s="75">
        <f t="shared" si="12"/>
        <v>56770887</v>
      </c>
      <c r="AG16" s="41">
        <f t="shared" si="13"/>
        <v>0.17610982393154898</v>
      </c>
      <c r="AH16" s="41">
        <f t="shared" si="14"/>
        <v>-0.30601290411404003</v>
      </c>
      <c r="AI16" s="13">
        <v>322360705</v>
      </c>
      <c r="AJ16" s="13">
        <v>367845349</v>
      </c>
      <c r="AK16" s="13">
        <v>56770887</v>
      </c>
      <c r="AL16" s="13"/>
    </row>
    <row r="17" spans="1:38" s="55" customFormat="1" ht="12.75">
      <c r="A17" s="59"/>
      <c r="B17" s="60" t="s">
        <v>460</v>
      </c>
      <c r="C17" s="33"/>
      <c r="D17" s="78">
        <f>SUM(D9:D16)</f>
        <v>3492847787</v>
      </c>
      <c r="E17" s="79">
        <f>SUM(E9:E16)</f>
        <v>737509946</v>
      </c>
      <c r="F17" s="87">
        <f t="shared" si="0"/>
        <v>4230357733</v>
      </c>
      <c r="G17" s="78">
        <f>SUM(G9:G16)</f>
        <v>3492847787</v>
      </c>
      <c r="H17" s="79">
        <f>SUM(H9:H16)</f>
        <v>737509946</v>
      </c>
      <c r="I17" s="80">
        <f t="shared" si="1"/>
        <v>4230357733</v>
      </c>
      <c r="J17" s="78">
        <f>SUM(J9:J16)</f>
        <v>522726816</v>
      </c>
      <c r="K17" s="79">
        <f>SUM(K9:K16)</f>
        <v>59757945</v>
      </c>
      <c r="L17" s="79">
        <f t="shared" si="2"/>
        <v>582484761</v>
      </c>
      <c r="M17" s="45">
        <f t="shared" si="3"/>
        <v>0.13769160855030696</v>
      </c>
      <c r="N17" s="108">
        <f>SUM(N9:N16)</f>
        <v>0</v>
      </c>
      <c r="O17" s="109">
        <f>SUM(O9:O16)</f>
        <v>0</v>
      </c>
      <c r="P17" s="110">
        <f t="shared" si="4"/>
        <v>0</v>
      </c>
      <c r="Q17" s="45">
        <f t="shared" si="5"/>
        <v>0</v>
      </c>
      <c r="R17" s="108">
        <f>SUM(R9:R16)</f>
        <v>0</v>
      </c>
      <c r="S17" s="110">
        <f>SUM(S9:S16)</f>
        <v>0</v>
      </c>
      <c r="T17" s="110">
        <f t="shared" si="6"/>
        <v>0</v>
      </c>
      <c r="U17" s="45">
        <f t="shared" si="7"/>
        <v>0</v>
      </c>
      <c r="V17" s="108">
        <f>SUM(V9:V16)</f>
        <v>0</v>
      </c>
      <c r="W17" s="110">
        <f>SUM(W9:W16)</f>
        <v>0</v>
      </c>
      <c r="X17" s="110">
        <f t="shared" si="8"/>
        <v>0</v>
      </c>
      <c r="Y17" s="45">
        <f t="shared" si="9"/>
        <v>0</v>
      </c>
      <c r="Z17" s="78">
        <f>SUM(Z9:Z16)</f>
        <v>522726816</v>
      </c>
      <c r="AA17" s="79">
        <f>SUM(AA9:AA16)</f>
        <v>59757945</v>
      </c>
      <c r="AB17" s="79">
        <f t="shared" si="10"/>
        <v>582484761</v>
      </c>
      <c r="AC17" s="45">
        <f t="shared" si="11"/>
        <v>0.13769160855030696</v>
      </c>
      <c r="AD17" s="78">
        <f>SUM(AD9:AD16)</f>
        <v>613849703</v>
      </c>
      <c r="AE17" s="79">
        <f>SUM(AE9:AE16)</f>
        <v>76555403</v>
      </c>
      <c r="AF17" s="79">
        <f t="shared" si="12"/>
        <v>690405106</v>
      </c>
      <c r="AG17" s="45">
        <f t="shared" si="13"/>
        <v>0.21618992569874623</v>
      </c>
      <c r="AH17" s="45">
        <f t="shared" si="14"/>
        <v>-0.15631452325904438</v>
      </c>
      <c r="AI17" s="61">
        <f>SUM(AI9:AI16)</f>
        <v>3193511926</v>
      </c>
      <c r="AJ17" s="61">
        <f>SUM(AJ9:AJ16)</f>
        <v>3021784430</v>
      </c>
      <c r="AK17" s="61">
        <f>SUM(AK9:AK16)</f>
        <v>690405106</v>
      </c>
      <c r="AL17" s="61"/>
    </row>
    <row r="18" spans="1:38" s="14" customFormat="1" ht="12.75">
      <c r="A18" s="30" t="s">
        <v>96</v>
      </c>
      <c r="B18" s="58" t="s">
        <v>461</v>
      </c>
      <c r="C18" s="40" t="s">
        <v>462</v>
      </c>
      <c r="D18" s="74">
        <v>260073577</v>
      </c>
      <c r="E18" s="75">
        <v>0</v>
      </c>
      <c r="F18" s="76">
        <f t="shared" si="0"/>
        <v>260073577</v>
      </c>
      <c r="G18" s="74">
        <v>260073577</v>
      </c>
      <c r="H18" s="75">
        <v>0</v>
      </c>
      <c r="I18" s="77">
        <f t="shared" si="1"/>
        <v>260073577</v>
      </c>
      <c r="J18" s="74">
        <v>48271639</v>
      </c>
      <c r="K18" s="75">
        <v>1082773</v>
      </c>
      <c r="L18" s="75">
        <f t="shared" si="2"/>
        <v>49354412</v>
      </c>
      <c r="M18" s="41">
        <f t="shared" si="3"/>
        <v>0.1897709585468577</v>
      </c>
      <c r="N18" s="102">
        <v>0</v>
      </c>
      <c r="O18" s="103">
        <v>0</v>
      </c>
      <c r="P18" s="104">
        <f t="shared" si="4"/>
        <v>0</v>
      </c>
      <c r="Q18" s="41">
        <f t="shared" si="5"/>
        <v>0</v>
      </c>
      <c r="R18" s="102">
        <v>0</v>
      </c>
      <c r="S18" s="104">
        <v>0</v>
      </c>
      <c r="T18" s="104">
        <f t="shared" si="6"/>
        <v>0</v>
      </c>
      <c r="U18" s="41">
        <f t="shared" si="7"/>
        <v>0</v>
      </c>
      <c r="V18" s="102">
        <v>0</v>
      </c>
      <c r="W18" s="104">
        <v>0</v>
      </c>
      <c r="X18" s="104">
        <f t="shared" si="8"/>
        <v>0</v>
      </c>
      <c r="Y18" s="41">
        <f t="shared" si="9"/>
        <v>0</v>
      </c>
      <c r="Z18" s="74">
        <v>48271639</v>
      </c>
      <c r="AA18" s="75">
        <v>1082773</v>
      </c>
      <c r="AB18" s="75">
        <f t="shared" si="10"/>
        <v>49354412</v>
      </c>
      <c r="AC18" s="41">
        <f t="shared" si="11"/>
        <v>0.1897709585468577</v>
      </c>
      <c r="AD18" s="74">
        <v>48166687</v>
      </c>
      <c r="AE18" s="75">
        <v>5620309</v>
      </c>
      <c r="AF18" s="75">
        <f t="shared" si="12"/>
        <v>53786996</v>
      </c>
      <c r="AG18" s="41">
        <f t="shared" si="13"/>
        <v>0.21063270628245742</v>
      </c>
      <c r="AH18" s="41">
        <f t="shared" si="14"/>
        <v>-0.08240995648836758</v>
      </c>
      <c r="AI18" s="13">
        <v>255359184</v>
      </c>
      <c r="AJ18" s="13">
        <v>255359183</v>
      </c>
      <c r="AK18" s="13">
        <v>53786996</v>
      </c>
      <c r="AL18" s="13"/>
    </row>
    <row r="19" spans="1:38" s="14" customFormat="1" ht="12.75">
      <c r="A19" s="30" t="s">
        <v>96</v>
      </c>
      <c r="B19" s="58" t="s">
        <v>60</v>
      </c>
      <c r="C19" s="40" t="s">
        <v>61</v>
      </c>
      <c r="D19" s="74">
        <v>1574716086</v>
      </c>
      <c r="E19" s="75">
        <v>149380208</v>
      </c>
      <c r="F19" s="76">
        <f t="shared" si="0"/>
        <v>1724096294</v>
      </c>
      <c r="G19" s="74">
        <v>1574716086</v>
      </c>
      <c r="H19" s="75">
        <v>149380208</v>
      </c>
      <c r="I19" s="77">
        <f t="shared" si="1"/>
        <v>1724096294</v>
      </c>
      <c r="J19" s="74">
        <v>229822995</v>
      </c>
      <c r="K19" s="75">
        <v>6741043</v>
      </c>
      <c r="L19" s="75">
        <f t="shared" si="2"/>
        <v>236564038</v>
      </c>
      <c r="M19" s="41">
        <f t="shared" si="3"/>
        <v>0.13721045560115333</v>
      </c>
      <c r="N19" s="102">
        <v>0</v>
      </c>
      <c r="O19" s="103">
        <v>0</v>
      </c>
      <c r="P19" s="104">
        <f t="shared" si="4"/>
        <v>0</v>
      </c>
      <c r="Q19" s="41">
        <f t="shared" si="5"/>
        <v>0</v>
      </c>
      <c r="R19" s="102">
        <v>0</v>
      </c>
      <c r="S19" s="104">
        <v>0</v>
      </c>
      <c r="T19" s="104">
        <f t="shared" si="6"/>
        <v>0</v>
      </c>
      <c r="U19" s="41">
        <f t="shared" si="7"/>
        <v>0</v>
      </c>
      <c r="V19" s="102">
        <v>0</v>
      </c>
      <c r="W19" s="104">
        <v>0</v>
      </c>
      <c r="X19" s="104">
        <f t="shared" si="8"/>
        <v>0</v>
      </c>
      <c r="Y19" s="41">
        <f t="shared" si="9"/>
        <v>0</v>
      </c>
      <c r="Z19" s="74">
        <v>229822995</v>
      </c>
      <c r="AA19" s="75">
        <v>6741043</v>
      </c>
      <c r="AB19" s="75">
        <f t="shared" si="10"/>
        <v>236564038</v>
      </c>
      <c r="AC19" s="41">
        <f t="shared" si="11"/>
        <v>0.13721045560115333</v>
      </c>
      <c r="AD19" s="74">
        <v>299137446</v>
      </c>
      <c r="AE19" s="75">
        <v>253544</v>
      </c>
      <c r="AF19" s="75">
        <f t="shared" si="12"/>
        <v>299390990</v>
      </c>
      <c r="AG19" s="41">
        <f t="shared" si="13"/>
        <v>0</v>
      </c>
      <c r="AH19" s="41">
        <f t="shared" si="14"/>
        <v>-0.20984917415183402</v>
      </c>
      <c r="AI19" s="13">
        <v>0</v>
      </c>
      <c r="AJ19" s="13">
        <v>0</v>
      </c>
      <c r="AK19" s="13">
        <v>299390990</v>
      </c>
      <c r="AL19" s="13"/>
    </row>
    <row r="20" spans="1:38" s="14" customFormat="1" ht="12.75">
      <c r="A20" s="30" t="s">
        <v>96</v>
      </c>
      <c r="B20" s="58" t="s">
        <v>88</v>
      </c>
      <c r="C20" s="40" t="s">
        <v>89</v>
      </c>
      <c r="D20" s="74">
        <v>1038540366</v>
      </c>
      <c r="E20" s="75">
        <v>195689000</v>
      </c>
      <c r="F20" s="76">
        <f t="shared" si="0"/>
        <v>1234229366</v>
      </c>
      <c r="G20" s="74">
        <v>1038540366</v>
      </c>
      <c r="H20" s="75">
        <v>195689000</v>
      </c>
      <c r="I20" s="77">
        <f t="shared" si="1"/>
        <v>1234229366</v>
      </c>
      <c r="J20" s="74">
        <v>244616501</v>
      </c>
      <c r="K20" s="75">
        <v>23402465</v>
      </c>
      <c r="L20" s="75">
        <f t="shared" si="2"/>
        <v>268018966</v>
      </c>
      <c r="M20" s="41">
        <f t="shared" si="3"/>
        <v>0.21715490927640105</v>
      </c>
      <c r="N20" s="102">
        <v>0</v>
      </c>
      <c r="O20" s="103">
        <v>0</v>
      </c>
      <c r="P20" s="104">
        <f t="shared" si="4"/>
        <v>0</v>
      </c>
      <c r="Q20" s="41">
        <f t="shared" si="5"/>
        <v>0</v>
      </c>
      <c r="R20" s="102">
        <v>0</v>
      </c>
      <c r="S20" s="104">
        <v>0</v>
      </c>
      <c r="T20" s="104">
        <f t="shared" si="6"/>
        <v>0</v>
      </c>
      <c r="U20" s="41">
        <f t="shared" si="7"/>
        <v>0</v>
      </c>
      <c r="V20" s="102">
        <v>0</v>
      </c>
      <c r="W20" s="104">
        <v>0</v>
      </c>
      <c r="X20" s="104">
        <f t="shared" si="8"/>
        <v>0</v>
      </c>
      <c r="Y20" s="41">
        <f t="shared" si="9"/>
        <v>0</v>
      </c>
      <c r="Z20" s="74">
        <v>244616501</v>
      </c>
      <c r="AA20" s="75">
        <v>23402465</v>
      </c>
      <c r="AB20" s="75">
        <f t="shared" si="10"/>
        <v>268018966</v>
      </c>
      <c r="AC20" s="41">
        <f t="shared" si="11"/>
        <v>0.21715490927640105</v>
      </c>
      <c r="AD20" s="74">
        <v>233779464</v>
      </c>
      <c r="AE20" s="75">
        <v>33418775</v>
      </c>
      <c r="AF20" s="75">
        <f t="shared" si="12"/>
        <v>267198239</v>
      </c>
      <c r="AG20" s="41">
        <f t="shared" si="13"/>
        <v>0.23727787040699</v>
      </c>
      <c r="AH20" s="41">
        <f t="shared" si="14"/>
        <v>0.0030716033274456045</v>
      </c>
      <c r="AI20" s="13">
        <v>1126098437</v>
      </c>
      <c r="AJ20" s="13">
        <v>1288900951</v>
      </c>
      <c r="AK20" s="13">
        <v>267198239</v>
      </c>
      <c r="AL20" s="13"/>
    </row>
    <row r="21" spans="1:38" s="14" customFormat="1" ht="12.75">
      <c r="A21" s="30" t="s">
        <v>96</v>
      </c>
      <c r="B21" s="58" t="s">
        <v>463</v>
      </c>
      <c r="C21" s="40" t="s">
        <v>464</v>
      </c>
      <c r="D21" s="74">
        <v>168380784</v>
      </c>
      <c r="E21" s="75">
        <v>17581921</v>
      </c>
      <c r="F21" s="77">
        <f t="shared" si="0"/>
        <v>185962705</v>
      </c>
      <c r="G21" s="74">
        <v>168380784</v>
      </c>
      <c r="H21" s="75">
        <v>17581921</v>
      </c>
      <c r="I21" s="77">
        <f t="shared" si="1"/>
        <v>185962705</v>
      </c>
      <c r="J21" s="74">
        <v>29359867</v>
      </c>
      <c r="K21" s="75">
        <v>804889</v>
      </c>
      <c r="L21" s="75">
        <f t="shared" si="2"/>
        <v>30164756</v>
      </c>
      <c r="M21" s="41">
        <f t="shared" si="3"/>
        <v>0.16220863210179698</v>
      </c>
      <c r="N21" s="102">
        <v>0</v>
      </c>
      <c r="O21" s="103">
        <v>0</v>
      </c>
      <c r="P21" s="104">
        <f t="shared" si="4"/>
        <v>0</v>
      </c>
      <c r="Q21" s="41">
        <f t="shared" si="5"/>
        <v>0</v>
      </c>
      <c r="R21" s="102">
        <v>0</v>
      </c>
      <c r="S21" s="104">
        <v>0</v>
      </c>
      <c r="T21" s="104">
        <f t="shared" si="6"/>
        <v>0</v>
      </c>
      <c r="U21" s="41">
        <f t="shared" si="7"/>
        <v>0</v>
      </c>
      <c r="V21" s="102">
        <v>0</v>
      </c>
      <c r="W21" s="104">
        <v>0</v>
      </c>
      <c r="X21" s="104">
        <f t="shared" si="8"/>
        <v>0</v>
      </c>
      <c r="Y21" s="41">
        <f t="shared" si="9"/>
        <v>0</v>
      </c>
      <c r="Z21" s="74">
        <v>29359867</v>
      </c>
      <c r="AA21" s="75">
        <v>804889</v>
      </c>
      <c r="AB21" s="75">
        <f t="shared" si="10"/>
        <v>30164756</v>
      </c>
      <c r="AC21" s="41">
        <f t="shared" si="11"/>
        <v>0.16220863210179698</v>
      </c>
      <c r="AD21" s="74">
        <v>30180412</v>
      </c>
      <c r="AE21" s="75">
        <v>70640</v>
      </c>
      <c r="AF21" s="75">
        <f t="shared" si="12"/>
        <v>30251052</v>
      </c>
      <c r="AG21" s="41">
        <f t="shared" si="13"/>
        <v>0.1730910311008876</v>
      </c>
      <c r="AH21" s="41">
        <f t="shared" si="14"/>
        <v>-0.002852661123983413</v>
      </c>
      <c r="AI21" s="13">
        <v>174769610</v>
      </c>
      <c r="AJ21" s="13">
        <v>175342326</v>
      </c>
      <c r="AK21" s="13">
        <v>30251052</v>
      </c>
      <c r="AL21" s="13"/>
    </row>
    <row r="22" spans="1:38" s="14" customFormat="1" ht="12.75">
      <c r="A22" s="30" t="s">
        <v>96</v>
      </c>
      <c r="B22" s="58" t="s">
        <v>465</v>
      </c>
      <c r="C22" s="40" t="s">
        <v>466</v>
      </c>
      <c r="D22" s="74">
        <v>325552500</v>
      </c>
      <c r="E22" s="75">
        <v>124822000</v>
      </c>
      <c r="F22" s="76">
        <f t="shared" si="0"/>
        <v>450374500</v>
      </c>
      <c r="G22" s="74">
        <v>325552500</v>
      </c>
      <c r="H22" s="75">
        <v>124822000</v>
      </c>
      <c r="I22" s="77">
        <f t="shared" si="1"/>
        <v>450374500</v>
      </c>
      <c r="J22" s="74">
        <v>63026856</v>
      </c>
      <c r="K22" s="75">
        <v>17558287</v>
      </c>
      <c r="L22" s="75">
        <f t="shared" si="2"/>
        <v>80585143</v>
      </c>
      <c r="M22" s="41">
        <f t="shared" si="3"/>
        <v>0.1789291867101712</v>
      </c>
      <c r="N22" s="102">
        <v>0</v>
      </c>
      <c r="O22" s="103">
        <v>0</v>
      </c>
      <c r="P22" s="104">
        <f t="shared" si="4"/>
        <v>0</v>
      </c>
      <c r="Q22" s="41">
        <f t="shared" si="5"/>
        <v>0</v>
      </c>
      <c r="R22" s="102">
        <v>0</v>
      </c>
      <c r="S22" s="104">
        <v>0</v>
      </c>
      <c r="T22" s="104">
        <f t="shared" si="6"/>
        <v>0</v>
      </c>
      <c r="U22" s="41">
        <f t="shared" si="7"/>
        <v>0</v>
      </c>
      <c r="V22" s="102">
        <v>0</v>
      </c>
      <c r="W22" s="104">
        <v>0</v>
      </c>
      <c r="X22" s="104">
        <f t="shared" si="8"/>
        <v>0</v>
      </c>
      <c r="Y22" s="41">
        <f t="shared" si="9"/>
        <v>0</v>
      </c>
      <c r="Z22" s="74">
        <v>63026856</v>
      </c>
      <c r="AA22" s="75">
        <v>17558287</v>
      </c>
      <c r="AB22" s="75">
        <f t="shared" si="10"/>
        <v>80585143</v>
      </c>
      <c r="AC22" s="41">
        <f t="shared" si="11"/>
        <v>0.1789291867101712</v>
      </c>
      <c r="AD22" s="74">
        <v>45259473</v>
      </c>
      <c r="AE22" s="75">
        <v>18153619</v>
      </c>
      <c r="AF22" s="75">
        <f t="shared" si="12"/>
        <v>63413092</v>
      </c>
      <c r="AG22" s="41">
        <f t="shared" si="13"/>
        <v>0</v>
      </c>
      <c r="AH22" s="41">
        <f t="shared" si="14"/>
        <v>0.270796620357197</v>
      </c>
      <c r="AI22" s="13">
        <v>0</v>
      </c>
      <c r="AJ22" s="13">
        <v>527813494</v>
      </c>
      <c r="AK22" s="13">
        <v>63413092</v>
      </c>
      <c r="AL22" s="13"/>
    </row>
    <row r="23" spans="1:38" s="14" customFormat="1" ht="12.75">
      <c r="A23" s="30" t="s">
        <v>96</v>
      </c>
      <c r="B23" s="58" t="s">
        <v>467</v>
      </c>
      <c r="C23" s="40" t="s">
        <v>468</v>
      </c>
      <c r="D23" s="74">
        <v>258174294</v>
      </c>
      <c r="E23" s="75">
        <v>138621751</v>
      </c>
      <c r="F23" s="76">
        <f t="shared" si="0"/>
        <v>396796045</v>
      </c>
      <c r="G23" s="74">
        <v>258174294</v>
      </c>
      <c r="H23" s="75">
        <v>138621751</v>
      </c>
      <c r="I23" s="77">
        <f t="shared" si="1"/>
        <v>396796045</v>
      </c>
      <c r="J23" s="74">
        <v>54778457</v>
      </c>
      <c r="K23" s="75">
        <v>2241986</v>
      </c>
      <c r="L23" s="75">
        <f t="shared" si="2"/>
        <v>57020443</v>
      </c>
      <c r="M23" s="41">
        <f t="shared" si="3"/>
        <v>0.14370214551911675</v>
      </c>
      <c r="N23" s="102">
        <v>0</v>
      </c>
      <c r="O23" s="103">
        <v>0</v>
      </c>
      <c r="P23" s="104">
        <f t="shared" si="4"/>
        <v>0</v>
      </c>
      <c r="Q23" s="41">
        <f t="shared" si="5"/>
        <v>0</v>
      </c>
      <c r="R23" s="102">
        <v>0</v>
      </c>
      <c r="S23" s="104">
        <v>0</v>
      </c>
      <c r="T23" s="104">
        <f t="shared" si="6"/>
        <v>0</v>
      </c>
      <c r="U23" s="41">
        <f t="shared" si="7"/>
        <v>0</v>
      </c>
      <c r="V23" s="102">
        <v>0</v>
      </c>
      <c r="W23" s="104">
        <v>0</v>
      </c>
      <c r="X23" s="104">
        <f t="shared" si="8"/>
        <v>0</v>
      </c>
      <c r="Y23" s="41">
        <f t="shared" si="9"/>
        <v>0</v>
      </c>
      <c r="Z23" s="74">
        <v>54778457</v>
      </c>
      <c r="AA23" s="75">
        <v>2241986</v>
      </c>
      <c r="AB23" s="75">
        <f t="shared" si="10"/>
        <v>57020443</v>
      </c>
      <c r="AC23" s="41">
        <f t="shared" si="11"/>
        <v>0.14370214551911675</v>
      </c>
      <c r="AD23" s="74">
        <v>44639087</v>
      </c>
      <c r="AE23" s="75">
        <v>9021668</v>
      </c>
      <c r="AF23" s="75">
        <f t="shared" si="12"/>
        <v>53660755</v>
      </c>
      <c r="AG23" s="41">
        <f t="shared" si="13"/>
        <v>0.0869596590434612</v>
      </c>
      <c r="AH23" s="41">
        <f t="shared" si="14"/>
        <v>0.0626097787852593</v>
      </c>
      <c r="AI23" s="13">
        <v>617076419</v>
      </c>
      <c r="AJ23" s="13">
        <v>525850894</v>
      </c>
      <c r="AK23" s="13">
        <v>53660755</v>
      </c>
      <c r="AL23" s="13"/>
    </row>
    <row r="24" spans="1:38" s="14" customFormat="1" ht="12.75">
      <c r="A24" s="30" t="s">
        <v>115</v>
      </c>
      <c r="B24" s="58" t="s">
        <v>469</v>
      </c>
      <c r="C24" s="40" t="s">
        <v>470</v>
      </c>
      <c r="D24" s="74">
        <v>613046184</v>
      </c>
      <c r="E24" s="75">
        <v>66365016</v>
      </c>
      <c r="F24" s="76">
        <f t="shared" si="0"/>
        <v>679411200</v>
      </c>
      <c r="G24" s="74">
        <v>613046184</v>
      </c>
      <c r="H24" s="75">
        <v>66365016</v>
      </c>
      <c r="I24" s="77">
        <f t="shared" si="1"/>
        <v>679411200</v>
      </c>
      <c r="J24" s="74">
        <v>58743731</v>
      </c>
      <c r="K24" s="75">
        <v>4072622</v>
      </c>
      <c r="L24" s="75">
        <f t="shared" si="2"/>
        <v>62816353</v>
      </c>
      <c r="M24" s="41">
        <f t="shared" si="3"/>
        <v>0.09245704663096517</v>
      </c>
      <c r="N24" s="102">
        <v>0</v>
      </c>
      <c r="O24" s="103">
        <v>0</v>
      </c>
      <c r="P24" s="104">
        <f t="shared" si="4"/>
        <v>0</v>
      </c>
      <c r="Q24" s="41">
        <f t="shared" si="5"/>
        <v>0</v>
      </c>
      <c r="R24" s="102">
        <v>0</v>
      </c>
      <c r="S24" s="104">
        <v>0</v>
      </c>
      <c r="T24" s="104">
        <f t="shared" si="6"/>
        <v>0</v>
      </c>
      <c r="U24" s="41">
        <f t="shared" si="7"/>
        <v>0</v>
      </c>
      <c r="V24" s="102">
        <v>0</v>
      </c>
      <c r="W24" s="104">
        <v>0</v>
      </c>
      <c r="X24" s="104">
        <f t="shared" si="8"/>
        <v>0</v>
      </c>
      <c r="Y24" s="41">
        <f t="shared" si="9"/>
        <v>0</v>
      </c>
      <c r="Z24" s="74">
        <v>58743731</v>
      </c>
      <c r="AA24" s="75">
        <v>4072622</v>
      </c>
      <c r="AB24" s="75">
        <f t="shared" si="10"/>
        <v>62816353</v>
      </c>
      <c r="AC24" s="41">
        <f t="shared" si="11"/>
        <v>0.09245704663096517</v>
      </c>
      <c r="AD24" s="74">
        <v>73205091</v>
      </c>
      <c r="AE24" s="75">
        <v>86108</v>
      </c>
      <c r="AF24" s="75">
        <f t="shared" si="12"/>
        <v>73291199</v>
      </c>
      <c r="AG24" s="41">
        <f t="shared" si="13"/>
        <v>0.11302200573851248</v>
      </c>
      <c r="AH24" s="41">
        <f t="shared" si="14"/>
        <v>-0.1429209256079983</v>
      </c>
      <c r="AI24" s="13">
        <v>648468398</v>
      </c>
      <c r="AJ24" s="13">
        <v>650895398</v>
      </c>
      <c r="AK24" s="13">
        <v>73291199</v>
      </c>
      <c r="AL24" s="13"/>
    </row>
    <row r="25" spans="1:38" s="55" customFormat="1" ht="12.75">
      <c r="A25" s="59"/>
      <c r="B25" s="60" t="s">
        <v>471</v>
      </c>
      <c r="C25" s="33"/>
      <c r="D25" s="78">
        <f>SUM(D18:D24)</f>
        <v>4238483791</v>
      </c>
      <c r="E25" s="79">
        <f>SUM(E18:E24)</f>
        <v>692459896</v>
      </c>
      <c r="F25" s="87">
        <f t="shared" si="0"/>
        <v>4930943687</v>
      </c>
      <c r="G25" s="78">
        <f>SUM(G18:G24)</f>
        <v>4238483791</v>
      </c>
      <c r="H25" s="79">
        <f>SUM(H18:H24)</f>
        <v>692459896</v>
      </c>
      <c r="I25" s="80">
        <f t="shared" si="1"/>
        <v>4930943687</v>
      </c>
      <c r="J25" s="78">
        <f>SUM(J18:J24)</f>
        <v>728620046</v>
      </c>
      <c r="K25" s="79">
        <f>SUM(K18:K24)</f>
        <v>55904065</v>
      </c>
      <c r="L25" s="79">
        <f t="shared" si="2"/>
        <v>784524111</v>
      </c>
      <c r="M25" s="45">
        <f t="shared" si="3"/>
        <v>0.15910222480705447</v>
      </c>
      <c r="N25" s="108">
        <f>SUM(N18:N24)</f>
        <v>0</v>
      </c>
      <c r="O25" s="109">
        <f>SUM(O18:O24)</f>
        <v>0</v>
      </c>
      <c r="P25" s="110">
        <f t="shared" si="4"/>
        <v>0</v>
      </c>
      <c r="Q25" s="45">
        <f t="shared" si="5"/>
        <v>0</v>
      </c>
      <c r="R25" s="108">
        <f>SUM(R18:R24)</f>
        <v>0</v>
      </c>
      <c r="S25" s="110">
        <f>SUM(S18:S24)</f>
        <v>0</v>
      </c>
      <c r="T25" s="110">
        <f t="shared" si="6"/>
        <v>0</v>
      </c>
      <c r="U25" s="45">
        <f t="shared" si="7"/>
        <v>0</v>
      </c>
      <c r="V25" s="108">
        <f>SUM(V18:V24)</f>
        <v>0</v>
      </c>
      <c r="W25" s="110">
        <f>SUM(W18:W24)</f>
        <v>0</v>
      </c>
      <c r="X25" s="110">
        <f t="shared" si="8"/>
        <v>0</v>
      </c>
      <c r="Y25" s="45">
        <f t="shared" si="9"/>
        <v>0</v>
      </c>
      <c r="Z25" s="78">
        <f>SUM(Z18:Z24)</f>
        <v>728620046</v>
      </c>
      <c r="AA25" s="79">
        <f>SUM(AA18:AA24)</f>
        <v>55904065</v>
      </c>
      <c r="AB25" s="79">
        <f t="shared" si="10"/>
        <v>784524111</v>
      </c>
      <c r="AC25" s="45">
        <f t="shared" si="11"/>
        <v>0.15910222480705447</v>
      </c>
      <c r="AD25" s="78">
        <f>SUM(AD18:AD24)</f>
        <v>774367660</v>
      </c>
      <c r="AE25" s="79">
        <f>SUM(AE18:AE24)</f>
        <v>66624663</v>
      </c>
      <c r="AF25" s="79">
        <f t="shared" si="12"/>
        <v>840992323</v>
      </c>
      <c r="AG25" s="45">
        <f t="shared" si="13"/>
        <v>0.2980369458249024</v>
      </c>
      <c r="AH25" s="45">
        <f t="shared" si="14"/>
        <v>-0.06714474134385173</v>
      </c>
      <c r="AI25" s="61">
        <f>SUM(AI18:AI24)</f>
        <v>2821772048</v>
      </c>
      <c r="AJ25" s="61">
        <f>SUM(AJ18:AJ24)</f>
        <v>3424162246</v>
      </c>
      <c r="AK25" s="61">
        <f>SUM(AK18:AK24)</f>
        <v>840992323</v>
      </c>
      <c r="AL25" s="61"/>
    </row>
    <row r="26" spans="1:38" s="14" customFormat="1" ht="12.75">
      <c r="A26" s="30" t="s">
        <v>96</v>
      </c>
      <c r="B26" s="58" t="s">
        <v>472</v>
      </c>
      <c r="C26" s="40" t="s">
        <v>473</v>
      </c>
      <c r="D26" s="74">
        <v>296788045</v>
      </c>
      <c r="E26" s="75">
        <v>137171000</v>
      </c>
      <c r="F26" s="76">
        <f t="shared" si="0"/>
        <v>433959045</v>
      </c>
      <c r="G26" s="74">
        <v>296788045</v>
      </c>
      <c r="H26" s="75">
        <v>137171000</v>
      </c>
      <c r="I26" s="77">
        <f t="shared" si="1"/>
        <v>433959045</v>
      </c>
      <c r="J26" s="74">
        <v>93139501</v>
      </c>
      <c r="K26" s="75">
        <v>426716</v>
      </c>
      <c r="L26" s="75">
        <f t="shared" si="2"/>
        <v>93566217</v>
      </c>
      <c r="M26" s="41">
        <f t="shared" si="3"/>
        <v>0.21561070814873787</v>
      </c>
      <c r="N26" s="102">
        <v>0</v>
      </c>
      <c r="O26" s="103">
        <v>0</v>
      </c>
      <c r="P26" s="104">
        <f t="shared" si="4"/>
        <v>0</v>
      </c>
      <c r="Q26" s="41">
        <f t="shared" si="5"/>
        <v>0</v>
      </c>
      <c r="R26" s="102">
        <v>0</v>
      </c>
      <c r="S26" s="104">
        <v>0</v>
      </c>
      <c r="T26" s="104">
        <f t="shared" si="6"/>
        <v>0</v>
      </c>
      <c r="U26" s="41">
        <f t="shared" si="7"/>
        <v>0</v>
      </c>
      <c r="V26" s="102">
        <v>0</v>
      </c>
      <c r="W26" s="104">
        <v>0</v>
      </c>
      <c r="X26" s="104">
        <f t="shared" si="8"/>
        <v>0</v>
      </c>
      <c r="Y26" s="41">
        <f t="shared" si="9"/>
        <v>0</v>
      </c>
      <c r="Z26" s="74">
        <v>93139501</v>
      </c>
      <c r="AA26" s="75">
        <v>426716</v>
      </c>
      <c r="AB26" s="75">
        <f t="shared" si="10"/>
        <v>93566217</v>
      </c>
      <c r="AC26" s="41">
        <f t="shared" si="11"/>
        <v>0.21561070814873787</v>
      </c>
      <c r="AD26" s="74">
        <v>67248384</v>
      </c>
      <c r="AE26" s="75">
        <v>2091505</v>
      </c>
      <c r="AF26" s="75">
        <f t="shared" si="12"/>
        <v>69339889</v>
      </c>
      <c r="AG26" s="41">
        <f t="shared" si="13"/>
        <v>0.2312155327122202</v>
      </c>
      <c r="AH26" s="41">
        <f t="shared" si="14"/>
        <v>0.34938515693326244</v>
      </c>
      <c r="AI26" s="13">
        <v>299892867</v>
      </c>
      <c r="AJ26" s="13">
        <v>299892867</v>
      </c>
      <c r="AK26" s="13">
        <v>69339889</v>
      </c>
      <c r="AL26" s="13"/>
    </row>
    <row r="27" spans="1:38" s="14" customFormat="1" ht="12.75">
      <c r="A27" s="30" t="s">
        <v>96</v>
      </c>
      <c r="B27" s="58" t="s">
        <v>72</v>
      </c>
      <c r="C27" s="40" t="s">
        <v>73</v>
      </c>
      <c r="D27" s="74">
        <v>1703254563</v>
      </c>
      <c r="E27" s="75">
        <v>541567987</v>
      </c>
      <c r="F27" s="76">
        <f t="shared" si="0"/>
        <v>2244822550</v>
      </c>
      <c r="G27" s="74">
        <v>1703254563</v>
      </c>
      <c r="H27" s="75">
        <v>541567987</v>
      </c>
      <c r="I27" s="77">
        <f t="shared" si="1"/>
        <v>2244822550</v>
      </c>
      <c r="J27" s="74">
        <v>299756416</v>
      </c>
      <c r="K27" s="75">
        <v>26262111</v>
      </c>
      <c r="L27" s="75">
        <f t="shared" si="2"/>
        <v>326018527</v>
      </c>
      <c r="M27" s="41">
        <f t="shared" si="3"/>
        <v>0.14523131327240096</v>
      </c>
      <c r="N27" s="102">
        <v>0</v>
      </c>
      <c r="O27" s="103">
        <v>0</v>
      </c>
      <c r="P27" s="104">
        <f t="shared" si="4"/>
        <v>0</v>
      </c>
      <c r="Q27" s="41">
        <f t="shared" si="5"/>
        <v>0</v>
      </c>
      <c r="R27" s="102">
        <v>0</v>
      </c>
      <c r="S27" s="104">
        <v>0</v>
      </c>
      <c r="T27" s="104">
        <f t="shared" si="6"/>
        <v>0</v>
      </c>
      <c r="U27" s="41">
        <f t="shared" si="7"/>
        <v>0</v>
      </c>
      <c r="V27" s="102">
        <v>0</v>
      </c>
      <c r="W27" s="104">
        <v>0</v>
      </c>
      <c r="X27" s="104">
        <f t="shared" si="8"/>
        <v>0</v>
      </c>
      <c r="Y27" s="41">
        <f t="shared" si="9"/>
        <v>0</v>
      </c>
      <c r="Z27" s="74">
        <v>299756416</v>
      </c>
      <c r="AA27" s="75">
        <v>26262111</v>
      </c>
      <c r="AB27" s="75">
        <f t="shared" si="10"/>
        <v>326018527</v>
      </c>
      <c r="AC27" s="41">
        <f t="shared" si="11"/>
        <v>0.14523131327240096</v>
      </c>
      <c r="AD27" s="74">
        <v>258629991</v>
      </c>
      <c r="AE27" s="75">
        <v>30594624</v>
      </c>
      <c r="AF27" s="75">
        <f t="shared" si="12"/>
        <v>289224615</v>
      </c>
      <c r="AG27" s="41">
        <f t="shared" si="13"/>
        <v>0.12980369314687612</v>
      </c>
      <c r="AH27" s="41">
        <f t="shared" si="14"/>
        <v>0.12721570050322306</v>
      </c>
      <c r="AI27" s="13">
        <v>2228169384</v>
      </c>
      <c r="AJ27" s="13">
        <v>2088202696</v>
      </c>
      <c r="AK27" s="13">
        <v>289224615</v>
      </c>
      <c r="AL27" s="13"/>
    </row>
    <row r="28" spans="1:38" s="14" customFormat="1" ht="12.75">
      <c r="A28" s="30" t="s">
        <v>96</v>
      </c>
      <c r="B28" s="58" t="s">
        <v>474</v>
      </c>
      <c r="C28" s="40" t="s">
        <v>475</v>
      </c>
      <c r="D28" s="74">
        <v>229771754</v>
      </c>
      <c r="E28" s="75">
        <v>41963500</v>
      </c>
      <c r="F28" s="76">
        <f t="shared" si="0"/>
        <v>271735254</v>
      </c>
      <c r="G28" s="74">
        <v>229771754</v>
      </c>
      <c r="H28" s="75">
        <v>41963500</v>
      </c>
      <c r="I28" s="77">
        <f t="shared" si="1"/>
        <v>271735254</v>
      </c>
      <c r="J28" s="74">
        <v>52303448</v>
      </c>
      <c r="K28" s="75">
        <v>5869220</v>
      </c>
      <c r="L28" s="75">
        <f t="shared" si="2"/>
        <v>58172668</v>
      </c>
      <c r="M28" s="41">
        <f t="shared" si="3"/>
        <v>0.2140784721293469</v>
      </c>
      <c r="N28" s="102">
        <v>0</v>
      </c>
      <c r="O28" s="103">
        <v>0</v>
      </c>
      <c r="P28" s="104">
        <f t="shared" si="4"/>
        <v>0</v>
      </c>
      <c r="Q28" s="41">
        <f t="shared" si="5"/>
        <v>0</v>
      </c>
      <c r="R28" s="102">
        <v>0</v>
      </c>
      <c r="S28" s="104">
        <v>0</v>
      </c>
      <c r="T28" s="104">
        <f t="shared" si="6"/>
        <v>0</v>
      </c>
      <c r="U28" s="41">
        <f t="shared" si="7"/>
        <v>0</v>
      </c>
      <c r="V28" s="102">
        <v>0</v>
      </c>
      <c r="W28" s="104">
        <v>0</v>
      </c>
      <c r="X28" s="104">
        <f t="shared" si="8"/>
        <v>0</v>
      </c>
      <c r="Y28" s="41">
        <f t="shared" si="9"/>
        <v>0</v>
      </c>
      <c r="Z28" s="74">
        <v>52303448</v>
      </c>
      <c r="AA28" s="75">
        <v>5869220</v>
      </c>
      <c r="AB28" s="75">
        <f t="shared" si="10"/>
        <v>58172668</v>
      </c>
      <c r="AC28" s="41">
        <f t="shared" si="11"/>
        <v>0.2140784721293469</v>
      </c>
      <c r="AD28" s="74">
        <v>62370371</v>
      </c>
      <c r="AE28" s="75">
        <v>0</v>
      </c>
      <c r="AF28" s="75">
        <f t="shared" si="12"/>
        <v>62370371</v>
      </c>
      <c r="AG28" s="41">
        <f t="shared" si="13"/>
        <v>0</v>
      </c>
      <c r="AH28" s="41">
        <f t="shared" si="14"/>
        <v>-0.06730283839421125</v>
      </c>
      <c r="AI28" s="13">
        <v>0</v>
      </c>
      <c r="AJ28" s="13">
        <v>0</v>
      </c>
      <c r="AK28" s="13">
        <v>62370371</v>
      </c>
      <c r="AL28" s="13"/>
    </row>
    <row r="29" spans="1:38" s="14" customFormat="1" ht="12.75">
      <c r="A29" s="30" t="s">
        <v>96</v>
      </c>
      <c r="B29" s="58" t="s">
        <v>476</v>
      </c>
      <c r="C29" s="40" t="s">
        <v>477</v>
      </c>
      <c r="D29" s="74">
        <v>486205876</v>
      </c>
      <c r="E29" s="75">
        <v>185546720</v>
      </c>
      <c r="F29" s="76">
        <f t="shared" si="0"/>
        <v>671752596</v>
      </c>
      <c r="G29" s="74">
        <v>486205876</v>
      </c>
      <c r="H29" s="75">
        <v>185546720</v>
      </c>
      <c r="I29" s="77">
        <f t="shared" si="1"/>
        <v>671752596</v>
      </c>
      <c r="J29" s="74">
        <v>81279525</v>
      </c>
      <c r="K29" s="75">
        <v>23603678</v>
      </c>
      <c r="L29" s="75">
        <f t="shared" si="2"/>
        <v>104883203</v>
      </c>
      <c r="M29" s="41">
        <f t="shared" si="3"/>
        <v>0.15613367722660798</v>
      </c>
      <c r="N29" s="102">
        <v>0</v>
      </c>
      <c r="O29" s="103">
        <v>0</v>
      </c>
      <c r="P29" s="104">
        <f t="shared" si="4"/>
        <v>0</v>
      </c>
      <c r="Q29" s="41">
        <f t="shared" si="5"/>
        <v>0</v>
      </c>
      <c r="R29" s="102">
        <v>0</v>
      </c>
      <c r="S29" s="104">
        <v>0</v>
      </c>
      <c r="T29" s="104">
        <f t="shared" si="6"/>
        <v>0</v>
      </c>
      <c r="U29" s="41">
        <f t="shared" si="7"/>
        <v>0</v>
      </c>
      <c r="V29" s="102">
        <v>0</v>
      </c>
      <c r="W29" s="104">
        <v>0</v>
      </c>
      <c r="X29" s="104">
        <f t="shared" si="8"/>
        <v>0</v>
      </c>
      <c r="Y29" s="41">
        <f t="shared" si="9"/>
        <v>0</v>
      </c>
      <c r="Z29" s="74">
        <v>81279525</v>
      </c>
      <c r="AA29" s="75">
        <v>23603678</v>
      </c>
      <c r="AB29" s="75">
        <f t="shared" si="10"/>
        <v>104883203</v>
      </c>
      <c r="AC29" s="41">
        <f t="shared" si="11"/>
        <v>0.15613367722660798</v>
      </c>
      <c r="AD29" s="74">
        <v>58366788</v>
      </c>
      <c r="AE29" s="75">
        <v>69892144</v>
      </c>
      <c r="AF29" s="75">
        <f t="shared" si="12"/>
        <v>128258932</v>
      </c>
      <c r="AG29" s="41">
        <f t="shared" si="13"/>
        <v>0.3399766271942104</v>
      </c>
      <c r="AH29" s="41">
        <f t="shared" si="14"/>
        <v>-0.18225419965293332</v>
      </c>
      <c r="AI29" s="13">
        <v>377258087</v>
      </c>
      <c r="AJ29" s="13">
        <v>377258087</v>
      </c>
      <c r="AK29" s="13">
        <v>128258932</v>
      </c>
      <c r="AL29" s="13"/>
    </row>
    <row r="30" spans="1:38" s="14" customFormat="1" ht="12.75">
      <c r="A30" s="30" t="s">
        <v>96</v>
      </c>
      <c r="B30" s="58" t="s">
        <v>478</v>
      </c>
      <c r="C30" s="40" t="s">
        <v>479</v>
      </c>
      <c r="D30" s="74">
        <v>386458000</v>
      </c>
      <c r="E30" s="75">
        <v>510808000</v>
      </c>
      <c r="F30" s="76">
        <f t="shared" si="0"/>
        <v>897266000</v>
      </c>
      <c r="G30" s="74">
        <v>386458000</v>
      </c>
      <c r="H30" s="75">
        <v>510808000</v>
      </c>
      <c r="I30" s="77">
        <f t="shared" si="1"/>
        <v>897266000</v>
      </c>
      <c r="J30" s="74">
        <v>57583789</v>
      </c>
      <c r="K30" s="75">
        <v>16359725</v>
      </c>
      <c r="L30" s="75">
        <f t="shared" si="2"/>
        <v>73943514</v>
      </c>
      <c r="M30" s="41">
        <f t="shared" si="3"/>
        <v>0.08240980266721351</v>
      </c>
      <c r="N30" s="102">
        <v>0</v>
      </c>
      <c r="O30" s="103">
        <v>0</v>
      </c>
      <c r="P30" s="104">
        <f t="shared" si="4"/>
        <v>0</v>
      </c>
      <c r="Q30" s="41">
        <f t="shared" si="5"/>
        <v>0</v>
      </c>
      <c r="R30" s="102">
        <v>0</v>
      </c>
      <c r="S30" s="104">
        <v>0</v>
      </c>
      <c r="T30" s="104">
        <f t="shared" si="6"/>
        <v>0</v>
      </c>
      <c r="U30" s="41">
        <f t="shared" si="7"/>
        <v>0</v>
      </c>
      <c r="V30" s="102">
        <v>0</v>
      </c>
      <c r="W30" s="104">
        <v>0</v>
      </c>
      <c r="X30" s="104">
        <f t="shared" si="8"/>
        <v>0</v>
      </c>
      <c r="Y30" s="41">
        <f t="shared" si="9"/>
        <v>0</v>
      </c>
      <c r="Z30" s="74">
        <v>57583789</v>
      </c>
      <c r="AA30" s="75">
        <v>16359725</v>
      </c>
      <c r="AB30" s="75">
        <f t="shared" si="10"/>
        <v>73943514</v>
      </c>
      <c r="AC30" s="41">
        <f t="shared" si="11"/>
        <v>0.08240980266721351</v>
      </c>
      <c r="AD30" s="74">
        <v>125592945</v>
      </c>
      <c r="AE30" s="75">
        <v>45941151</v>
      </c>
      <c r="AF30" s="75">
        <f t="shared" si="12"/>
        <v>171534096</v>
      </c>
      <c r="AG30" s="41">
        <f t="shared" si="13"/>
        <v>129.24062005084213</v>
      </c>
      <c r="AH30" s="41">
        <f t="shared" si="14"/>
        <v>-0.5689281855660929</v>
      </c>
      <c r="AI30" s="13">
        <v>1327246</v>
      </c>
      <c r="AJ30" s="13">
        <v>1019912202</v>
      </c>
      <c r="AK30" s="13">
        <v>171534096</v>
      </c>
      <c r="AL30" s="13"/>
    </row>
    <row r="31" spans="1:38" s="14" customFormat="1" ht="12.75">
      <c r="A31" s="30" t="s">
        <v>115</v>
      </c>
      <c r="B31" s="58" t="s">
        <v>480</v>
      </c>
      <c r="C31" s="40" t="s">
        <v>481</v>
      </c>
      <c r="D31" s="74">
        <v>177466449</v>
      </c>
      <c r="E31" s="75">
        <v>40319366</v>
      </c>
      <c r="F31" s="77">
        <f t="shared" si="0"/>
        <v>217785815</v>
      </c>
      <c r="G31" s="74">
        <v>177466449</v>
      </c>
      <c r="H31" s="75">
        <v>40319366</v>
      </c>
      <c r="I31" s="77">
        <f t="shared" si="1"/>
        <v>217785815</v>
      </c>
      <c r="J31" s="74">
        <v>25440971</v>
      </c>
      <c r="K31" s="75">
        <v>23491115</v>
      </c>
      <c r="L31" s="75">
        <f t="shared" si="2"/>
        <v>48932086</v>
      </c>
      <c r="M31" s="41">
        <f t="shared" si="3"/>
        <v>0.2246798580522795</v>
      </c>
      <c r="N31" s="102">
        <v>0</v>
      </c>
      <c r="O31" s="103">
        <v>0</v>
      </c>
      <c r="P31" s="104">
        <f t="shared" si="4"/>
        <v>0</v>
      </c>
      <c r="Q31" s="41">
        <f t="shared" si="5"/>
        <v>0</v>
      </c>
      <c r="R31" s="102">
        <v>0</v>
      </c>
      <c r="S31" s="104">
        <v>0</v>
      </c>
      <c r="T31" s="104">
        <f t="shared" si="6"/>
        <v>0</v>
      </c>
      <c r="U31" s="41">
        <f t="shared" si="7"/>
        <v>0</v>
      </c>
      <c r="V31" s="102">
        <v>0</v>
      </c>
      <c r="W31" s="104">
        <v>0</v>
      </c>
      <c r="X31" s="104">
        <f t="shared" si="8"/>
        <v>0</v>
      </c>
      <c r="Y31" s="41">
        <f t="shared" si="9"/>
        <v>0</v>
      </c>
      <c r="Z31" s="74">
        <v>25440971</v>
      </c>
      <c r="AA31" s="75">
        <v>23491115</v>
      </c>
      <c r="AB31" s="75">
        <f t="shared" si="10"/>
        <v>48932086</v>
      </c>
      <c r="AC31" s="41">
        <f t="shared" si="11"/>
        <v>0.2246798580522795</v>
      </c>
      <c r="AD31" s="74">
        <v>45998665</v>
      </c>
      <c r="AE31" s="75">
        <v>1745373</v>
      </c>
      <c r="AF31" s="75">
        <f t="shared" si="12"/>
        <v>47744038</v>
      </c>
      <c r="AG31" s="41">
        <f t="shared" si="13"/>
        <v>0.2703941636861686</v>
      </c>
      <c r="AH31" s="41">
        <f t="shared" si="14"/>
        <v>0.02488369333151086</v>
      </c>
      <c r="AI31" s="13">
        <v>176571999</v>
      </c>
      <c r="AJ31" s="13">
        <v>176572009</v>
      </c>
      <c r="AK31" s="13">
        <v>47744038</v>
      </c>
      <c r="AL31" s="13"/>
    </row>
    <row r="32" spans="1:38" s="55" customFormat="1" ht="12.75">
      <c r="A32" s="59"/>
      <c r="B32" s="60" t="s">
        <v>482</v>
      </c>
      <c r="C32" s="33"/>
      <c r="D32" s="78">
        <f>SUM(D26:D31)</f>
        <v>3279944687</v>
      </c>
      <c r="E32" s="79">
        <f>SUM(E26:E31)</f>
        <v>1457376573</v>
      </c>
      <c r="F32" s="80">
        <f t="shared" si="0"/>
        <v>4737321260</v>
      </c>
      <c r="G32" s="78">
        <f>SUM(G26:G31)</f>
        <v>3279944687</v>
      </c>
      <c r="H32" s="79">
        <f>SUM(H26:H31)</f>
        <v>1457376573</v>
      </c>
      <c r="I32" s="87">
        <f t="shared" si="1"/>
        <v>4737321260</v>
      </c>
      <c r="J32" s="78">
        <f>SUM(J26:J31)</f>
        <v>609503650</v>
      </c>
      <c r="K32" s="89">
        <f>SUM(K26:K31)</f>
        <v>96012565</v>
      </c>
      <c r="L32" s="79">
        <f t="shared" si="2"/>
        <v>705516215</v>
      </c>
      <c r="M32" s="45">
        <f t="shared" si="3"/>
        <v>0.14892724733639873</v>
      </c>
      <c r="N32" s="108">
        <f>SUM(N26:N31)</f>
        <v>0</v>
      </c>
      <c r="O32" s="109">
        <f>SUM(O26:O31)</f>
        <v>0</v>
      </c>
      <c r="P32" s="110">
        <f t="shared" si="4"/>
        <v>0</v>
      </c>
      <c r="Q32" s="45">
        <f t="shared" si="5"/>
        <v>0</v>
      </c>
      <c r="R32" s="108">
        <f>SUM(R26:R31)</f>
        <v>0</v>
      </c>
      <c r="S32" s="110">
        <f>SUM(S26:S31)</f>
        <v>0</v>
      </c>
      <c r="T32" s="110">
        <f t="shared" si="6"/>
        <v>0</v>
      </c>
      <c r="U32" s="45">
        <f t="shared" si="7"/>
        <v>0</v>
      </c>
      <c r="V32" s="108">
        <f>SUM(V26:V31)</f>
        <v>0</v>
      </c>
      <c r="W32" s="110">
        <f>SUM(W26:W31)</f>
        <v>0</v>
      </c>
      <c r="X32" s="110">
        <f t="shared" si="8"/>
        <v>0</v>
      </c>
      <c r="Y32" s="45">
        <f t="shared" si="9"/>
        <v>0</v>
      </c>
      <c r="Z32" s="78">
        <f>SUM(Z26:Z31)</f>
        <v>609503650</v>
      </c>
      <c r="AA32" s="79">
        <f>SUM(AA26:AA31)</f>
        <v>96012565</v>
      </c>
      <c r="AB32" s="79">
        <f t="shared" si="10"/>
        <v>705516215</v>
      </c>
      <c r="AC32" s="45">
        <f t="shared" si="11"/>
        <v>0.14892724733639873</v>
      </c>
      <c r="AD32" s="78">
        <f>SUM(AD26:AD31)</f>
        <v>618207144</v>
      </c>
      <c r="AE32" s="79">
        <f>SUM(AE26:AE31)</f>
        <v>150264797</v>
      </c>
      <c r="AF32" s="79">
        <f t="shared" si="12"/>
        <v>768471941</v>
      </c>
      <c r="AG32" s="45">
        <f t="shared" si="13"/>
        <v>0.24924333811225666</v>
      </c>
      <c r="AH32" s="45">
        <f t="shared" si="14"/>
        <v>-0.08192325918637544</v>
      </c>
      <c r="AI32" s="61">
        <f>SUM(AI26:AI31)</f>
        <v>3083219583</v>
      </c>
      <c r="AJ32" s="61">
        <f>SUM(AJ26:AJ31)</f>
        <v>3961837861</v>
      </c>
      <c r="AK32" s="61">
        <f>SUM(AK26:AK31)</f>
        <v>768471941</v>
      </c>
      <c r="AL32" s="61"/>
    </row>
    <row r="33" spans="1:38" s="55" customFormat="1" ht="12.75">
      <c r="A33" s="59"/>
      <c r="B33" s="60" t="s">
        <v>483</v>
      </c>
      <c r="C33" s="33"/>
      <c r="D33" s="78">
        <f>SUM(D9:D16,D18:D24,D26:D31)</f>
        <v>11011276265</v>
      </c>
      <c r="E33" s="79">
        <f>SUM(E9:E16,E18:E24,E26:E31)</f>
        <v>2887346415</v>
      </c>
      <c r="F33" s="87">
        <f t="shared" si="0"/>
        <v>13898622680</v>
      </c>
      <c r="G33" s="78">
        <f>SUM(G9:G16,G18:G24,G26:G31)</f>
        <v>11011276265</v>
      </c>
      <c r="H33" s="79">
        <f>SUM(H9:H16,H18:H24,H26:H31)</f>
        <v>2887346415</v>
      </c>
      <c r="I33" s="80">
        <f t="shared" si="1"/>
        <v>13898622680</v>
      </c>
      <c r="J33" s="78">
        <f>SUM(J9:J16,J18:J24,J26:J31)</f>
        <v>1860850512</v>
      </c>
      <c r="K33" s="79">
        <f>SUM(K9:K16,K18:K24,K26:K31)</f>
        <v>211674575</v>
      </c>
      <c r="L33" s="79">
        <f t="shared" si="2"/>
        <v>2072525087</v>
      </c>
      <c r="M33" s="45">
        <f t="shared" si="3"/>
        <v>0.14911729994529213</v>
      </c>
      <c r="N33" s="108">
        <f>SUM(N9:N16,N18:N24,N26:N31)</f>
        <v>0</v>
      </c>
      <c r="O33" s="109">
        <f>SUM(O9:O16,O18:O24,O26:O31)</f>
        <v>0</v>
      </c>
      <c r="P33" s="110">
        <f t="shared" si="4"/>
        <v>0</v>
      </c>
      <c r="Q33" s="45">
        <f t="shared" si="5"/>
        <v>0</v>
      </c>
      <c r="R33" s="108">
        <f>SUM(R9:R16,R18:R24,R26:R31)</f>
        <v>0</v>
      </c>
      <c r="S33" s="110">
        <f>SUM(S9:S16,S18:S24,S26:S31)</f>
        <v>0</v>
      </c>
      <c r="T33" s="110">
        <f t="shared" si="6"/>
        <v>0</v>
      </c>
      <c r="U33" s="45">
        <f t="shared" si="7"/>
        <v>0</v>
      </c>
      <c r="V33" s="108">
        <f>SUM(V9:V16,V18:V24,V26:V31)</f>
        <v>0</v>
      </c>
      <c r="W33" s="110">
        <f>SUM(W9:W16,W18:W24,W26:W31)</f>
        <v>0</v>
      </c>
      <c r="X33" s="110">
        <f t="shared" si="8"/>
        <v>0</v>
      </c>
      <c r="Y33" s="45">
        <f t="shared" si="9"/>
        <v>0</v>
      </c>
      <c r="Z33" s="78">
        <f>SUM(Z9:Z16,Z18:Z24,Z26:Z31)</f>
        <v>1860850512</v>
      </c>
      <c r="AA33" s="79">
        <f>SUM(AA9:AA16,AA18:AA24,AA26:AA31)</f>
        <v>211674575</v>
      </c>
      <c r="AB33" s="79">
        <f t="shared" si="10"/>
        <v>2072525087</v>
      </c>
      <c r="AC33" s="45">
        <f t="shared" si="11"/>
        <v>0.14911729994529213</v>
      </c>
      <c r="AD33" s="78">
        <f>SUM(AD9:AD16,AD18:AD24,AD26:AD31)</f>
        <v>2006424507</v>
      </c>
      <c r="AE33" s="79">
        <f>SUM(AE9:AE16,AE18:AE24,AE26:AE31)</f>
        <v>293444863</v>
      </c>
      <c r="AF33" s="79">
        <f t="shared" si="12"/>
        <v>2299869370</v>
      </c>
      <c r="AG33" s="45">
        <f t="shared" si="13"/>
        <v>0.25277446511856105</v>
      </c>
      <c r="AH33" s="45">
        <f t="shared" si="14"/>
        <v>-0.098850954739225</v>
      </c>
      <c r="AI33" s="61">
        <f>SUM(AI9:AI16,AI18:AI24,AI26:AI31)</f>
        <v>9098503557</v>
      </c>
      <c r="AJ33" s="61">
        <f>SUM(AJ9:AJ16,AJ18:AJ24,AJ26:AJ31)</f>
        <v>10407784537</v>
      </c>
      <c r="AK33" s="61">
        <f>SUM(AK9:AK16,AK18:AK24,AK26:AK31)</f>
        <v>2299869370</v>
      </c>
      <c r="AL33" s="61"/>
    </row>
    <row r="34" spans="1:38" s="14" customFormat="1" ht="12.75">
      <c r="A34" s="62"/>
      <c r="B34" s="63"/>
      <c r="C34" s="64"/>
      <c r="D34" s="90"/>
      <c r="E34" s="90"/>
      <c r="F34" s="91"/>
      <c r="G34" s="92"/>
      <c r="H34" s="90"/>
      <c r="I34" s="93"/>
      <c r="J34" s="92"/>
      <c r="K34" s="94"/>
      <c r="L34" s="90"/>
      <c r="M34" s="68"/>
      <c r="N34" s="92"/>
      <c r="O34" s="94"/>
      <c r="P34" s="90"/>
      <c r="Q34" s="68"/>
      <c r="R34" s="92"/>
      <c r="S34" s="94"/>
      <c r="T34" s="90"/>
      <c r="U34" s="68"/>
      <c r="V34" s="92"/>
      <c r="W34" s="94"/>
      <c r="X34" s="90"/>
      <c r="Y34" s="68"/>
      <c r="Z34" s="92"/>
      <c r="AA34" s="94"/>
      <c r="AB34" s="90"/>
      <c r="AC34" s="68"/>
      <c r="AD34" s="92"/>
      <c r="AE34" s="90"/>
      <c r="AF34" s="90"/>
      <c r="AG34" s="68"/>
      <c r="AH34" s="68"/>
      <c r="AI34" s="13"/>
      <c r="AJ34" s="13"/>
      <c r="AK34" s="13"/>
      <c r="AL34" s="13"/>
    </row>
    <row r="35" spans="1:38" s="14" customFormat="1" ht="13.5">
      <c r="A35" s="13"/>
      <c r="B35" s="135" t="s">
        <v>656</v>
      </c>
      <c r="C35" s="13"/>
      <c r="D35" s="85"/>
      <c r="E35" s="85"/>
      <c r="F35" s="85"/>
      <c r="G35" s="85"/>
      <c r="H35" s="85"/>
      <c r="I35" s="85"/>
      <c r="J35" s="85"/>
      <c r="K35" s="85"/>
      <c r="L35" s="85"/>
      <c r="M35" s="13"/>
      <c r="N35" s="85"/>
      <c r="O35" s="85"/>
      <c r="P35" s="85"/>
      <c r="Q35" s="13"/>
      <c r="R35" s="85"/>
      <c r="S35" s="85"/>
      <c r="T35" s="85"/>
      <c r="U35" s="13"/>
      <c r="V35" s="85"/>
      <c r="W35" s="85"/>
      <c r="X35" s="85"/>
      <c r="Y35" s="13"/>
      <c r="Z35" s="85"/>
      <c r="AA35" s="85"/>
      <c r="AB35" s="85"/>
      <c r="AC35" s="13"/>
      <c r="AD35" s="85"/>
      <c r="AE35" s="85"/>
      <c r="AF35" s="85"/>
      <c r="AG35" s="13"/>
      <c r="AH35" s="13"/>
      <c r="AI35" s="13"/>
      <c r="AJ35" s="13"/>
      <c r="AK35" s="13"/>
      <c r="AL35" s="13"/>
    </row>
    <row r="36" spans="1:38" ht="12.75">
      <c r="A36" s="2"/>
      <c r="B36" s="2"/>
      <c r="C36" s="2"/>
      <c r="D36" s="86"/>
      <c r="E36" s="86"/>
      <c r="F36" s="86"/>
      <c r="G36" s="86"/>
      <c r="H36" s="86"/>
      <c r="I36" s="86"/>
      <c r="J36" s="86"/>
      <c r="K36" s="86"/>
      <c r="L36" s="86"/>
      <c r="M36" s="2"/>
      <c r="N36" s="86"/>
      <c r="O36" s="86"/>
      <c r="P36" s="86"/>
      <c r="Q36" s="2"/>
      <c r="R36" s="86"/>
      <c r="S36" s="86"/>
      <c r="T36" s="86"/>
      <c r="U36" s="2"/>
      <c r="V36" s="86"/>
      <c r="W36" s="86"/>
      <c r="X36" s="86"/>
      <c r="Y36" s="2"/>
      <c r="Z36" s="86"/>
      <c r="AA36" s="86"/>
      <c r="AB36" s="86"/>
      <c r="AC36" s="2"/>
      <c r="AD36" s="86"/>
      <c r="AE36" s="86"/>
      <c r="AF36" s="86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6"/>
      <c r="E37" s="86"/>
      <c r="F37" s="86"/>
      <c r="G37" s="86"/>
      <c r="H37" s="86"/>
      <c r="I37" s="86"/>
      <c r="J37" s="86"/>
      <c r="K37" s="86"/>
      <c r="L37" s="86"/>
      <c r="M37" s="2"/>
      <c r="N37" s="86"/>
      <c r="O37" s="86"/>
      <c r="P37" s="86"/>
      <c r="Q37" s="2"/>
      <c r="R37" s="86"/>
      <c r="S37" s="86"/>
      <c r="T37" s="86"/>
      <c r="U37" s="2"/>
      <c r="V37" s="86"/>
      <c r="W37" s="86"/>
      <c r="X37" s="86"/>
      <c r="Y37" s="2"/>
      <c r="Z37" s="86"/>
      <c r="AA37" s="86"/>
      <c r="AB37" s="86"/>
      <c r="AC37" s="2"/>
      <c r="AD37" s="86"/>
      <c r="AE37" s="86"/>
      <c r="AF37" s="86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6"/>
      <c r="E38" s="86"/>
      <c r="F38" s="86"/>
      <c r="G38" s="86"/>
      <c r="H38" s="86"/>
      <c r="I38" s="86"/>
      <c r="J38" s="86"/>
      <c r="K38" s="86"/>
      <c r="L38" s="86"/>
      <c r="M38" s="2"/>
      <c r="N38" s="86"/>
      <c r="O38" s="86"/>
      <c r="P38" s="86"/>
      <c r="Q38" s="2"/>
      <c r="R38" s="86"/>
      <c r="S38" s="86"/>
      <c r="T38" s="86"/>
      <c r="U38" s="2"/>
      <c r="V38" s="86"/>
      <c r="W38" s="86"/>
      <c r="X38" s="86"/>
      <c r="Y38" s="2"/>
      <c r="Z38" s="86"/>
      <c r="AA38" s="86"/>
      <c r="AB38" s="86"/>
      <c r="AC38" s="2"/>
      <c r="AD38" s="86"/>
      <c r="AE38" s="86"/>
      <c r="AF38" s="86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6"/>
      <c r="E39" s="86"/>
      <c r="F39" s="86"/>
      <c r="G39" s="86"/>
      <c r="H39" s="86"/>
      <c r="I39" s="86"/>
      <c r="J39" s="86"/>
      <c r="K39" s="86"/>
      <c r="L39" s="86"/>
      <c r="M39" s="2"/>
      <c r="N39" s="86"/>
      <c r="O39" s="86"/>
      <c r="P39" s="86"/>
      <c r="Q39" s="2"/>
      <c r="R39" s="86"/>
      <c r="S39" s="86"/>
      <c r="T39" s="86"/>
      <c r="U39" s="2"/>
      <c r="V39" s="86"/>
      <c r="W39" s="86"/>
      <c r="X39" s="86"/>
      <c r="Y39" s="2"/>
      <c r="Z39" s="86"/>
      <c r="AA39" s="86"/>
      <c r="AB39" s="86"/>
      <c r="AC39" s="2"/>
      <c r="AD39" s="86"/>
      <c r="AE39" s="86"/>
      <c r="AF39" s="86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6"/>
      <c r="E40" s="86"/>
      <c r="F40" s="86"/>
      <c r="G40" s="86"/>
      <c r="H40" s="86"/>
      <c r="I40" s="86"/>
      <c r="J40" s="86"/>
      <c r="K40" s="86"/>
      <c r="L40" s="86"/>
      <c r="M40" s="2"/>
      <c r="N40" s="86"/>
      <c r="O40" s="86"/>
      <c r="P40" s="86"/>
      <c r="Q40" s="2"/>
      <c r="R40" s="86"/>
      <c r="S40" s="86"/>
      <c r="T40" s="86"/>
      <c r="U40" s="2"/>
      <c r="V40" s="86"/>
      <c r="W40" s="86"/>
      <c r="X40" s="86"/>
      <c r="Y40" s="2"/>
      <c r="Z40" s="86"/>
      <c r="AA40" s="86"/>
      <c r="AB40" s="86"/>
      <c r="AC40" s="2"/>
      <c r="AD40" s="86"/>
      <c r="AE40" s="86"/>
      <c r="AF40" s="86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6"/>
      <c r="E41" s="86"/>
      <c r="F41" s="86"/>
      <c r="G41" s="86"/>
      <c r="H41" s="86"/>
      <c r="I41" s="86"/>
      <c r="J41" s="86"/>
      <c r="K41" s="86"/>
      <c r="L41" s="86"/>
      <c r="M41" s="2"/>
      <c r="N41" s="86"/>
      <c r="O41" s="86"/>
      <c r="P41" s="86"/>
      <c r="Q41" s="2"/>
      <c r="R41" s="86"/>
      <c r="S41" s="86"/>
      <c r="T41" s="86"/>
      <c r="U41" s="2"/>
      <c r="V41" s="86"/>
      <c r="W41" s="86"/>
      <c r="X41" s="86"/>
      <c r="Y41" s="2"/>
      <c r="Z41" s="86"/>
      <c r="AA41" s="86"/>
      <c r="AB41" s="86"/>
      <c r="AC41" s="2"/>
      <c r="AD41" s="86"/>
      <c r="AE41" s="86"/>
      <c r="AF41" s="86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6"/>
      <c r="E42" s="86"/>
      <c r="F42" s="86"/>
      <c r="G42" s="86"/>
      <c r="H42" s="86"/>
      <c r="I42" s="86"/>
      <c r="J42" s="86"/>
      <c r="K42" s="86"/>
      <c r="L42" s="86"/>
      <c r="M42" s="2"/>
      <c r="N42" s="86"/>
      <c r="O42" s="86"/>
      <c r="P42" s="86"/>
      <c r="Q42" s="2"/>
      <c r="R42" s="86"/>
      <c r="S42" s="86"/>
      <c r="T42" s="86"/>
      <c r="U42" s="2"/>
      <c r="V42" s="86"/>
      <c r="W42" s="86"/>
      <c r="X42" s="86"/>
      <c r="Y42" s="2"/>
      <c r="Z42" s="86"/>
      <c r="AA42" s="86"/>
      <c r="AB42" s="86"/>
      <c r="AC42" s="2"/>
      <c r="AD42" s="86"/>
      <c r="AE42" s="86"/>
      <c r="AF42" s="86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6"/>
      <c r="E43" s="86"/>
      <c r="F43" s="86"/>
      <c r="G43" s="86"/>
      <c r="H43" s="86"/>
      <c r="I43" s="86"/>
      <c r="J43" s="86"/>
      <c r="K43" s="86"/>
      <c r="L43" s="86"/>
      <c r="M43" s="2"/>
      <c r="N43" s="86"/>
      <c r="O43" s="86"/>
      <c r="P43" s="86"/>
      <c r="Q43" s="2"/>
      <c r="R43" s="86"/>
      <c r="S43" s="86"/>
      <c r="T43" s="86"/>
      <c r="U43" s="2"/>
      <c r="V43" s="86"/>
      <c r="W43" s="86"/>
      <c r="X43" s="86"/>
      <c r="Y43" s="2"/>
      <c r="Z43" s="86"/>
      <c r="AA43" s="86"/>
      <c r="AB43" s="86"/>
      <c r="AC43" s="2"/>
      <c r="AD43" s="86"/>
      <c r="AE43" s="86"/>
      <c r="AF43" s="86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6"/>
      <c r="E44" s="86"/>
      <c r="F44" s="86"/>
      <c r="G44" s="86"/>
      <c r="H44" s="86"/>
      <c r="I44" s="86"/>
      <c r="J44" s="86"/>
      <c r="K44" s="86"/>
      <c r="L44" s="86"/>
      <c r="M44" s="2"/>
      <c r="N44" s="86"/>
      <c r="O44" s="86"/>
      <c r="P44" s="86"/>
      <c r="Q44" s="2"/>
      <c r="R44" s="86"/>
      <c r="S44" s="86"/>
      <c r="T44" s="86"/>
      <c r="U44" s="2"/>
      <c r="V44" s="86"/>
      <c r="W44" s="86"/>
      <c r="X44" s="86"/>
      <c r="Y44" s="2"/>
      <c r="Z44" s="86"/>
      <c r="AA44" s="86"/>
      <c r="AB44" s="86"/>
      <c r="AC44" s="2"/>
      <c r="AD44" s="86"/>
      <c r="AE44" s="86"/>
      <c r="AF44" s="86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6"/>
      <c r="E45" s="86"/>
      <c r="F45" s="86"/>
      <c r="G45" s="86"/>
      <c r="H45" s="86"/>
      <c r="I45" s="86"/>
      <c r="J45" s="86"/>
      <c r="K45" s="86"/>
      <c r="L45" s="86"/>
      <c r="M45" s="2"/>
      <c r="N45" s="86"/>
      <c r="O45" s="86"/>
      <c r="P45" s="86"/>
      <c r="Q45" s="2"/>
      <c r="R45" s="86"/>
      <c r="S45" s="86"/>
      <c r="T45" s="86"/>
      <c r="U45" s="2"/>
      <c r="V45" s="86"/>
      <c r="W45" s="86"/>
      <c r="X45" s="86"/>
      <c r="Y45" s="2"/>
      <c r="Z45" s="86"/>
      <c r="AA45" s="86"/>
      <c r="AB45" s="86"/>
      <c r="AC45" s="2"/>
      <c r="AD45" s="86"/>
      <c r="AE45" s="86"/>
      <c r="AF45" s="86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6"/>
      <c r="E46" s="86"/>
      <c r="F46" s="86"/>
      <c r="G46" s="86"/>
      <c r="H46" s="86"/>
      <c r="I46" s="86"/>
      <c r="J46" s="86"/>
      <c r="K46" s="86"/>
      <c r="L46" s="86"/>
      <c r="M46" s="2"/>
      <c r="N46" s="86"/>
      <c r="O46" s="86"/>
      <c r="P46" s="86"/>
      <c r="Q46" s="2"/>
      <c r="R46" s="86"/>
      <c r="S46" s="86"/>
      <c r="T46" s="86"/>
      <c r="U46" s="2"/>
      <c r="V46" s="86"/>
      <c r="W46" s="86"/>
      <c r="X46" s="86"/>
      <c r="Y46" s="2"/>
      <c r="Z46" s="86"/>
      <c r="AA46" s="86"/>
      <c r="AB46" s="86"/>
      <c r="AC46" s="2"/>
      <c r="AD46" s="86"/>
      <c r="AE46" s="86"/>
      <c r="AF46" s="86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6"/>
      <c r="E47" s="86"/>
      <c r="F47" s="86"/>
      <c r="G47" s="86"/>
      <c r="H47" s="86"/>
      <c r="I47" s="86"/>
      <c r="J47" s="86"/>
      <c r="K47" s="86"/>
      <c r="L47" s="86"/>
      <c r="M47" s="2"/>
      <c r="N47" s="86"/>
      <c r="O47" s="86"/>
      <c r="P47" s="86"/>
      <c r="Q47" s="2"/>
      <c r="R47" s="86"/>
      <c r="S47" s="86"/>
      <c r="T47" s="86"/>
      <c r="U47" s="2"/>
      <c r="V47" s="86"/>
      <c r="W47" s="86"/>
      <c r="X47" s="86"/>
      <c r="Y47" s="2"/>
      <c r="Z47" s="86"/>
      <c r="AA47" s="86"/>
      <c r="AB47" s="86"/>
      <c r="AC47" s="2"/>
      <c r="AD47" s="86"/>
      <c r="AE47" s="86"/>
      <c r="AF47" s="86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6"/>
      <c r="E48" s="86"/>
      <c r="F48" s="86"/>
      <c r="G48" s="86"/>
      <c r="H48" s="86"/>
      <c r="I48" s="86"/>
      <c r="J48" s="86"/>
      <c r="K48" s="86"/>
      <c r="L48" s="86"/>
      <c r="M48" s="2"/>
      <c r="N48" s="86"/>
      <c r="O48" s="86"/>
      <c r="P48" s="86"/>
      <c r="Q48" s="2"/>
      <c r="R48" s="86"/>
      <c r="S48" s="86"/>
      <c r="T48" s="86"/>
      <c r="U48" s="2"/>
      <c r="V48" s="86"/>
      <c r="W48" s="86"/>
      <c r="X48" s="86"/>
      <c r="Y48" s="2"/>
      <c r="Z48" s="86"/>
      <c r="AA48" s="86"/>
      <c r="AB48" s="86"/>
      <c r="AC48" s="2"/>
      <c r="AD48" s="86"/>
      <c r="AE48" s="86"/>
      <c r="AF48" s="86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6"/>
      <c r="E49" s="86"/>
      <c r="F49" s="86"/>
      <c r="G49" s="86"/>
      <c r="H49" s="86"/>
      <c r="I49" s="86"/>
      <c r="J49" s="86"/>
      <c r="K49" s="86"/>
      <c r="L49" s="86"/>
      <c r="M49" s="2"/>
      <c r="N49" s="86"/>
      <c r="O49" s="86"/>
      <c r="P49" s="86"/>
      <c r="Q49" s="2"/>
      <c r="R49" s="86"/>
      <c r="S49" s="86"/>
      <c r="T49" s="86"/>
      <c r="U49" s="2"/>
      <c r="V49" s="86"/>
      <c r="W49" s="86"/>
      <c r="X49" s="86"/>
      <c r="Y49" s="2"/>
      <c r="Z49" s="86"/>
      <c r="AA49" s="86"/>
      <c r="AB49" s="86"/>
      <c r="AC49" s="2"/>
      <c r="AD49" s="86"/>
      <c r="AE49" s="86"/>
      <c r="AF49" s="86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6"/>
      <c r="E50" s="86"/>
      <c r="F50" s="86"/>
      <c r="G50" s="86"/>
      <c r="H50" s="86"/>
      <c r="I50" s="86"/>
      <c r="J50" s="86"/>
      <c r="K50" s="86"/>
      <c r="L50" s="86"/>
      <c r="M50" s="2"/>
      <c r="N50" s="86"/>
      <c r="O50" s="86"/>
      <c r="P50" s="86"/>
      <c r="Q50" s="2"/>
      <c r="R50" s="86"/>
      <c r="S50" s="86"/>
      <c r="T50" s="86"/>
      <c r="U50" s="2"/>
      <c r="V50" s="86"/>
      <c r="W50" s="86"/>
      <c r="X50" s="86"/>
      <c r="Y50" s="2"/>
      <c r="Z50" s="86"/>
      <c r="AA50" s="86"/>
      <c r="AB50" s="86"/>
      <c r="AC50" s="2"/>
      <c r="AD50" s="86"/>
      <c r="AE50" s="86"/>
      <c r="AF50" s="86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6"/>
      <c r="E51" s="86"/>
      <c r="F51" s="86"/>
      <c r="G51" s="86"/>
      <c r="H51" s="86"/>
      <c r="I51" s="86"/>
      <c r="J51" s="86"/>
      <c r="K51" s="86"/>
      <c r="L51" s="86"/>
      <c r="M51" s="2"/>
      <c r="N51" s="86"/>
      <c r="O51" s="86"/>
      <c r="P51" s="86"/>
      <c r="Q51" s="2"/>
      <c r="R51" s="86"/>
      <c r="S51" s="86"/>
      <c r="T51" s="86"/>
      <c r="U51" s="2"/>
      <c r="V51" s="86"/>
      <c r="W51" s="86"/>
      <c r="X51" s="86"/>
      <c r="Y51" s="2"/>
      <c r="Z51" s="86"/>
      <c r="AA51" s="86"/>
      <c r="AB51" s="86"/>
      <c r="AC51" s="2"/>
      <c r="AD51" s="86"/>
      <c r="AE51" s="86"/>
      <c r="AF51" s="86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6"/>
      <c r="E52" s="86"/>
      <c r="F52" s="86"/>
      <c r="G52" s="86"/>
      <c r="H52" s="86"/>
      <c r="I52" s="86"/>
      <c r="J52" s="86"/>
      <c r="K52" s="86"/>
      <c r="L52" s="86"/>
      <c r="M52" s="2"/>
      <c r="N52" s="86"/>
      <c r="O52" s="86"/>
      <c r="P52" s="86"/>
      <c r="Q52" s="2"/>
      <c r="R52" s="86"/>
      <c r="S52" s="86"/>
      <c r="T52" s="86"/>
      <c r="U52" s="2"/>
      <c r="V52" s="86"/>
      <c r="W52" s="86"/>
      <c r="X52" s="86"/>
      <c r="Y52" s="2"/>
      <c r="Z52" s="86"/>
      <c r="AA52" s="86"/>
      <c r="AB52" s="86"/>
      <c r="AC52" s="2"/>
      <c r="AD52" s="86"/>
      <c r="AE52" s="86"/>
      <c r="AF52" s="86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6"/>
      <c r="E53" s="86"/>
      <c r="F53" s="86"/>
      <c r="G53" s="86"/>
      <c r="H53" s="86"/>
      <c r="I53" s="86"/>
      <c r="J53" s="86"/>
      <c r="K53" s="86"/>
      <c r="L53" s="86"/>
      <c r="M53" s="2"/>
      <c r="N53" s="86"/>
      <c r="O53" s="86"/>
      <c r="P53" s="86"/>
      <c r="Q53" s="2"/>
      <c r="R53" s="86"/>
      <c r="S53" s="86"/>
      <c r="T53" s="86"/>
      <c r="U53" s="2"/>
      <c r="V53" s="86"/>
      <c r="W53" s="86"/>
      <c r="X53" s="86"/>
      <c r="Y53" s="2"/>
      <c r="Z53" s="86"/>
      <c r="AA53" s="86"/>
      <c r="AB53" s="86"/>
      <c r="AC53" s="2"/>
      <c r="AD53" s="86"/>
      <c r="AE53" s="86"/>
      <c r="AF53" s="86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6"/>
      <c r="E54" s="86"/>
      <c r="F54" s="86"/>
      <c r="G54" s="86"/>
      <c r="H54" s="86"/>
      <c r="I54" s="86"/>
      <c r="J54" s="86"/>
      <c r="K54" s="86"/>
      <c r="L54" s="86"/>
      <c r="M54" s="2"/>
      <c r="N54" s="86"/>
      <c r="O54" s="86"/>
      <c r="P54" s="86"/>
      <c r="Q54" s="2"/>
      <c r="R54" s="86"/>
      <c r="S54" s="86"/>
      <c r="T54" s="86"/>
      <c r="U54" s="2"/>
      <c r="V54" s="86"/>
      <c r="W54" s="86"/>
      <c r="X54" s="86"/>
      <c r="Y54" s="2"/>
      <c r="Z54" s="86"/>
      <c r="AA54" s="86"/>
      <c r="AB54" s="86"/>
      <c r="AC54" s="2"/>
      <c r="AD54" s="86"/>
      <c r="AE54" s="86"/>
      <c r="AF54" s="86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6"/>
      <c r="E55" s="86"/>
      <c r="F55" s="86"/>
      <c r="G55" s="86"/>
      <c r="H55" s="86"/>
      <c r="I55" s="86"/>
      <c r="J55" s="86"/>
      <c r="K55" s="86"/>
      <c r="L55" s="86"/>
      <c r="M55" s="2"/>
      <c r="N55" s="86"/>
      <c r="O55" s="86"/>
      <c r="P55" s="86"/>
      <c r="Q55" s="2"/>
      <c r="R55" s="86"/>
      <c r="S55" s="86"/>
      <c r="T55" s="86"/>
      <c r="U55" s="2"/>
      <c r="V55" s="86"/>
      <c r="W55" s="86"/>
      <c r="X55" s="86"/>
      <c r="Y55" s="2"/>
      <c r="Z55" s="86"/>
      <c r="AA55" s="86"/>
      <c r="AB55" s="86"/>
      <c r="AC55" s="2"/>
      <c r="AD55" s="86"/>
      <c r="AE55" s="86"/>
      <c r="AF55" s="86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6"/>
      <c r="E56" s="86"/>
      <c r="F56" s="86"/>
      <c r="G56" s="86"/>
      <c r="H56" s="86"/>
      <c r="I56" s="86"/>
      <c r="J56" s="86"/>
      <c r="K56" s="86"/>
      <c r="L56" s="86"/>
      <c r="M56" s="2"/>
      <c r="N56" s="86"/>
      <c r="O56" s="86"/>
      <c r="P56" s="86"/>
      <c r="Q56" s="2"/>
      <c r="R56" s="86"/>
      <c r="S56" s="86"/>
      <c r="T56" s="86"/>
      <c r="U56" s="2"/>
      <c r="V56" s="86"/>
      <c r="W56" s="86"/>
      <c r="X56" s="86"/>
      <c r="Y56" s="2"/>
      <c r="Z56" s="86"/>
      <c r="AA56" s="86"/>
      <c r="AB56" s="86"/>
      <c r="AC56" s="2"/>
      <c r="AD56" s="86"/>
      <c r="AE56" s="86"/>
      <c r="AF56" s="86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6"/>
      <c r="E57" s="86"/>
      <c r="F57" s="86"/>
      <c r="G57" s="86"/>
      <c r="H57" s="86"/>
      <c r="I57" s="86"/>
      <c r="J57" s="86"/>
      <c r="K57" s="86"/>
      <c r="L57" s="86"/>
      <c r="M57" s="2"/>
      <c r="N57" s="86"/>
      <c r="O57" s="86"/>
      <c r="P57" s="86"/>
      <c r="Q57" s="2"/>
      <c r="R57" s="86"/>
      <c r="S57" s="86"/>
      <c r="T57" s="86"/>
      <c r="U57" s="2"/>
      <c r="V57" s="86"/>
      <c r="W57" s="86"/>
      <c r="X57" s="86"/>
      <c r="Y57" s="2"/>
      <c r="Z57" s="86"/>
      <c r="AA57" s="86"/>
      <c r="AB57" s="86"/>
      <c r="AC57" s="2"/>
      <c r="AD57" s="86"/>
      <c r="AE57" s="86"/>
      <c r="AF57" s="86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6"/>
      <c r="E58" s="86"/>
      <c r="F58" s="86"/>
      <c r="G58" s="86"/>
      <c r="H58" s="86"/>
      <c r="I58" s="86"/>
      <c r="J58" s="86"/>
      <c r="K58" s="86"/>
      <c r="L58" s="86"/>
      <c r="M58" s="2"/>
      <c r="N58" s="86"/>
      <c r="O58" s="86"/>
      <c r="P58" s="86"/>
      <c r="Q58" s="2"/>
      <c r="R58" s="86"/>
      <c r="S58" s="86"/>
      <c r="T58" s="86"/>
      <c r="U58" s="2"/>
      <c r="V58" s="86"/>
      <c r="W58" s="86"/>
      <c r="X58" s="86"/>
      <c r="Y58" s="2"/>
      <c r="Z58" s="86"/>
      <c r="AA58" s="86"/>
      <c r="AB58" s="86"/>
      <c r="AC58" s="2"/>
      <c r="AD58" s="86"/>
      <c r="AE58" s="86"/>
      <c r="AF58" s="86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6"/>
      <c r="E59" s="86"/>
      <c r="F59" s="86"/>
      <c r="G59" s="86"/>
      <c r="H59" s="86"/>
      <c r="I59" s="86"/>
      <c r="J59" s="86"/>
      <c r="K59" s="86"/>
      <c r="L59" s="86"/>
      <c r="M59" s="2"/>
      <c r="N59" s="86"/>
      <c r="O59" s="86"/>
      <c r="P59" s="86"/>
      <c r="Q59" s="2"/>
      <c r="R59" s="86"/>
      <c r="S59" s="86"/>
      <c r="T59" s="86"/>
      <c r="U59" s="2"/>
      <c r="V59" s="86"/>
      <c r="W59" s="86"/>
      <c r="X59" s="86"/>
      <c r="Y59" s="2"/>
      <c r="Z59" s="86"/>
      <c r="AA59" s="86"/>
      <c r="AB59" s="86"/>
      <c r="AC59" s="2"/>
      <c r="AD59" s="86"/>
      <c r="AE59" s="86"/>
      <c r="AF59" s="86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6"/>
      <c r="E60" s="86"/>
      <c r="F60" s="86"/>
      <c r="G60" s="86"/>
      <c r="H60" s="86"/>
      <c r="I60" s="86"/>
      <c r="J60" s="86"/>
      <c r="K60" s="86"/>
      <c r="L60" s="86"/>
      <c r="M60" s="2"/>
      <c r="N60" s="86"/>
      <c r="O60" s="86"/>
      <c r="P60" s="86"/>
      <c r="Q60" s="2"/>
      <c r="R60" s="86"/>
      <c r="S60" s="86"/>
      <c r="T60" s="86"/>
      <c r="U60" s="2"/>
      <c r="V60" s="86"/>
      <c r="W60" s="86"/>
      <c r="X60" s="86"/>
      <c r="Y60" s="2"/>
      <c r="Z60" s="86"/>
      <c r="AA60" s="86"/>
      <c r="AB60" s="86"/>
      <c r="AC60" s="2"/>
      <c r="AD60" s="86"/>
      <c r="AE60" s="86"/>
      <c r="AF60" s="86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6"/>
      <c r="E61" s="86"/>
      <c r="F61" s="86"/>
      <c r="G61" s="86"/>
      <c r="H61" s="86"/>
      <c r="I61" s="86"/>
      <c r="J61" s="86"/>
      <c r="K61" s="86"/>
      <c r="L61" s="86"/>
      <c r="M61" s="2"/>
      <c r="N61" s="86"/>
      <c r="O61" s="86"/>
      <c r="P61" s="86"/>
      <c r="Q61" s="2"/>
      <c r="R61" s="86"/>
      <c r="S61" s="86"/>
      <c r="T61" s="86"/>
      <c r="U61" s="2"/>
      <c r="V61" s="86"/>
      <c r="W61" s="86"/>
      <c r="X61" s="86"/>
      <c r="Y61" s="2"/>
      <c r="Z61" s="86"/>
      <c r="AA61" s="86"/>
      <c r="AB61" s="86"/>
      <c r="AC61" s="2"/>
      <c r="AD61" s="86"/>
      <c r="AE61" s="86"/>
      <c r="AF61" s="86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6"/>
      <c r="E62" s="86"/>
      <c r="F62" s="86"/>
      <c r="G62" s="86"/>
      <c r="H62" s="86"/>
      <c r="I62" s="86"/>
      <c r="J62" s="86"/>
      <c r="K62" s="86"/>
      <c r="L62" s="86"/>
      <c r="M62" s="2"/>
      <c r="N62" s="86"/>
      <c r="O62" s="86"/>
      <c r="P62" s="86"/>
      <c r="Q62" s="2"/>
      <c r="R62" s="86"/>
      <c r="S62" s="86"/>
      <c r="T62" s="86"/>
      <c r="U62" s="2"/>
      <c r="V62" s="86"/>
      <c r="W62" s="86"/>
      <c r="X62" s="86"/>
      <c r="Y62" s="2"/>
      <c r="Z62" s="86"/>
      <c r="AA62" s="86"/>
      <c r="AB62" s="86"/>
      <c r="AC62" s="2"/>
      <c r="AD62" s="86"/>
      <c r="AE62" s="86"/>
      <c r="AF62" s="86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6"/>
      <c r="E63" s="86"/>
      <c r="F63" s="86"/>
      <c r="G63" s="86"/>
      <c r="H63" s="86"/>
      <c r="I63" s="86"/>
      <c r="J63" s="86"/>
      <c r="K63" s="86"/>
      <c r="L63" s="86"/>
      <c r="M63" s="2"/>
      <c r="N63" s="86"/>
      <c r="O63" s="86"/>
      <c r="P63" s="86"/>
      <c r="Q63" s="2"/>
      <c r="R63" s="86"/>
      <c r="S63" s="86"/>
      <c r="T63" s="86"/>
      <c r="U63" s="2"/>
      <c r="V63" s="86"/>
      <c r="W63" s="86"/>
      <c r="X63" s="86"/>
      <c r="Y63" s="2"/>
      <c r="Z63" s="86"/>
      <c r="AA63" s="86"/>
      <c r="AB63" s="86"/>
      <c r="AC63" s="2"/>
      <c r="AD63" s="86"/>
      <c r="AE63" s="86"/>
      <c r="AF63" s="86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6"/>
      <c r="E64" s="86"/>
      <c r="F64" s="86"/>
      <c r="G64" s="86"/>
      <c r="H64" s="86"/>
      <c r="I64" s="86"/>
      <c r="J64" s="86"/>
      <c r="K64" s="86"/>
      <c r="L64" s="86"/>
      <c r="M64" s="2"/>
      <c r="N64" s="86"/>
      <c r="O64" s="86"/>
      <c r="P64" s="86"/>
      <c r="Q64" s="2"/>
      <c r="R64" s="86"/>
      <c r="S64" s="86"/>
      <c r="T64" s="86"/>
      <c r="U64" s="2"/>
      <c r="V64" s="86"/>
      <c r="W64" s="86"/>
      <c r="X64" s="86"/>
      <c r="Y64" s="2"/>
      <c r="Z64" s="86"/>
      <c r="AA64" s="86"/>
      <c r="AB64" s="86"/>
      <c r="AC64" s="2"/>
      <c r="AD64" s="86"/>
      <c r="AE64" s="86"/>
      <c r="AF64" s="86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6"/>
      <c r="E65" s="86"/>
      <c r="F65" s="86"/>
      <c r="G65" s="86"/>
      <c r="H65" s="86"/>
      <c r="I65" s="86"/>
      <c r="J65" s="86"/>
      <c r="K65" s="86"/>
      <c r="L65" s="86"/>
      <c r="M65" s="2"/>
      <c r="N65" s="86"/>
      <c r="O65" s="86"/>
      <c r="P65" s="86"/>
      <c r="Q65" s="2"/>
      <c r="R65" s="86"/>
      <c r="S65" s="86"/>
      <c r="T65" s="86"/>
      <c r="U65" s="2"/>
      <c r="V65" s="86"/>
      <c r="W65" s="86"/>
      <c r="X65" s="86"/>
      <c r="Y65" s="2"/>
      <c r="Z65" s="86"/>
      <c r="AA65" s="86"/>
      <c r="AB65" s="86"/>
      <c r="AC65" s="2"/>
      <c r="AD65" s="86"/>
      <c r="AE65" s="86"/>
      <c r="AF65" s="86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6"/>
      <c r="E66" s="86"/>
      <c r="F66" s="86"/>
      <c r="G66" s="86"/>
      <c r="H66" s="86"/>
      <c r="I66" s="86"/>
      <c r="J66" s="86"/>
      <c r="K66" s="86"/>
      <c r="L66" s="86"/>
      <c r="M66" s="2"/>
      <c r="N66" s="86"/>
      <c r="O66" s="86"/>
      <c r="P66" s="86"/>
      <c r="Q66" s="2"/>
      <c r="R66" s="86"/>
      <c r="S66" s="86"/>
      <c r="T66" s="86"/>
      <c r="U66" s="2"/>
      <c r="V66" s="86"/>
      <c r="W66" s="86"/>
      <c r="X66" s="86"/>
      <c r="Y66" s="2"/>
      <c r="Z66" s="86"/>
      <c r="AA66" s="86"/>
      <c r="AB66" s="86"/>
      <c r="AC66" s="2"/>
      <c r="AD66" s="86"/>
      <c r="AE66" s="86"/>
      <c r="AF66" s="86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6"/>
      <c r="E67" s="86"/>
      <c r="F67" s="86"/>
      <c r="G67" s="86"/>
      <c r="H67" s="86"/>
      <c r="I67" s="86"/>
      <c r="J67" s="86"/>
      <c r="K67" s="86"/>
      <c r="L67" s="86"/>
      <c r="M67" s="2"/>
      <c r="N67" s="86"/>
      <c r="O67" s="86"/>
      <c r="P67" s="86"/>
      <c r="Q67" s="2"/>
      <c r="R67" s="86"/>
      <c r="S67" s="86"/>
      <c r="T67" s="86"/>
      <c r="U67" s="2"/>
      <c r="V67" s="86"/>
      <c r="W67" s="86"/>
      <c r="X67" s="86"/>
      <c r="Y67" s="2"/>
      <c r="Z67" s="86"/>
      <c r="AA67" s="86"/>
      <c r="AB67" s="86"/>
      <c r="AC67" s="2"/>
      <c r="AD67" s="86"/>
      <c r="AE67" s="86"/>
      <c r="AF67" s="86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6"/>
      <c r="E68" s="86"/>
      <c r="F68" s="86"/>
      <c r="G68" s="86"/>
      <c r="H68" s="86"/>
      <c r="I68" s="86"/>
      <c r="J68" s="86"/>
      <c r="K68" s="86"/>
      <c r="L68" s="86"/>
      <c r="M68" s="2"/>
      <c r="N68" s="86"/>
      <c r="O68" s="86"/>
      <c r="P68" s="86"/>
      <c r="Q68" s="2"/>
      <c r="R68" s="86"/>
      <c r="S68" s="86"/>
      <c r="T68" s="86"/>
      <c r="U68" s="2"/>
      <c r="V68" s="86"/>
      <c r="W68" s="86"/>
      <c r="X68" s="86"/>
      <c r="Y68" s="2"/>
      <c r="Z68" s="86"/>
      <c r="AA68" s="86"/>
      <c r="AB68" s="86"/>
      <c r="AC68" s="2"/>
      <c r="AD68" s="86"/>
      <c r="AE68" s="86"/>
      <c r="AF68" s="86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6"/>
      <c r="E69" s="86"/>
      <c r="F69" s="86"/>
      <c r="G69" s="86"/>
      <c r="H69" s="86"/>
      <c r="I69" s="86"/>
      <c r="J69" s="86"/>
      <c r="K69" s="86"/>
      <c r="L69" s="86"/>
      <c r="M69" s="2"/>
      <c r="N69" s="86"/>
      <c r="O69" s="86"/>
      <c r="P69" s="86"/>
      <c r="Q69" s="2"/>
      <c r="R69" s="86"/>
      <c r="S69" s="86"/>
      <c r="T69" s="86"/>
      <c r="U69" s="2"/>
      <c r="V69" s="86"/>
      <c r="W69" s="86"/>
      <c r="X69" s="86"/>
      <c r="Y69" s="2"/>
      <c r="Z69" s="86"/>
      <c r="AA69" s="86"/>
      <c r="AB69" s="86"/>
      <c r="AC69" s="2"/>
      <c r="AD69" s="86"/>
      <c r="AE69" s="86"/>
      <c r="AF69" s="86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6"/>
      <c r="E70" s="86"/>
      <c r="F70" s="86"/>
      <c r="G70" s="86"/>
      <c r="H70" s="86"/>
      <c r="I70" s="86"/>
      <c r="J70" s="86"/>
      <c r="K70" s="86"/>
      <c r="L70" s="86"/>
      <c r="M70" s="2"/>
      <c r="N70" s="86"/>
      <c r="O70" s="86"/>
      <c r="P70" s="86"/>
      <c r="Q70" s="2"/>
      <c r="R70" s="86"/>
      <c r="S70" s="86"/>
      <c r="T70" s="86"/>
      <c r="U70" s="2"/>
      <c r="V70" s="86"/>
      <c r="W70" s="86"/>
      <c r="X70" s="86"/>
      <c r="Y70" s="2"/>
      <c r="Z70" s="86"/>
      <c r="AA70" s="86"/>
      <c r="AB70" s="86"/>
      <c r="AC70" s="2"/>
      <c r="AD70" s="86"/>
      <c r="AE70" s="86"/>
      <c r="AF70" s="86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6"/>
      <c r="E71" s="86"/>
      <c r="F71" s="86"/>
      <c r="G71" s="86"/>
      <c r="H71" s="86"/>
      <c r="I71" s="86"/>
      <c r="J71" s="86"/>
      <c r="K71" s="86"/>
      <c r="L71" s="86"/>
      <c r="M71" s="2"/>
      <c r="N71" s="86"/>
      <c r="O71" s="86"/>
      <c r="P71" s="86"/>
      <c r="Q71" s="2"/>
      <c r="R71" s="86"/>
      <c r="S71" s="86"/>
      <c r="T71" s="86"/>
      <c r="U71" s="2"/>
      <c r="V71" s="86"/>
      <c r="W71" s="86"/>
      <c r="X71" s="86"/>
      <c r="Y71" s="2"/>
      <c r="Z71" s="86"/>
      <c r="AA71" s="86"/>
      <c r="AB71" s="86"/>
      <c r="AC71" s="2"/>
      <c r="AD71" s="86"/>
      <c r="AE71" s="86"/>
      <c r="AF71" s="86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6"/>
      <c r="E72" s="86"/>
      <c r="F72" s="86"/>
      <c r="G72" s="86"/>
      <c r="H72" s="86"/>
      <c r="I72" s="86"/>
      <c r="J72" s="86"/>
      <c r="K72" s="86"/>
      <c r="L72" s="86"/>
      <c r="M72" s="2"/>
      <c r="N72" s="86"/>
      <c r="O72" s="86"/>
      <c r="P72" s="86"/>
      <c r="Q72" s="2"/>
      <c r="R72" s="86"/>
      <c r="S72" s="86"/>
      <c r="T72" s="86"/>
      <c r="U72" s="2"/>
      <c r="V72" s="86"/>
      <c r="W72" s="86"/>
      <c r="X72" s="86"/>
      <c r="Y72" s="2"/>
      <c r="Z72" s="86"/>
      <c r="AA72" s="86"/>
      <c r="AB72" s="86"/>
      <c r="AC72" s="2"/>
      <c r="AD72" s="86"/>
      <c r="AE72" s="86"/>
      <c r="AF72" s="86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6"/>
      <c r="E73" s="86"/>
      <c r="F73" s="86"/>
      <c r="G73" s="86"/>
      <c r="H73" s="86"/>
      <c r="I73" s="86"/>
      <c r="J73" s="86"/>
      <c r="K73" s="86"/>
      <c r="L73" s="86"/>
      <c r="M73" s="2"/>
      <c r="N73" s="86"/>
      <c r="O73" s="86"/>
      <c r="P73" s="86"/>
      <c r="Q73" s="2"/>
      <c r="R73" s="86"/>
      <c r="S73" s="86"/>
      <c r="T73" s="86"/>
      <c r="U73" s="2"/>
      <c r="V73" s="86"/>
      <c r="W73" s="86"/>
      <c r="X73" s="86"/>
      <c r="Y73" s="2"/>
      <c r="Z73" s="86"/>
      <c r="AA73" s="86"/>
      <c r="AB73" s="86"/>
      <c r="AC73" s="2"/>
      <c r="AD73" s="86"/>
      <c r="AE73" s="86"/>
      <c r="AF73" s="86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6"/>
      <c r="E74" s="86"/>
      <c r="F74" s="86"/>
      <c r="G74" s="86"/>
      <c r="H74" s="86"/>
      <c r="I74" s="86"/>
      <c r="J74" s="86"/>
      <c r="K74" s="86"/>
      <c r="L74" s="86"/>
      <c r="M74" s="2"/>
      <c r="N74" s="86"/>
      <c r="O74" s="86"/>
      <c r="P74" s="86"/>
      <c r="Q74" s="2"/>
      <c r="R74" s="86"/>
      <c r="S74" s="86"/>
      <c r="T74" s="86"/>
      <c r="U74" s="2"/>
      <c r="V74" s="86"/>
      <c r="W74" s="86"/>
      <c r="X74" s="86"/>
      <c r="Y74" s="2"/>
      <c r="Z74" s="86"/>
      <c r="AA74" s="86"/>
      <c r="AB74" s="86"/>
      <c r="AC74" s="2"/>
      <c r="AD74" s="86"/>
      <c r="AE74" s="86"/>
      <c r="AF74" s="86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6"/>
      <c r="E75" s="86"/>
      <c r="F75" s="86"/>
      <c r="G75" s="86"/>
      <c r="H75" s="86"/>
      <c r="I75" s="86"/>
      <c r="J75" s="86"/>
      <c r="K75" s="86"/>
      <c r="L75" s="86"/>
      <c r="M75" s="2"/>
      <c r="N75" s="86"/>
      <c r="O75" s="86"/>
      <c r="P75" s="86"/>
      <c r="Q75" s="2"/>
      <c r="R75" s="86"/>
      <c r="S75" s="86"/>
      <c r="T75" s="86"/>
      <c r="U75" s="2"/>
      <c r="V75" s="86"/>
      <c r="W75" s="86"/>
      <c r="X75" s="86"/>
      <c r="Y75" s="2"/>
      <c r="Z75" s="86"/>
      <c r="AA75" s="86"/>
      <c r="AB75" s="86"/>
      <c r="AC75" s="2"/>
      <c r="AD75" s="86"/>
      <c r="AE75" s="86"/>
      <c r="AF75" s="86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6"/>
      <c r="E76" s="86"/>
      <c r="F76" s="86"/>
      <c r="G76" s="86"/>
      <c r="H76" s="86"/>
      <c r="I76" s="86"/>
      <c r="J76" s="86"/>
      <c r="K76" s="86"/>
      <c r="L76" s="86"/>
      <c r="M76" s="2"/>
      <c r="N76" s="86"/>
      <c r="O76" s="86"/>
      <c r="P76" s="86"/>
      <c r="Q76" s="2"/>
      <c r="R76" s="86"/>
      <c r="S76" s="86"/>
      <c r="T76" s="86"/>
      <c r="U76" s="2"/>
      <c r="V76" s="86"/>
      <c r="W76" s="86"/>
      <c r="X76" s="86"/>
      <c r="Y76" s="2"/>
      <c r="Z76" s="86"/>
      <c r="AA76" s="86"/>
      <c r="AB76" s="86"/>
      <c r="AC76" s="2"/>
      <c r="AD76" s="86"/>
      <c r="AE76" s="86"/>
      <c r="AF76" s="86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6"/>
      <c r="E77" s="86"/>
      <c r="F77" s="86"/>
      <c r="G77" s="86"/>
      <c r="H77" s="86"/>
      <c r="I77" s="86"/>
      <c r="J77" s="86"/>
      <c r="K77" s="86"/>
      <c r="L77" s="86"/>
      <c r="M77" s="2"/>
      <c r="N77" s="86"/>
      <c r="O77" s="86"/>
      <c r="P77" s="86"/>
      <c r="Q77" s="2"/>
      <c r="R77" s="86"/>
      <c r="S77" s="86"/>
      <c r="T77" s="86"/>
      <c r="U77" s="2"/>
      <c r="V77" s="86"/>
      <c r="W77" s="86"/>
      <c r="X77" s="86"/>
      <c r="Y77" s="2"/>
      <c r="Z77" s="86"/>
      <c r="AA77" s="86"/>
      <c r="AB77" s="86"/>
      <c r="AC77" s="2"/>
      <c r="AD77" s="86"/>
      <c r="AE77" s="86"/>
      <c r="AF77" s="86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6"/>
      <c r="E78" s="86"/>
      <c r="F78" s="86"/>
      <c r="G78" s="86"/>
      <c r="H78" s="86"/>
      <c r="I78" s="86"/>
      <c r="J78" s="86"/>
      <c r="K78" s="86"/>
      <c r="L78" s="86"/>
      <c r="M78" s="2"/>
      <c r="N78" s="86"/>
      <c r="O78" s="86"/>
      <c r="P78" s="86"/>
      <c r="Q78" s="2"/>
      <c r="R78" s="86"/>
      <c r="S78" s="86"/>
      <c r="T78" s="86"/>
      <c r="U78" s="2"/>
      <c r="V78" s="86"/>
      <c r="W78" s="86"/>
      <c r="X78" s="86"/>
      <c r="Y78" s="2"/>
      <c r="Z78" s="86"/>
      <c r="AA78" s="86"/>
      <c r="AB78" s="86"/>
      <c r="AC78" s="2"/>
      <c r="AD78" s="86"/>
      <c r="AE78" s="86"/>
      <c r="AF78" s="86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6"/>
      <c r="E79" s="86"/>
      <c r="F79" s="86"/>
      <c r="G79" s="86"/>
      <c r="H79" s="86"/>
      <c r="I79" s="86"/>
      <c r="J79" s="86"/>
      <c r="K79" s="86"/>
      <c r="L79" s="86"/>
      <c r="M79" s="2"/>
      <c r="N79" s="86"/>
      <c r="O79" s="86"/>
      <c r="P79" s="86"/>
      <c r="Q79" s="2"/>
      <c r="R79" s="86"/>
      <c r="S79" s="86"/>
      <c r="T79" s="86"/>
      <c r="U79" s="2"/>
      <c r="V79" s="86"/>
      <c r="W79" s="86"/>
      <c r="X79" s="86"/>
      <c r="Y79" s="2"/>
      <c r="Z79" s="86"/>
      <c r="AA79" s="86"/>
      <c r="AB79" s="86"/>
      <c r="AC79" s="2"/>
      <c r="AD79" s="86"/>
      <c r="AE79" s="86"/>
      <c r="AF79" s="86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6"/>
      <c r="E80" s="86"/>
      <c r="F80" s="86"/>
      <c r="G80" s="86"/>
      <c r="H80" s="86"/>
      <c r="I80" s="86"/>
      <c r="J80" s="86"/>
      <c r="K80" s="86"/>
      <c r="L80" s="86"/>
      <c r="M80" s="2"/>
      <c r="N80" s="86"/>
      <c r="O80" s="86"/>
      <c r="P80" s="86"/>
      <c r="Q80" s="2"/>
      <c r="R80" s="86"/>
      <c r="S80" s="86"/>
      <c r="T80" s="86"/>
      <c r="U80" s="2"/>
      <c r="V80" s="86"/>
      <c r="W80" s="86"/>
      <c r="X80" s="86"/>
      <c r="Y80" s="2"/>
      <c r="Z80" s="86"/>
      <c r="AA80" s="86"/>
      <c r="AB80" s="86"/>
      <c r="AC80" s="2"/>
      <c r="AD80" s="86"/>
      <c r="AE80" s="86"/>
      <c r="AF80" s="86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6"/>
      <c r="E81" s="86"/>
      <c r="F81" s="86"/>
      <c r="G81" s="86"/>
      <c r="H81" s="86"/>
      <c r="I81" s="86"/>
      <c r="J81" s="86"/>
      <c r="K81" s="86"/>
      <c r="L81" s="86"/>
      <c r="M81" s="2"/>
      <c r="N81" s="86"/>
      <c r="O81" s="86"/>
      <c r="P81" s="86"/>
      <c r="Q81" s="2"/>
      <c r="R81" s="86"/>
      <c r="S81" s="86"/>
      <c r="T81" s="86"/>
      <c r="U81" s="2"/>
      <c r="V81" s="86"/>
      <c r="W81" s="86"/>
      <c r="X81" s="86"/>
      <c r="Y81" s="2"/>
      <c r="Z81" s="86"/>
      <c r="AA81" s="86"/>
      <c r="AB81" s="86"/>
      <c r="AC81" s="2"/>
      <c r="AD81" s="86"/>
      <c r="AE81" s="86"/>
      <c r="AF81" s="86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2012-11-12T08:31:39Z</dcterms:created>
  <dcterms:modified xsi:type="dcterms:W3CDTF">2012-11-12T08:34:11Z</dcterms:modified>
  <cp:category/>
  <cp:version/>
  <cp:contentType/>
  <cp:contentStatus/>
</cp:coreProperties>
</file>