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<sst xmlns="http://schemas.openxmlformats.org/spreadsheetml/2006/main" count="1483" uniqueCount="656">
  <si>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</si>
  <si>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</si>
  <si>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2012/13</t>
  </si>
  <si>
    <t>Second Quarter 2012/13</t>
  </si>
  <si>
    <t>Third Quarter 2012/13</t>
  </si>
  <si>
    <t>Fourth Quarter 2012/13</t>
  </si>
  <si>
    <t>Year to date: 31 December 2012</t>
  </si>
  <si>
    <t>Second Quarter 2011/12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</si>
  <si>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</si>
  <si>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</si>
  <si>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</si>
  <si>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</si>
  <si>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</si>
  <si>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</si>
  <si>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</si>
  <si>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</si>
  <si>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</si>
  <si>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</si>
  <si>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Q2 of 2011/12 to Q2 of 2012/13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</si>
  <si>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</si>
  <si>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</si>
  <si>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</si>
  <si>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</si>
  <si>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</si>
  <si>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</si>
  <si>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</si>
  <si>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</si>
  <si>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</si>
  <si>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</si>
  <si>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</si>
  <si>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</si>
  <si>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</si>
  <si>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</si>
  <si>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</si>
  <si>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</si>
  <si>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</si>
  <si>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</si>
  <si>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</si>
  <si>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</si>
  <si>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</si>
  <si>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</si>
  <si>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</si>
  <si>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</si>
  <si>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</si>
  <si>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</si>
  <si>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</si>
  <si>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</si>
  <si>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</si>
  <si>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</si>
  <si>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</si>
  <si>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</si>
  <si>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</si>
  <si>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</si>
  <si>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</si>
  <si>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</si>
  <si>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</si>
  <si>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</si>
  <si>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</si>
  <si>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</si>
  <si>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</si>
  <si>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</si>
  <si>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</si>
  <si>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</si>
  <si>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</si>
  <si>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</si>
  <si>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</si>
  <si>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</si>
  <si>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</si>
  <si>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</si>
  <si>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</si>
  <si>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</si>
  <si>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</si>
  <si>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</si>
  <si>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</si>
  <si>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</si>
  <si>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</si>
  <si>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</si>
  <si>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</si>
  <si>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</si>
  <si>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</si>
  <si>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</si>
  <si>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</si>
  <si>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</si>
  <si>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</si>
  <si>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</si>
  <si>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</si>
  <si>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</si>
  <si>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</si>
  <si>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</si>
  <si>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</si>
  <si>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</si>
  <si>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</si>
  <si>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</si>
  <si>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</si>
  <si>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</si>
  <si>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</si>
  <si>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</si>
  <si>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</si>
  <si>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</si>
  <si>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</si>
  <si>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</si>
  <si>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</si>
  <si>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</si>
  <si>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</si>
  <si>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</si>
  <si>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</si>
  <si>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</si>
  <si>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</si>
  <si>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</si>
  <si>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</si>
  <si>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</si>
  <si>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</si>
  <si>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</si>
  <si>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</si>
  <si>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</si>
  <si>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</si>
  <si>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</si>
  <si>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</si>
  <si>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</si>
  <si>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</si>
  <si>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</si>
  <si>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</si>
  <si>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</si>
  <si>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</si>
  <si>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</si>
  <si>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</si>
  <si>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</si>
  <si>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</si>
  <si>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</si>
  <si>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</si>
  <si>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</si>
  <si>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</si>
  <si>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</si>
  <si>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</si>
  <si>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</si>
  <si>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</si>
  <si>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</si>
  <si>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</si>
  <si>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</si>
  <si>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</si>
  <si>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</si>
  <si>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</si>
  <si>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</si>
  <si>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</si>
  <si>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</si>
  <si>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</si>
  <si>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</si>
  <si>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</si>
  <si>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</si>
  <si>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</si>
  <si>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</si>
  <si>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</si>
  <si>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</si>
  <si>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</si>
  <si>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</si>
  <si>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</si>
  <si>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</si>
  <si>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</si>
  <si>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</si>
  <si>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</si>
  <si>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</si>
  <si>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</si>
  <si>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</si>
  <si>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</si>
  <si>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</si>
  <si>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</si>
  <si>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</si>
  <si>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</si>
  <si>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</si>
  <si>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</si>
  <si>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</si>
  <si>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</si>
  <si>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</si>
  <si>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</si>
  <si>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</si>
  <si>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</si>
  <si>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</si>
  <si>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</si>
  <si>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</si>
  <si>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</si>
  <si>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</si>
  <si>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</si>
  <si>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</si>
  <si>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</si>
  <si>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</si>
  <si>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</si>
  <si>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</si>
  <si>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</si>
  <si>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</si>
  <si>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</si>
  <si>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</si>
  <si>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</si>
  <si>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</si>
  <si>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</si>
  <si>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</si>
  <si>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</si>
  <si>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</si>
  <si>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</si>
  <si>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</si>
  <si>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</si>
  <si>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</si>
  <si>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</si>
  <si>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</si>
  <si>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</si>
  <si>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</si>
  <si>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</si>
  <si>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</si>
  <si>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</si>
  <si>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</si>
  <si>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</si>
  <si>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</si>
  <si>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</si>
  <si>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</si>
  <si>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</si>
  <si>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</si>
  <si>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</si>
  <si>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</si>
  <si>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</si>
  <si>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</si>
  <si>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</si>
  <si>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</si>
  <si>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</si>
  <si>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</si>
  <si>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</si>
  <si>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</si>
  <si>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</si>
  <si>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</si>
  <si>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</si>
  <si>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</si>
  <si>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</si>
  <si>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</si>
  <si>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</si>
  <si>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</si>
  <si>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</si>
  <si>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</si>
  <si>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</si>
  <si>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</si>
  <si>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</si>
  <si>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</si>
  <si>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</si>
  <si>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</si>
  <si>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</si>
  <si>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</si>
  <si>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</si>
  <si>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</si>
  <si>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</si>
  <si>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</si>
  <si>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</si>
  <si>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</si>
  <si>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</si>
  <si>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</si>
  <si>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</si>
  <si>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</si>
  <si>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</si>
  <si>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</si>
  <si>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</si>
  <si>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</si>
  <si>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</si>
  <si>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</si>
  <si>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</si>
  <si>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</si>
  <si>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</si>
  <si>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</si>
  <si>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</si>
  <si>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</si>
  <si>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</si>
  <si>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</si>
  <si>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</si>
  <si>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</si>
  <si>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</si>
  <si>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</si>
  <si>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</si>
  <si>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</si>
  <si>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</si>
  <si>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</si>
  <si>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</si>
  <si>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</si>
  <si>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</si>
  <si>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</si>
  <si>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</si>
  <si>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</si>
  <si>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</si>
  <si>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</si>
  <si>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</si>
  <si>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</si>
  <si>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</si>
  <si>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</si>
  <si>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</si>
  <si>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</si>
  <si>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</si>
  <si>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</si>
  <si>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</si>
  <si>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</si>
  <si>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</si>
  <si>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</si>
  <si>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</si>
  <si>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</si>
  <si>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</si>
  <si>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</si>
  <si>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</si>
  <si>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</si>
  <si>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</si>
  <si>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</si>
  <si>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</si>
  <si>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</si>
  <si>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</si>
  <si>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</si>
  <si>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</si>
  <si>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</si>
  <si>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</si>
  <si>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</si>
  <si>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</si>
  <si>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</si>
  <si>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</si>
  <si>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</si>
  <si>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</si>
  <si>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</si>
  <si>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</si>
  <si>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</si>
  <si>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</si>
  <si>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</si>
  <si>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</si>
  <si>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</si>
  <si>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</si>
  <si>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</si>
  <si>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</si>
  <si>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</si>
  <si>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</si>
  <si>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</si>
  <si>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</si>
  <si>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</si>
  <si>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</si>
  <si>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</si>
  <si>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</si>
  <si>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</si>
  <si>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</si>
  <si>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</si>
  <si>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</si>
  <si>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</si>
  <si>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</si>
  <si>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</si>
  <si>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</si>
  <si>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</si>
  <si>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</si>
  <si>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</si>
  <si>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</si>
  <si>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</si>
  <si>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</si>
  <si>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</si>
  <si>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</si>
  <si>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</si>
  <si>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</si>
  <si>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</si>
  <si>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</si>
  <si>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</si>
  <si>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</si>
  <si>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</si>
  <si>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</si>
  <si>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</si>
  <si>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</si>
  <si>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</si>
  <si>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</si>
  <si>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</si>
  <si>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</si>
  <si>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</si>
  <si>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</si>
  <si>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</si>
  <si>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</si>
  <si>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</si>
  <si>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</si>
  <si>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</si>
  <si>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</si>
  <si>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</si>
  <si>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</si>
  <si>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</si>
  <si>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</si>
  <si>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</si>
  <si>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</si>
  <si>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</si>
  <si>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</si>
  <si>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</si>
  <si>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</si>
  <si>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</si>
  <si>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</si>
  <si>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</si>
  <si>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</si>
  <si>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</si>
  <si>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</si>
  <si>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</si>
  <si>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</si>
  <si>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</si>
  <si>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</si>
  <si>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</si>
  <si>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</si>
  <si>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</si>
  <si>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</si>
  <si>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</si>
  <si>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</si>
  <si>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</si>
  <si>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</si>
  <si>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</si>
  <si>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</si>
  <si>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</si>
  <si>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</si>
  <si>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</si>
  <si>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</si>
  <si>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</si>
  <si>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</si>
  <si>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</si>
  <si>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</si>
  <si>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</si>
  <si>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</si>
  <si>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</si>
  <si>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</si>
  <si>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</si>
  <si>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</si>
  <si>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</si>
  <si>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</si>
  <si>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</si>
  <si>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</si>
  <si>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</si>
  <si>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</si>
  <si>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</si>
  <si>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</si>
  <si>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</si>
  <si>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</si>
  <si>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</si>
  <si>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</si>
  <si>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</si>
  <si>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</si>
  <si>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</si>
  <si>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</si>
  <si>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</si>
  <si>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</si>
  <si>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</si>
  <si>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</si>
  <si>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</si>
  <si>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</si>
  <si>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</si>
  <si>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</si>
  <si>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</si>
  <si>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</si>
  <si>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</si>
  <si>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</si>
  <si>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</si>
  <si>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</si>
  <si>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</si>
  <si>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</si>
  <si>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</si>
  <si>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</si>
  <si>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</si>
  <si>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</si>
  <si>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</si>
  <si>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</si>
  <si>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</si>
  <si>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</si>
  <si>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</si>
  <si>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</si>
  <si>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</si>
  <si>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</si>
  <si>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</si>
  <si>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</si>
  <si>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</si>
  <si>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</si>
  <si>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</si>
  <si>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</si>
  <si>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</si>
  <si>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</si>
  <si>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</si>
  <si>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</si>
  <si>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</si>
  <si>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</si>
  <si>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</si>
  <si>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</si>
  <si>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</si>
  <si>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</si>
  <si>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</si>
  <si>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</si>
  <si>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</si>
  <si>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</si>
  <si>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</si>
  <si>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</si>
  <si>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</si>
  <si>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</si>
  <si>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</si>
  <si>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</si>
  <si>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</si>
  <si>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</si>
  <si>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</si>
  <si>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</si>
  <si>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</si>
  <si>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</si>
  <si>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</si>
  <si>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</si>
  <si>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</si>
  <si>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</si>
  <si>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</si>
  <si>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</si>
  <si>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</si>
  <si>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</si>
  <si>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</si>
  <si>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</si>
  <si>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</si>
  <si>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</si>
  <si>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</si>
  <si>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</si>
  <si>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</si>
  <si>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</si>
  <si>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</si>
  <si>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</si>
  <si>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</si>
  <si>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</si>
  <si>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</si>
  <si>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</si>
  <si>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</si>
  <si>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</si>
  <si>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</si>
  <si>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</si>
  <si>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</si>
  <si>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</si>
  <si>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</si>
  <si>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</si>
  <si>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</si>
  <si>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</si>
  <si>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</si>
  <si>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</si>
  <si>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</si>
  <si>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</si>
  <si>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</si>
  <si>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</si>
  <si>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</si>
  <si>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</si>
  <si>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</si>
  <si>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</si>
  <si>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</si>
  <si>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</si>
  <si>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</si>
  <si>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</si>
  <si>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</si>
  <si>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</si>
  <si>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</si>
  <si>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</si>
  <si>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</si>
  <si>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</si>
  <si>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</si>
  <si>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</si>
  <si>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</si>
  <si>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</si>
  <si>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</si>
  <si>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</si>
  <si>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</si>
  <si>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</si>
  <si>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</si>
  <si>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</si>
  <si>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</si>
  <si>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</si>
  <si>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</si>
  <si>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</si>
  <si>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</si>
  <si>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</si>
  <si>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</si>
  <si>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</si>
  <si>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</si>
  <si>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</si>
  <si>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</si>
  <si>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</si>
  <si>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</si>
  <si>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</si>
  <si>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</si>
  <si>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</si>
  <si>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</si>
  <si>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</si>
  <si>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</si>
  <si>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</si>
  <si>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</si>
  <si>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</si>
  <si>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</si>
  <si>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</si>
  <si>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</si>
  <si>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</si>
  <si>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</si>
  <si>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</si>
  <si>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</si>
  <si>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</si>
  <si>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</si>
  <si>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</si>
  <si>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</si>
  <si>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</si>
  <si>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</si>
  <si>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</si>
  <si>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</si>
  <si>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</si>
  <si>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</si>
  <si>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</si>
  <si>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</si>
  <si>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</si>
  <si>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</si>
  <si>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</si>
  <si>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</si>
  <si>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</si>
  <si>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</si>
  <si>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</si>
  <si>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</si>
  <si>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</si>
  <si>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</si>
  <si>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</si>
  <si>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</si>
  <si>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</si>
  <si>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</si>
  <si>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</si>
  <si>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</si>
  <si>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</si>
  <si>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</si>
  <si>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</si>
  <si>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</si>
  <si>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</si>
  <si>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</si>
  <si>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</si>
  <si>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</si>
  <si>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</si>
  <si>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</si>
  <si>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</si>
  <si>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</si>
  <si>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</si>
  <si>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</si>
  <si>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</si>
  <si>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</si>
  <si>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</si>
  <si>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</si>
  <si>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</si>
  <si>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</si>
  <si>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</si>
  <si>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</si>
  <si>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</si>
  <si>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</si>
  <si>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</si>
  <si>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</si>
  <si>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</si>
  <si>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</si>
  <si>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</si>
  <si>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</si>
  <si>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</si>
  <si>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</si>
  <si>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</si>
  <si>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</si>
  <si>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</si>
  <si>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</si>
  <si>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</si>
  <si>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</si>
  <si>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</si>
  <si>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</si>
  <si>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</si>
  <si>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</si>
  <si>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</si>
  <si>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</si>
  <si>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REVENUE FOR THE 2nd QUARTER ENDED 31 DECEMBER 2012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</si>
</sst>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19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20</v>
      </c>
      <c r="C9" s="39" t="s">
        <v>21</v>
      </c>
      <c r="D9" s="80">
        <v>20796877199</v>
      </c>
      <c r="E9" s="81">
        <v>6264428360</v>
      </c>
      <c r="F9" s="82">
        <f>$D9+$E9</f>
        <v>27061305559</v>
      </c>
      <c r="G9" s="80">
        <v>20900423450</v>
      </c>
      <c r="H9" s="81">
        <v>6514855457</v>
      </c>
      <c r="I9" s="83">
        <f>$G9+$H9</f>
        <v>27415278907</v>
      </c>
      <c r="J9" s="80">
        <v>6937053882</v>
      </c>
      <c r="K9" s="81">
        <v>778907060</v>
      </c>
      <c r="L9" s="81">
        <f>$J9+$K9</f>
        <v>7715960942</v>
      </c>
      <c r="M9" s="40">
        <f>IF($F9=0,0,$L9/$F9)</f>
        <v>0.28512892421902536</v>
      </c>
      <c r="N9" s="108">
        <v>5071909608</v>
      </c>
      <c r="O9" s="109">
        <v>1094701967</v>
      </c>
      <c r="P9" s="110">
        <f>$N9+$O9</f>
        <v>6166611575</v>
      </c>
      <c r="Q9" s="40">
        <f>IF($F9=0,0,$P9/$F9)</f>
        <v>0.227875612340851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12008963490</v>
      </c>
      <c r="AA9" s="81">
        <f>$K9+$O9</f>
        <v>1873609027</v>
      </c>
      <c r="AB9" s="81">
        <f>$Z9+$AA9</f>
        <v>13882572517</v>
      </c>
      <c r="AC9" s="40">
        <f>IF($F9=0,0,$AB9/$F9)</f>
        <v>0.5130045365598763</v>
      </c>
      <c r="AD9" s="80">
        <v>4136848845</v>
      </c>
      <c r="AE9" s="81">
        <v>908005204</v>
      </c>
      <c r="AF9" s="81">
        <f>$AD9+$AE9</f>
        <v>5044854049</v>
      </c>
      <c r="AG9" s="40">
        <f>IF($AI9=0,0,$AK9/$AI9)</f>
        <v>0.49447615753748725</v>
      </c>
      <c r="AH9" s="40">
        <f>IF($AF9=0,0,(($P9/$AF9)-1))</f>
        <v>0.2223567847760346</v>
      </c>
      <c r="AI9" s="12">
        <v>22799833604</v>
      </c>
      <c r="AJ9" s="12">
        <v>23042446908</v>
      </c>
      <c r="AK9" s="12">
        <v>11273974113</v>
      </c>
      <c r="AL9" s="12"/>
    </row>
    <row r="10" spans="1:38" s="13" customFormat="1" ht="12.75">
      <c r="A10" s="29"/>
      <c r="B10" s="38" t="s">
        <v>22</v>
      </c>
      <c r="C10" s="39" t="s">
        <v>23</v>
      </c>
      <c r="D10" s="80">
        <v>11439603088</v>
      </c>
      <c r="E10" s="81">
        <v>2179414825</v>
      </c>
      <c r="F10" s="83">
        <f aca="true" t="shared" si="0" ref="F10:F18">$D10+$E10</f>
        <v>13619017913</v>
      </c>
      <c r="G10" s="80">
        <v>11439653088</v>
      </c>
      <c r="H10" s="81">
        <v>2179414825</v>
      </c>
      <c r="I10" s="83">
        <f aca="true" t="shared" si="1" ref="I10:I18">$G10+$H10</f>
        <v>13619067913</v>
      </c>
      <c r="J10" s="80">
        <v>3527098359</v>
      </c>
      <c r="K10" s="81">
        <v>347637880</v>
      </c>
      <c r="L10" s="81">
        <f aca="true" t="shared" si="2" ref="L10:L18">$J10+$K10</f>
        <v>3874736239</v>
      </c>
      <c r="M10" s="40">
        <f aca="true" t="shared" si="3" ref="M10:M18">IF($F10=0,0,$L10/$F10)</f>
        <v>0.2845092255368414</v>
      </c>
      <c r="N10" s="108">
        <v>2787175541</v>
      </c>
      <c r="O10" s="109">
        <v>413301874</v>
      </c>
      <c r="P10" s="110">
        <f aca="true" t="shared" si="4" ref="P10:P18">$N10+$O10</f>
        <v>3200477415</v>
      </c>
      <c r="Q10" s="40">
        <f aca="true" t="shared" si="5" ref="Q10:Q18">IF($F10=0,0,$P10/$F10)</f>
        <v>0.23500060249902396</v>
      </c>
      <c r="R10" s="108">
        <v>0</v>
      </c>
      <c r="S10" s="110">
        <v>0</v>
      </c>
      <c r="T10" s="110">
        <f aca="true" t="shared" si="6" ref="T10:T18">$R10+$S10</f>
        <v>0</v>
      </c>
      <c r="U10" s="40">
        <f aca="true" t="shared" si="7" ref="U10:U18">IF($I10=0,0,$T10/$I10)</f>
        <v>0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</f>
        <v>6314273900</v>
      </c>
      <c r="AA10" s="81">
        <f aca="true" t="shared" si="11" ref="AA10:AA18">$K10+$O10</f>
        <v>760939754</v>
      </c>
      <c r="AB10" s="81">
        <f aca="true" t="shared" si="12" ref="AB10:AB18">$Z10+$AA10</f>
        <v>7075213654</v>
      </c>
      <c r="AC10" s="40">
        <f aca="true" t="shared" si="13" ref="AC10:AC18">IF($F10=0,0,$AB10/$F10)</f>
        <v>0.5195098280358653</v>
      </c>
      <c r="AD10" s="80">
        <v>2721700482</v>
      </c>
      <c r="AE10" s="81">
        <v>366305944</v>
      </c>
      <c r="AF10" s="81">
        <f aca="true" t="shared" si="14" ref="AF10:AF18">$AD10+$AE10</f>
        <v>3088006426</v>
      </c>
      <c r="AG10" s="40">
        <f aca="true" t="shared" si="15" ref="AG10:AG18">IF($AI10=0,0,$AK10/$AI10)</f>
        <v>0.472397480466175</v>
      </c>
      <c r="AH10" s="40">
        <f aca="true" t="shared" si="16" ref="AH10:AH18">IF($AF10=0,0,(($P10/$AF10)-1))</f>
        <v>0.03642187660395746</v>
      </c>
      <c r="AI10" s="12">
        <v>13352424352</v>
      </c>
      <c r="AJ10" s="12">
        <v>13268177913</v>
      </c>
      <c r="AK10" s="12">
        <v>6307651622</v>
      </c>
      <c r="AL10" s="12"/>
    </row>
    <row r="11" spans="1:38" s="13" customFormat="1" ht="12.75">
      <c r="A11" s="29"/>
      <c r="B11" s="38" t="s">
        <v>24</v>
      </c>
      <c r="C11" s="39" t="s">
        <v>25</v>
      </c>
      <c r="D11" s="80">
        <v>86102929493</v>
      </c>
      <c r="E11" s="81">
        <v>12775384448</v>
      </c>
      <c r="F11" s="83">
        <f t="shared" si="0"/>
        <v>98878313941</v>
      </c>
      <c r="G11" s="80">
        <v>86102929493</v>
      </c>
      <c r="H11" s="81">
        <v>12775384448</v>
      </c>
      <c r="I11" s="83">
        <f t="shared" si="1"/>
        <v>98878313941</v>
      </c>
      <c r="J11" s="80">
        <v>23394281379</v>
      </c>
      <c r="K11" s="81">
        <v>936621719</v>
      </c>
      <c r="L11" s="81">
        <f t="shared" si="2"/>
        <v>24330903098</v>
      </c>
      <c r="M11" s="40">
        <f t="shared" si="3"/>
        <v>0.24606915438018168</v>
      </c>
      <c r="N11" s="108">
        <v>21303876419</v>
      </c>
      <c r="O11" s="109">
        <v>1832560733</v>
      </c>
      <c r="P11" s="110">
        <f t="shared" si="4"/>
        <v>23136437152</v>
      </c>
      <c r="Q11" s="40">
        <f t="shared" si="5"/>
        <v>0.23398899343899968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44698157798</v>
      </c>
      <c r="AA11" s="81">
        <f t="shared" si="11"/>
        <v>2769182452</v>
      </c>
      <c r="AB11" s="81">
        <f t="shared" si="12"/>
        <v>47467340250</v>
      </c>
      <c r="AC11" s="40">
        <f t="shared" si="13"/>
        <v>0.4800581478191814</v>
      </c>
      <c r="AD11" s="80">
        <v>18847745986</v>
      </c>
      <c r="AE11" s="81">
        <v>1770420505</v>
      </c>
      <c r="AF11" s="81">
        <f t="shared" si="14"/>
        <v>20618166491</v>
      </c>
      <c r="AG11" s="40">
        <f t="shared" si="15"/>
        <v>0.48930643662285195</v>
      </c>
      <c r="AH11" s="40">
        <f t="shared" si="16"/>
        <v>0.1221384385512283</v>
      </c>
      <c r="AI11" s="12">
        <v>86389653843</v>
      </c>
      <c r="AJ11" s="12">
        <v>87510482892</v>
      </c>
      <c r="AK11" s="12">
        <v>42271013683</v>
      </c>
      <c r="AL11" s="12"/>
    </row>
    <row r="12" spans="1:38" s="13" customFormat="1" ht="12.75">
      <c r="A12" s="29"/>
      <c r="B12" s="38" t="s">
        <v>26</v>
      </c>
      <c r="C12" s="39" t="s">
        <v>27</v>
      </c>
      <c r="D12" s="80">
        <v>40118909793</v>
      </c>
      <c r="E12" s="81">
        <v>10848900785</v>
      </c>
      <c r="F12" s="83">
        <f t="shared" si="0"/>
        <v>50967810578</v>
      </c>
      <c r="G12" s="80">
        <v>40206624680</v>
      </c>
      <c r="H12" s="81">
        <v>10934783811</v>
      </c>
      <c r="I12" s="83">
        <f t="shared" si="1"/>
        <v>51141408491</v>
      </c>
      <c r="J12" s="80">
        <v>11622634599</v>
      </c>
      <c r="K12" s="81">
        <v>1418307769</v>
      </c>
      <c r="L12" s="81">
        <f t="shared" si="2"/>
        <v>13040942368</v>
      </c>
      <c r="M12" s="40">
        <f t="shared" si="3"/>
        <v>0.2558662461681071</v>
      </c>
      <c r="N12" s="108">
        <v>10398119924</v>
      </c>
      <c r="O12" s="109">
        <v>1675087716</v>
      </c>
      <c r="P12" s="110">
        <f t="shared" si="4"/>
        <v>12073207640</v>
      </c>
      <c r="Q12" s="40">
        <f t="shared" si="5"/>
        <v>0.23687907138022796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22020754523</v>
      </c>
      <c r="AA12" s="81">
        <f t="shared" si="11"/>
        <v>3093395485</v>
      </c>
      <c r="AB12" s="81">
        <f t="shared" si="12"/>
        <v>25114150008</v>
      </c>
      <c r="AC12" s="40">
        <f t="shared" si="13"/>
        <v>0.49274531754833506</v>
      </c>
      <c r="AD12" s="80">
        <v>9174216831</v>
      </c>
      <c r="AE12" s="81">
        <v>1665015810</v>
      </c>
      <c r="AF12" s="81">
        <f t="shared" si="14"/>
        <v>10839232641</v>
      </c>
      <c r="AG12" s="40">
        <f t="shared" si="15"/>
        <v>0.46332658406848337</v>
      </c>
      <c r="AH12" s="40">
        <f t="shared" si="16"/>
        <v>0.1138433909364045</v>
      </c>
      <c r="AI12" s="12">
        <v>47292943320</v>
      </c>
      <c r="AJ12" s="12">
        <v>46348340212</v>
      </c>
      <c r="AK12" s="12">
        <v>21912077879</v>
      </c>
      <c r="AL12" s="12"/>
    </row>
    <row r="13" spans="1:38" s="13" customFormat="1" ht="12.75">
      <c r="A13" s="29"/>
      <c r="B13" s="38" t="s">
        <v>28</v>
      </c>
      <c r="C13" s="39" t="s">
        <v>29</v>
      </c>
      <c r="D13" s="80">
        <v>9982386216</v>
      </c>
      <c r="E13" s="81">
        <v>4363418126</v>
      </c>
      <c r="F13" s="83">
        <f t="shared" si="0"/>
        <v>14345804342</v>
      </c>
      <c r="G13" s="80">
        <v>9982386216</v>
      </c>
      <c r="H13" s="81">
        <v>4363418126</v>
      </c>
      <c r="I13" s="83">
        <f t="shared" si="1"/>
        <v>14345804342</v>
      </c>
      <c r="J13" s="80">
        <v>2828108311</v>
      </c>
      <c r="K13" s="81">
        <v>520409872</v>
      </c>
      <c r="L13" s="81">
        <f t="shared" si="2"/>
        <v>3348518183</v>
      </c>
      <c r="M13" s="40">
        <f t="shared" si="3"/>
        <v>0.2334144606445379</v>
      </c>
      <c r="N13" s="108">
        <v>2435285391</v>
      </c>
      <c r="O13" s="109">
        <v>581500154</v>
      </c>
      <c r="P13" s="110">
        <f t="shared" si="4"/>
        <v>3016785545</v>
      </c>
      <c r="Q13" s="40">
        <f t="shared" si="5"/>
        <v>0.2102904426326101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5263393702</v>
      </c>
      <c r="AA13" s="81">
        <f t="shared" si="11"/>
        <v>1101910026</v>
      </c>
      <c r="AB13" s="81">
        <f t="shared" si="12"/>
        <v>6365303728</v>
      </c>
      <c r="AC13" s="40">
        <f t="shared" si="13"/>
        <v>0.443704903277148</v>
      </c>
      <c r="AD13" s="80">
        <v>2447101531</v>
      </c>
      <c r="AE13" s="81">
        <v>614762466</v>
      </c>
      <c r="AF13" s="81">
        <f t="shared" si="14"/>
        <v>3061863997</v>
      </c>
      <c r="AG13" s="40">
        <f t="shared" si="15"/>
        <v>0.4336965500888838</v>
      </c>
      <c r="AH13" s="40">
        <f t="shared" si="16"/>
        <v>-0.014722552028492375</v>
      </c>
      <c r="AI13" s="12">
        <v>14106119248</v>
      </c>
      <c r="AJ13" s="12">
        <v>14775436185</v>
      </c>
      <c r="AK13" s="12">
        <v>6117775253</v>
      </c>
      <c r="AL13" s="12"/>
    </row>
    <row r="14" spans="1:38" s="13" customFormat="1" ht="12.75">
      <c r="A14" s="29"/>
      <c r="B14" s="38" t="s">
        <v>30</v>
      </c>
      <c r="C14" s="39" t="s">
        <v>31</v>
      </c>
      <c r="D14" s="80">
        <v>10218148342</v>
      </c>
      <c r="E14" s="81">
        <v>2887346415</v>
      </c>
      <c r="F14" s="83">
        <f t="shared" si="0"/>
        <v>13105494757</v>
      </c>
      <c r="G14" s="80">
        <v>10102826876</v>
      </c>
      <c r="H14" s="81">
        <v>3001623748</v>
      </c>
      <c r="I14" s="83">
        <f t="shared" si="1"/>
        <v>13104450624</v>
      </c>
      <c r="J14" s="80">
        <v>3284082593</v>
      </c>
      <c r="K14" s="81">
        <v>216284511</v>
      </c>
      <c r="L14" s="81">
        <f t="shared" si="2"/>
        <v>3500367104</v>
      </c>
      <c r="M14" s="40">
        <f t="shared" si="3"/>
        <v>0.2670915649430449</v>
      </c>
      <c r="N14" s="108">
        <v>2427297844</v>
      </c>
      <c r="O14" s="109">
        <v>311232611</v>
      </c>
      <c r="P14" s="110">
        <f t="shared" si="4"/>
        <v>2738530455</v>
      </c>
      <c r="Q14" s="40">
        <f t="shared" si="5"/>
        <v>0.2089604784693288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5711380437</v>
      </c>
      <c r="AA14" s="81">
        <f t="shared" si="11"/>
        <v>527517122</v>
      </c>
      <c r="AB14" s="81">
        <f t="shared" si="12"/>
        <v>6238897559</v>
      </c>
      <c r="AC14" s="40">
        <f t="shared" si="13"/>
        <v>0.4760520434123737</v>
      </c>
      <c r="AD14" s="80">
        <v>2030133247</v>
      </c>
      <c r="AE14" s="81">
        <v>311208761</v>
      </c>
      <c r="AF14" s="81">
        <f t="shared" si="14"/>
        <v>2341342008</v>
      </c>
      <c r="AG14" s="40">
        <f t="shared" si="15"/>
        <v>0.6613770051222428</v>
      </c>
      <c r="AH14" s="40">
        <f t="shared" si="16"/>
        <v>0.16964136193809742</v>
      </c>
      <c r="AI14" s="12">
        <v>8088047154</v>
      </c>
      <c r="AJ14" s="12">
        <v>9764194810</v>
      </c>
      <c r="AK14" s="12">
        <v>5349248404</v>
      </c>
      <c r="AL14" s="12"/>
    </row>
    <row r="15" spans="1:38" s="13" customFormat="1" ht="12.75">
      <c r="A15" s="29"/>
      <c r="B15" s="38" t="s">
        <v>32</v>
      </c>
      <c r="C15" s="39" t="s">
        <v>33</v>
      </c>
      <c r="D15" s="80">
        <v>11157202393</v>
      </c>
      <c r="E15" s="81">
        <v>3148099526</v>
      </c>
      <c r="F15" s="83">
        <f t="shared" si="0"/>
        <v>14305301919</v>
      </c>
      <c r="G15" s="80">
        <v>11157202393</v>
      </c>
      <c r="H15" s="81">
        <v>3148099526</v>
      </c>
      <c r="I15" s="83">
        <f t="shared" si="1"/>
        <v>14305301919</v>
      </c>
      <c r="J15" s="80">
        <v>3109359911</v>
      </c>
      <c r="K15" s="81">
        <v>469499347</v>
      </c>
      <c r="L15" s="81">
        <f t="shared" si="2"/>
        <v>3578859258</v>
      </c>
      <c r="M15" s="40">
        <f t="shared" si="3"/>
        <v>0.2501771216199663</v>
      </c>
      <c r="N15" s="108">
        <v>2379814561</v>
      </c>
      <c r="O15" s="109">
        <v>593199398</v>
      </c>
      <c r="P15" s="110">
        <f t="shared" si="4"/>
        <v>2973013959</v>
      </c>
      <c r="Q15" s="40">
        <f t="shared" si="5"/>
        <v>0.2078260197396677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5489174472</v>
      </c>
      <c r="AA15" s="81">
        <f t="shared" si="11"/>
        <v>1062698745</v>
      </c>
      <c r="AB15" s="81">
        <f t="shared" si="12"/>
        <v>6551873217</v>
      </c>
      <c r="AC15" s="40">
        <f t="shared" si="13"/>
        <v>0.45800314135963394</v>
      </c>
      <c r="AD15" s="80">
        <v>2614316661</v>
      </c>
      <c r="AE15" s="81">
        <v>372944933</v>
      </c>
      <c r="AF15" s="81">
        <f t="shared" si="14"/>
        <v>2987261594</v>
      </c>
      <c r="AG15" s="40">
        <f t="shared" si="15"/>
        <v>0.5132621396323553</v>
      </c>
      <c r="AH15" s="40">
        <f t="shared" si="16"/>
        <v>-0.004769463453959566</v>
      </c>
      <c r="AI15" s="12">
        <v>11689350723</v>
      </c>
      <c r="AJ15" s="12">
        <v>12095142701</v>
      </c>
      <c r="AK15" s="12">
        <v>5999701163</v>
      </c>
      <c r="AL15" s="12"/>
    </row>
    <row r="16" spans="1:38" s="13" customFormat="1" ht="12.75">
      <c r="A16" s="29"/>
      <c r="B16" s="38" t="s">
        <v>34</v>
      </c>
      <c r="C16" s="39" t="s">
        <v>35</v>
      </c>
      <c r="D16" s="80">
        <v>4362946494</v>
      </c>
      <c r="E16" s="81">
        <v>1259865587</v>
      </c>
      <c r="F16" s="83">
        <f t="shared" si="0"/>
        <v>5622812081</v>
      </c>
      <c r="G16" s="80">
        <v>4362946494</v>
      </c>
      <c r="H16" s="81">
        <v>1259865587</v>
      </c>
      <c r="I16" s="83">
        <f t="shared" si="1"/>
        <v>5622812081</v>
      </c>
      <c r="J16" s="80">
        <v>1432516717</v>
      </c>
      <c r="K16" s="81">
        <v>153271123</v>
      </c>
      <c r="L16" s="81">
        <f t="shared" si="2"/>
        <v>1585787840</v>
      </c>
      <c r="M16" s="40">
        <f t="shared" si="3"/>
        <v>0.28202753660548663</v>
      </c>
      <c r="N16" s="108">
        <v>992049943</v>
      </c>
      <c r="O16" s="109">
        <v>258225769</v>
      </c>
      <c r="P16" s="110">
        <f t="shared" si="4"/>
        <v>1250275712</v>
      </c>
      <c r="Q16" s="40">
        <f t="shared" si="5"/>
        <v>0.22235772670134163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2424566660</v>
      </c>
      <c r="AA16" s="81">
        <f t="shared" si="11"/>
        <v>411496892</v>
      </c>
      <c r="AB16" s="81">
        <f t="shared" si="12"/>
        <v>2836063552</v>
      </c>
      <c r="AC16" s="40">
        <f t="shared" si="13"/>
        <v>0.5043852633068283</v>
      </c>
      <c r="AD16" s="80">
        <v>946626222</v>
      </c>
      <c r="AE16" s="81">
        <v>133884339</v>
      </c>
      <c r="AF16" s="81">
        <f t="shared" si="14"/>
        <v>1080510561</v>
      </c>
      <c r="AG16" s="40">
        <f t="shared" si="15"/>
        <v>0.5202002369658348</v>
      </c>
      <c r="AH16" s="40">
        <f t="shared" si="16"/>
        <v>0.15711567950144256</v>
      </c>
      <c r="AI16" s="12">
        <v>4903235104</v>
      </c>
      <c r="AJ16" s="12">
        <v>4967140836</v>
      </c>
      <c r="AK16" s="12">
        <v>2550664063</v>
      </c>
      <c r="AL16" s="12"/>
    </row>
    <row r="17" spans="1:38" s="13" customFormat="1" ht="12.75">
      <c r="A17" s="29"/>
      <c r="B17" s="41" t="s">
        <v>36</v>
      </c>
      <c r="C17" s="39" t="s">
        <v>37</v>
      </c>
      <c r="D17" s="80">
        <v>34841438987</v>
      </c>
      <c r="E17" s="81">
        <v>8063877994</v>
      </c>
      <c r="F17" s="83">
        <f t="shared" si="0"/>
        <v>42905316981</v>
      </c>
      <c r="G17" s="80">
        <v>34687071477</v>
      </c>
      <c r="H17" s="81">
        <v>8636190949</v>
      </c>
      <c r="I17" s="83">
        <f t="shared" si="1"/>
        <v>43323262426</v>
      </c>
      <c r="J17" s="80">
        <v>10178955944</v>
      </c>
      <c r="K17" s="81">
        <v>811666288</v>
      </c>
      <c r="L17" s="81">
        <f t="shared" si="2"/>
        <v>10990622232</v>
      </c>
      <c r="M17" s="40">
        <f t="shared" si="3"/>
        <v>0.256159912228758</v>
      </c>
      <c r="N17" s="108">
        <v>8169522564</v>
      </c>
      <c r="O17" s="109">
        <v>1644132643</v>
      </c>
      <c r="P17" s="110">
        <f t="shared" si="4"/>
        <v>9813655207</v>
      </c>
      <c r="Q17" s="40">
        <f t="shared" si="5"/>
        <v>0.22872818330058803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18348478508</v>
      </c>
      <c r="AA17" s="81">
        <f t="shared" si="11"/>
        <v>2455798931</v>
      </c>
      <c r="AB17" s="81">
        <f t="shared" si="12"/>
        <v>20804277439</v>
      </c>
      <c r="AC17" s="40">
        <f t="shared" si="13"/>
        <v>0.48488809552934603</v>
      </c>
      <c r="AD17" s="80">
        <v>7083699427</v>
      </c>
      <c r="AE17" s="81">
        <v>1294459843</v>
      </c>
      <c r="AF17" s="81">
        <f t="shared" si="14"/>
        <v>8378159270</v>
      </c>
      <c r="AG17" s="40">
        <f t="shared" si="15"/>
        <v>0.4552115708027786</v>
      </c>
      <c r="AH17" s="40">
        <f t="shared" si="16"/>
        <v>0.1713378667961274</v>
      </c>
      <c r="AI17" s="12">
        <v>39490497863</v>
      </c>
      <c r="AJ17" s="12">
        <v>38508118580</v>
      </c>
      <c r="AK17" s="12">
        <v>17976531564</v>
      </c>
      <c r="AL17" s="12"/>
    </row>
    <row r="18" spans="1:38" s="13" customFormat="1" ht="12.75">
      <c r="A18" s="42"/>
      <c r="B18" s="43" t="s">
        <v>653</v>
      </c>
      <c r="C18" s="42"/>
      <c r="D18" s="84">
        <f>SUM(D9:D17)</f>
        <v>229020442005</v>
      </c>
      <c r="E18" s="85">
        <f>SUM(E9:E17)</f>
        <v>51790736066</v>
      </c>
      <c r="F18" s="86">
        <f t="shared" si="0"/>
        <v>280811178071</v>
      </c>
      <c r="G18" s="84">
        <f>SUM(G9:G17)</f>
        <v>228942064167</v>
      </c>
      <c r="H18" s="85">
        <f>SUM(H9:H17)</f>
        <v>52813636477</v>
      </c>
      <c r="I18" s="86">
        <f t="shared" si="1"/>
        <v>281755700644</v>
      </c>
      <c r="J18" s="84">
        <f>SUM(J9:J17)</f>
        <v>66314091695</v>
      </c>
      <c r="K18" s="85">
        <f>SUM(K9:K17)</f>
        <v>5652605569</v>
      </c>
      <c r="L18" s="85">
        <f t="shared" si="2"/>
        <v>71966697264</v>
      </c>
      <c r="M18" s="44">
        <f t="shared" si="3"/>
        <v>0.25628145488497617</v>
      </c>
      <c r="N18" s="111">
        <f>SUM(N9:N17)</f>
        <v>55965051795</v>
      </c>
      <c r="O18" s="112">
        <f>SUM(O9:O17)</f>
        <v>8403942865</v>
      </c>
      <c r="P18" s="113">
        <f t="shared" si="4"/>
        <v>64368994660</v>
      </c>
      <c r="Q18" s="44">
        <f t="shared" si="5"/>
        <v>0.2292251864835844</v>
      </c>
      <c r="R18" s="111">
        <f>SUM(R9:R17)</f>
        <v>0</v>
      </c>
      <c r="S18" s="113">
        <f>SUM(S9:S17)</f>
        <v>0</v>
      </c>
      <c r="T18" s="113">
        <f t="shared" si="6"/>
        <v>0</v>
      </c>
      <c r="U18" s="44">
        <f t="shared" si="7"/>
        <v>0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122279143490</v>
      </c>
      <c r="AA18" s="85">
        <f t="shared" si="11"/>
        <v>14056548434</v>
      </c>
      <c r="AB18" s="85">
        <f t="shared" si="12"/>
        <v>136335691924</v>
      </c>
      <c r="AC18" s="44">
        <f t="shared" si="13"/>
        <v>0.4855066413685606</v>
      </c>
      <c r="AD18" s="84">
        <f>SUM(AD9:AD17)</f>
        <v>50002389232</v>
      </c>
      <c r="AE18" s="85">
        <f>SUM(AE9:AE17)</f>
        <v>7437007805</v>
      </c>
      <c r="AF18" s="85">
        <f t="shared" si="14"/>
        <v>57439397037</v>
      </c>
      <c r="AG18" s="44">
        <f t="shared" si="15"/>
        <v>0.482679543757668</v>
      </c>
      <c r="AH18" s="44">
        <f t="shared" si="16"/>
        <v>0.12064189355149835</v>
      </c>
      <c r="AI18" s="12">
        <f>SUM(AI9:AI17)</f>
        <v>248112105211</v>
      </c>
      <c r="AJ18" s="12">
        <f>SUM(AJ9:AJ17)</f>
        <v>250279481037</v>
      </c>
      <c r="AK18" s="12">
        <f>SUM(AK9:AK17)</f>
        <v>119758637744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484</v>
      </c>
      <c r="C9" s="39" t="s">
        <v>485</v>
      </c>
      <c r="D9" s="80">
        <v>102961855</v>
      </c>
      <c r="E9" s="81">
        <v>69442066</v>
      </c>
      <c r="F9" s="82">
        <f>$D9+$E9</f>
        <v>172403921</v>
      </c>
      <c r="G9" s="80">
        <v>102961855</v>
      </c>
      <c r="H9" s="81">
        <v>69442066</v>
      </c>
      <c r="I9" s="83">
        <f>$G9+$H9</f>
        <v>172403921</v>
      </c>
      <c r="J9" s="80">
        <v>39655214</v>
      </c>
      <c r="K9" s="81">
        <v>47666081</v>
      </c>
      <c r="L9" s="81">
        <f>$J9+$K9</f>
        <v>87321295</v>
      </c>
      <c r="M9" s="40">
        <f>IF($F9=0,0,$L9/$F9)</f>
        <v>0.506492511849542</v>
      </c>
      <c r="N9" s="108">
        <v>23172291</v>
      </c>
      <c r="O9" s="109">
        <v>36641036</v>
      </c>
      <c r="P9" s="110">
        <f>$N9+$O9</f>
        <v>59813327</v>
      </c>
      <c r="Q9" s="40">
        <f>IF($F9=0,0,$P9/$F9)</f>
        <v>0.3469371615973862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62827505</v>
      </c>
      <c r="AA9" s="81">
        <f>$K9+$O9</f>
        <v>84307117</v>
      </c>
      <c r="AB9" s="81">
        <f>$Z9+$AA9</f>
        <v>147134622</v>
      </c>
      <c r="AC9" s="40">
        <f>IF($F9=0,0,$AB9/$F9)</f>
        <v>0.8534296734469281</v>
      </c>
      <c r="AD9" s="80">
        <v>7031615</v>
      </c>
      <c r="AE9" s="81">
        <v>4864463</v>
      </c>
      <c r="AF9" s="81">
        <f>$AD9+$AE9</f>
        <v>11896078</v>
      </c>
      <c r="AG9" s="40">
        <f>IF($AI9=0,0,$AK9/$AI9)</f>
        <v>0.4359484292443361</v>
      </c>
      <c r="AH9" s="40">
        <f>IF($AF9=0,0,(($P9/$AF9)-1))</f>
        <v>4.027987123151008</v>
      </c>
      <c r="AI9" s="12">
        <v>141203438</v>
      </c>
      <c r="AJ9" s="12">
        <v>154223343</v>
      </c>
      <c r="AK9" s="12">
        <v>61557417</v>
      </c>
      <c r="AL9" s="12"/>
    </row>
    <row r="10" spans="1:38" s="13" customFormat="1" ht="12.75">
      <c r="A10" s="29" t="s">
        <v>96</v>
      </c>
      <c r="B10" s="63" t="s">
        <v>486</v>
      </c>
      <c r="C10" s="39" t="s">
        <v>487</v>
      </c>
      <c r="D10" s="80">
        <v>196186115</v>
      </c>
      <c r="E10" s="81">
        <v>119860000</v>
      </c>
      <c r="F10" s="83">
        <f aca="true" t="shared" si="0" ref="F10:F46">$D10+$E10</f>
        <v>316046115</v>
      </c>
      <c r="G10" s="80">
        <v>196186115</v>
      </c>
      <c r="H10" s="81">
        <v>119860000</v>
      </c>
      <c r="I10" s="83">
        <f aca="true" t="shared" si="1" ref="I10:I46">$G10+$H10</f>
        <v>316046115</v>
      </c>
      <c r="J10" s="80">
        <v>68628307</v>
      </c>
      <c r="K10" s="81">
        <v>3787733</v>
      </c>
      <c r="L10" s="81">
        <f aca="true" t="shared" si="2" ref="L10:L46">$J10+$K10</f>
        <v>72416040</v>
      </c>
      <c r="M10" s="40">
        <f aca="true" t="shared" si="3" ref="M10:M46">IF($F10=0,0,$L10/$F10)</f>
        <v>0.22913124560952125</v>
      </c>
      <c r="N10" s="108">
        <v>53284497</v>
      </c>
      <c r="O10" s="109">
        <v>13898186</v>
      </c>
      <c r="P10" s="110">
        <f aca="true" t="shared" si="4" ref="P10:P46">$N10+$O10</f>
        <v>67182683</v>
      </c>
      <c r="Q10" s="40">
        <f aca="true" t="shared" si="5" ref="Q10:Q46">IF($F10=0,0,$P10/$F10)</f>
        <v>0.21257240577059458</v>
      </c>
      <c r="R10" s="108">
        <v>0</v>
      </c>
      <c r="S10" s="110">
        <v>0</v>
      </c>
      <c r="T10" s="110">
        <f aca="true" t="shared" si="6" ref="T10:T46">$R10+$S10</f>
        <v>0</v>
      </c>
      <c r="U10" s="40">
        <f aca="true" t="shared" si="7" ref="U10:U46">IF($I10=0,0,$T10/$I10)</f>
        <v>0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</f>
        <v>121912804</v>
      </c>
      <c r="AA10" s="81">
        <f aca="true" t="shared" si="11" ref="AA10:AA46">$K10+$O10</f>
        <v>17685919</v>
      </c>
      <c r="AB10" s="81">
        <f aca="true" t="shared" si="12" ref="AB10:AB46">$Z10+$AA10</f>
        <v>139598723</v>
      </c>
      <c r="AC10" s="40">
        <f aca="true" t="shared" si="13" ref="AC10:AC46">IF($F10=0,0,$AB10/$F10)</f>
        <v>0.44170365138011586</v>
      </c>
      <c r="AD10" s="80">
        <v>75488107</v>
      </c>
      <c r="AE10" s="81">
        <v>8374969</v>
      </c>
      <c r="AF10" s="81">
        <f aca="true" t="shared" si="14" ref="AF10:AF46">$AD10+$AE10</f>
        <v>83863076</v>
      </c>
      <c r="AG10" s="40">
        <f aca="true" t="shared" si="15" ref="AG10:AG46">IF($AI10=0,0,$AK10/$AI10)</f>
        <v>0.6867628648450276</v>
      </c>
      <c r="AH10" s="40">
        <f aca="true" t="shared" si="16" ref="AH10:AH46">IF($AF10=0,0,(($P10/$AF10)-1))</f>
        <v>-0.19890032414265368</v>
      </c>
      <c r="AI10" s="12">
        <v>234802090</v>
      </c>
      <c r="AJ10" s="12">
        <v>246251301</v>
      </c>
      <c r="AK10" s="12">
        <v>161253356</v>
      </c>
      <c r="AL10" s="12"/>
    </row>
    <row r="11" spans="1:38" s="13" customFormat="1" ht="12.75">
      <c r="A11" s="29" t="s">
        <v>96</v>
      </c>
      <c r="B11" s="63" t="s">
        <v>488</v>
      </c>
      <c r="C11" s="39" t="s">
        <v>489</v>
      </c>
      <c r="D11" s="80">
        <v>235518355</v>
      </c>
      <c r="E11" s="81">
        <v>109267155</v>
      </c>
      <c r="F11" s="82">
        <f t="shared" si="0"/>
        <v>344785510</v>
      </c>
      <c r="G11" s="80">
        <v>235518355</v>
      </c>
      <c r="H11" s="81">
        <v>109267155</v>
      </c>
      <c r="I11" s="83">
        <f t="shared" si="1"/>
        <v>344785510</v>
      </c>
      <c r="J11" s="80">
        <v>44303925</v>
      </c>
      <c r="K11" s="81">
        <v>0</v>
      </c>
      <c r="L11" s="81">
        <f t="shared" si="2"/>
        <v>44303925</v>
      </c>
      <c r="M11" s="40">
        <f t="shared" si="3"/>
        <v>0.12849706183998277</v>
      </c>
      <c r="N11" s="108">
        <v>60553658</v>
      </c>
      <c r="O11" s="109">
        <v>17193032</v>
      </c>
      <c r="P11" s="110">
        <f t="shared" si="4"/>
        <v>77746690</v>
      </c>
      <c r="Q11" s="40">
        <f t="shared" si="5"/>
        <v>0.2254929158710875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104857583</v>
      </c>
      <c r="AA11" s="81">
        <f t="shared" si="11"/>
        <v>17193032</v>
      </c>
      <c r="AB11" s="81">
        <f t="shared" si="12"/>
        <v>122050615</v>
      </c>
      <c r="AC11" s="40">
        <f t="shared" si="13"/>
        <v>0.35398997771107027</v>
      </c>
      <c r="AD11" s="80">
        <v>43741887</v>
      </c>
      <c r="AE11" s="81">
        <v>9309751</v>
      </c>
      <c r="AF11" s="81">
        <f t="shared" si="14"/>
        <v>53051638</v>
      </c>
      <c r="AG11" s="40">
        <f t="shared" si="15"/>
        <v>0.44240870827109946</v>
      </c>
      <c r="AH11" s="40">
        <f t="shared" si="16"/>
        <v>0.46549084874627256</v>
      </c>
      <c r="AI11" s="12">
        <v>235881035</v>
      </c>
      <c r="AJ11" s="12">
        <v>258793476</v>
      </c>
      <c r="AK11" s="12">
        <v>104355824</v>
      </c>
      <c r="AL11" s="12"/>
    </row>
    <row r="12" spans="1:38" s="13" customFormat="1" ht="12.75">
      <c r="A12" s="29" t="s">
        <v>115</v>
      </c>
      <c r="B12" s="63" t="s">
        <v>490</v>
      </c>
      <c r="C12" s="39" t="s">
        <v>491</v>
      </c>
      <c r="D12" s="80">
        <v>63797200</v>
      </c>
      <c r="E12" s="81">
        <v>1000000</v>
      </c>
      <c r="F12" s="82">
        <f t="shared" si="0"/>
        <v>64797200</v>
      </c>
      <c r="G12" s="80">
        <v>63797200</v>
      </c>
      <c r="H12" s="81">
        <v>1000000</v>
      </c>
      <c r="I12" s="83">
        <f t="shared" si="1"/>
        <v>64797200</v>
      </c>
      <c r="J12" s="80">
        <v>26558186</v>
      </c>
      <c r="K12" s="81">
        <v>79500</v>
      </c>
      <c r="L12" s="81">
        <f t="shared" si="2"/>
        <v>26637686</v>
      </c>
      <c r="M12" s="40">
        <f t="shared" si="3"/>
        <v>0.41109316451945455</v>
      </c>
      <c r="N12" s="108">
        <v>20603100</v>
      </c>
      <c r="O12" s="109">
        <v>48385</v>
      </c>
      <c r="P12" s="110">
        <f t="shared" si="4"/>
        <v>20651485</v>
      </c>
      <c r="Q12" s="40">
        <f t="shared" si="5"/>
        <v>0.318709527572179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47161286</v>
      </c>
      <c r="AA12" s="81">
        <f t="shared" si="11"/>
        <v>127885</v>
      </c>
      <c r="AB12" s="81">
        <f t="shared" si="12"/>
        <v>47289171</v>
      </c>
      <c r="AC12" s="40">
        <f t="shared" si="13"/>
        <v>0.7298026920916336</v>
      </c>
      <c r="AD12" s="80">
        <v>16998434</v>
      </c>
      <c r="AE12" s="81">
        <v>377059</v>
      </c>
      <c r="AF12" s="81">
        <f t="shared" si="14"/>
        <v>17375493</v>
      </c>
      <c r="AG12" s="40">
        <f t="shared" si="15"/>
        <v>0.5749429048247495</v>
      </c>
      <c r="AH12" s="40">
        <f t="shared" si="16"/>
        <v>0.18854095247829794</v>
      </c>
      <c r="AI12" s="12">
        <v>71779270</v>
      </c>
      <c r="AJ12" s="12">
        <v>71779270</v>
      </c>
      <c r="AK12" s="12">
        <v>41268982</v>
      </c>
      <c r="AL12" s="12"/>
    </row>
    <row r="13" spans="1:38" s="59" customFormat="1" ht="12.75">
      <c r="A13" s="64"/>
      <c r="B13" s="65" t="s">
        <v>492</v>
      </c>
      <c r="C13" s="32"/>
      <c r="D13" s="84">
        <f>SUM(D9:D12)</f>
        <v>598463525</v>
      </c>
      <c r="E13" s="85">
        <f>SUM(E9:E12)</f>
        <v>299569221</v>
      </c>
      <c r="F13" s="93">
        <f t="shared" si="0"/>
        <v>898032746</v>
      </c>
      <c r="G13" s="84">
        <f>SUM(G9:G12)</f>
        <v>598463525</v>
      </c>
      <c r="H13" s="85">
        <f>SUM(H9:H12)</f>
        <v>299569221</v>
      </c>
      <c r="I13" s="86">
        <f t="shared" si="1"/>
        <v>898032746</v>
      </c>
      <c r="J13" s="84">
        <f>SUM(J9:J12)</f>
        <v>179145632</v>
      </c>
      <c r="K13" s="85">
        <f>SUM(K9:K12)</f>
        <v>51533314</v>
      </c>
      <c r="L13" s="85">
        <f t="shared" si="2"/>
        <v>230678946</v>
      </c>
      <c r="M13" s="44">
        <f t="shared" si="3"/>
        <v>0.25687141925223295</v>
      </c>
      <c r="N13" s="114">
        <f>SUM(N9:N12)</f>
        <v>157613546</v>
      </c>
      <c r="O13" s="115">
        <f>SUM(O9:O12)</f>
        <v>67780639</v>
      </c>
      <c r="P13" s="116">
        <f t="shared" si="4"/>
        <v>225394185</v>
      </c>
      <c r="Q13" s="44">
        <f t="shared" si="5"/>
        <v>0.25098659932385137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4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336759178</v>
      </c>
      <c r="AA13" s="85">
        <f t="shared" si="11"/>
        <v>119313953</v>
      </c>
      <c r="AB13" s="85">
        <f t="shared" si="12"/>
        <v>456073131</v>
      </c>
      <c r="AC13" s="44">
        <f t="shared" si="13"/>
        <v>0.5078580185760843</v>
      </c>
      <c r="AD13" s="84">
        <f>SUM(AD9:AD12)</f>
        <v>143260043</v>
      </c>
      <c r="AE13" s="85">
        <f>SUM(AE9:AE12)</f>
        <v>22926242</v>
      </c>
      <c r="AF13" s="85">
        <f t="shared" si="14"/>
        <v>166186285</v>
      </c>
      <c r="AG13" s="44">
        <f t="shared" si="15"/>
        <v>0.5389117917203272</v>
      </c>
      <c r="AH13" s="44">
        <f t="shared" si="16"/>
        <v>0.35627428581125087</v>
      </c>
      <c r="AI13" s="66">
        <f>SUM(AI9:AI12)</f>
        <v>683665833</v>
      </c>
      <c r="AJ13" s="66">
        <f>SUM(AJ9:AJ12)</f>
        <v>731047390</v>
      </c>
      <c r="AK13" s="66">
        <f>SUM(AK9:AK12)</f>
        <v>368435579</v>
      </c>
      <c r="AL13" s="66"/>
    </row>
    <row r="14" spans="1:38" s="13" customFormat="1" ht="12.75">
      <c r="A14" s="29" t="s">
        <v>96</v>
      </c>
      <c r="B14" s="63" t="s">
        <v>493</v>
      </c>
      <c r="C14" s="39" t="s">
        <v>494</v>
      </c>
      <c r="D14" s="80">
        <v>45740278</v>
      </c>
      <c r="E14" s="81">
        <v>9513000</v>
      </c>
      <c r="F14" s="82">
        <f t="shared" si="0"/>
        <v>55253278</v>
      </c>
      <c r="G14" s="80">
        <v>45740278</v>
      </c>
      <c r="H14" s="81">
        <v>9513000</v>
      </c>
      <c r="I14" s="83">
        <f t="shared" si="1"/>
        <v>55253278</v>
      </c>
      <c r="J14" s="80">
        <v>18682213</v>
      </c>
      <c r="K14" s="81">
        <v>19906</v>
      </c>
      <c r="L14" s="81">
        <f t="shared" si="2"/>
        <v>18702119</v>
      </c>
      <c r="M14" s="40">
        <f t="shared" si="3"/>
        <v>0.33847980928841903</v>
      </c>
      <c r="N14" s="108">
        <v>7136047</v>
      </c>
      <c r="O14" s="109">
        <v>0</v>
      </c>
      <c r="P14" s="110">
        <f t="shared" si="4"/>
        <v>7136047</v>
      </c>
      <c r="Q14" s="40">
        <f t="shared" si="5"/>
        <v>0.12915155911654688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25818260</v>
      </c>
      <c r="AA14" s="81">
        <f t="shared" si="11"/>
        <v>19906</v>
      </c>
      <c r="AB14" s="81">
        <f t="shared" si="12"/>
        <v>25838166</v>
      </c>
      <c r="AC14" s="40">
        <f t="shared" si="13"/>
        <v>0.46763136840496594</v>
      </c>
      <c r="AD14" s="80">
        <v>8408579</v>
      </c>
      <c r="AE14" s="81">
        <v>521358</v>
      </c>
      <c r="AF14" s="81">
        <f t="shared" si="14"/>
        <v>8929937</v>
      </c>
      <c r="AG14" s="40">
        <f t="shared" si="15"/>
        <v>0.5035859689503913</v>
      </c>
      <c r="AH14" s="40">
        <f t="shared" si="16"/>
        <v>-0.20088495585131227</v>
      </c>
      <c r="AI14" s="12">
        <v>55808626</v>
      </c>
      <c r="AJ14" s="12">
        <v>56815999</v>
      </c>
      <c r="AK14" s="12">
        <v>28104441</v>
      </c>
      <c r="AL14" s="12"/>
    </row>
    <row r="15" spans="1:38" s="13" customFormat="1" ht="12.75">
      <c r="A15" s="29" t="s">
        <v>96</v>
      </c>
      <c r="B15" s="63" t="s">
        <v>495</v>
      </c>
      <c r="C15" s="39" t="s">
        <v>496</v>
      </c>
      <c r="D15" s="80">
        <v>198184224</v>
      </c>
      <c r="E15" s="81">
        <v>67310000</v>
      </c>
      <c r="F15" s="82">
        <f t="shared" si="0"/>
        <v>265494224</v>
      </c>
      <c r="G15" s="80">
        <v>198184224</v>
      </c>
      <c r="H15" s="81">
        <v>67310000</v>
      </c>
      <c r="I15" s="83">
        <f t="shared" si="1"/>
        <v>265494224</v>
      </c>
      <c r="J15" s="80">
        <v>64465636</v>
      </c>
      <c r="K15" s="81">
        <v>3016040</v>
      </c>
      <c r="L15" s="81">
        <f t="shared" si="2"/>
        <v>67481676</v>
      </c>
      <c r="M15" s="40">
        <f t="shared" si="3"/>
        <v>0.2541738007829504</v>
      </c>
      <c r="N15" s="108">
        <v>29153254</v>
      </c>
      <c r="O15" s="109">
        <v>4698963</v>
      </c>
      <c r="P15" s="110">
        <f t="shared" si="4"/>
        <v>33852217</v>
      </c>
      <c r="Q15" s="40">
        <f t="shared" si="5"/>
        <v>0.1275064161094518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93618890</v>
      </c>
      <c r="AA15" s="81">
        <f t="shared" si="11"/>
        <v>7715003</v>
      </c>
      <c r="AB15" s="81">
        <f t="shared" si="12"/>
        <v>101333893</v>
      </c>
      <c r="AC15" s="40">
        <f t="shared" si="13"/>
        <v>0.38168021689240217</v>
      </c>
      <c r="AD15" s="80">
        <v>25924993</v>
      </c>
      <c r="AE15" s="81">
        <v>2860477</v>
      </c>
      <c r="AF15" s="81">
        <f t="shared" si="14"/>
        <v>28785470</v>
      </c>
      <c r="AG15" s="40">
        <f t="shared" si="15"/>
        <v>0.4560360752540797</v>
      </c>
      <c r="AH15" s="40">
        <f t="shared" si="16"/>
        <v>0.17601751856057946</v>
      </c>
      <c r="AI15" s="12">
        <v>187645747</v>
      </c>
      <c r="AJ15" s="12">
        <v>174923731</v>
      </c>
      <c r="AK15" s="12">
        <v>85573230</v>
      </c>
      <c r="AL15" s="12"/>
    </row>
    <row r="16" spans="1:38" s="13" customFormat="1" ht="12.75">
      <c r="A16" s="29" t="s">
        <v>96</v>
      </c>
      <c r="B16" s="63" t="s">
        <v>497</v>
      </c>
      <c r="C16" s="39" t="s">
        <v>498</v>
      </c>
      <c r="D16" s="80">
        <v>34546230</v>
      </c>
      <c r="E16" s="81">
        <v>14031000</v>
      </c>
      <c r="F16" s="82">
        <f t="shared" si="0"/>
        <v>48577230</v>
      </c>
      <c r="G16" s="80">
        <v>34546230</v>
      </c>
      <c r="H16" s="81">
        <v>14031000</v>
      </c>
      <c r="I16" s="83">
        <f t="shared" si="1"/>
        <v>48577230</v>
      </c>
      <c r="J16" s="80">
        <v>13851938</v>
      </c>
      <c r="K16" s="81">
        <v>4861315</v>
      </c>
      <c r="L16" s="81">
        <f t="shared" si="2"/>
        <v>18713253</v>
      </c>
      <c r="M16" s="40">
        <f t="shared" si="3"/>
        <v>0.3852268439349053</v>
      </c>
      <c r="N16" s="108">
        <v>4798909</v>
      </c>
      <c r="O16" s="109">
        <v>1302983</v>
      </c>
      <c r="P16" s="110">
        <f t="shared" si="4"/>
        <v>6101892</v>
      </c>
      <c r="Q16" s="40">
        <f t="shared" si="5"/>
        <v>0.12561218496814247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18650847</v>
      </c>
      <c r="AA16" s="81">
        <f t="shared" si="11"/>
        <v>6164298</v>
      </c>
      <c r="AB16" s="81">
        <f t="shared" si="12"/>
        <v>24815145</v>
      </c>
      <c r="AC16" s="40">
        <f t="shared" si="13"/>
        <v>0.5108390289030478</v>
      </c>
      <c r="AD16" s="80">
        <v>3493467</v>
      </c>
      <c r="AE16" s="81">
        <v>2780190</v>
      </c>
      <c r="AF16" s="81">
        <f t="shared" si="14"/>
        <v>6273657</v>
      </c>
      <c r="AG16" s="40">
        <f t="shared" si="15"/>
        <v>0.48690544002640895</v>
      </c>
      <c r="AH16" s="40">
        <f t="shared" si="16"/>
        <v>-0.027378768077374938</v>
      </c>
      <c r="AI16" s="12">
        <v>44590960</v>
      </c>
      <c r="AJ16" s="12">
        <v>44590960</v>
      </c>
      <c r="AK16" s="12">
        <v>21711581</v>
      </c>
      <c r="AL16" s="12"/>
    </row>
    <row r="17" spans="1:38" s="13" customFormat="1" ht="12.75">
      <c r="A17" s="29" t="s">
        <v>96</v>
      </c>
      <c r="B17" s="63" t="s">
        <v>499</v>
      </c>
      <c r="C17" s="39" t="s">
        <v>500</v>
      </c>
      <c r="D17" s="80">
        <v>62422790</v>
      </c>
      <c r="E17" s="81">
        <v>15828000</v>
      </c>
      <c r="F17" s="82">
        <f t="shared" si="0"/>
        <v>78250790</v>
      </c>
      <c r="G17" s="80">
        <v>62422790</v>
      </c>
      <c r="H17" s="81">
        <v>15828000</v>
      </c>
      <c r="I17" s="83">
        <f t="shared" si="1"/>
        <v>78250790</v>
      </c>
      <c r="J17" s="80">
        <v>13776057</v>
      </c>
      <c r="K17" s="81">
        <v>4524558</v>
      </c>
      <c r="L17" s="81">
        <f t="shared" si="2"/>
        <v>18300615</v>
      </c>
      <c r="M17" s="40">
        <f t="shared" si="3"/>
        <v>0.23387131299249503</v>
      </c>
      <c r="N17" s="108">
        <v>5900106</v>
      </c>
      <c r="O17" s="109">
        <v>6611831</v>
      </c>
      <c r="P17" s="110">
        <f t="shared" si="4"/>
        <v>12511937</v>
      </c>
      <c r="Q17" s="40">
        <f t="shared" si="5"/>
        <v>0.15989534418757945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19676163</v>
      </c>
      <c r="AA17" s="81">
        <f t="shared" si="11"/>
        <v>11136389</v>
      </c>
      <c r="AB17" s="81">
        <f t="shared" si="12"/>
        <v>30812552</v>
      </c>
      <c r="AC17" s="40">
        <f t="shared" si="13"/>
        <v>0.3937666571800745</v>
      </c>
      <c r="AD17" s="80">
        <v>7030903</v>
      </c>
      <c r="AE17" s="81">
        <v>2998105</v>
      </c>
      <c r="AF17" s="81">
        <f t="shared" si="14"/>
        <v>10029008</v>
      </c>
      <c r="AG17" s="40">
        <f t="shared" si="15"/>
        <v>0.46400671462931453</v>
      </c>
      <c r="AH17" s="40">
        <f t="shared" si="16"/>
        <v>0.24757473520810835</v>
      </c>
      <c r="AI17" s="12">
        <v>66011090</v>
      </c>
      <c r="AJ17" s="12">
        <v>73230886</v>
      </c>
      <c r="AK17" s="12">
        <v>30629589</v>
      </c>
      <c r="AL17" s="12"/>
    </row>
    <row r="18" spans="1:38" s="13" customFormat="1" ht="12.75">
      <c r="A18" s="29" t="s">
        <v>96</v>
      </c>
      <c r="B18" s="63" t="s">
        <v>501</v>
      </c>
      <c r="C18" s="39" t="s">
        <v>502</v>
      </c>
      <c r="D18" s="80">
        <v>46131361</v>
      </c>
      <c r="E18" s="81">
        <v>15381000</v>
      </c>
      <c r="F18" s="82">
        <f t="shared" si="0"/>
        <v>61512361</v>
      </c>
      <c r="G18" s="80">
        <v>46131361</v>
      </c>
      <c r="H18" s="81">
        <v>15381000</v>
      </c>
      <c r="I18" s="83">
        <f t="shared" si="1"/>
        <v>61512361</v>
      </c>
      <c r="J18" s="80">
        <v>15157184</v>
      </c>
      <c r="K18" s="81">
        <v>4333121</v>
      </c>
      <c r="L18" s="81">
        <f t="shared" si="2"/>
        <v>19490305</v>
      </c>
      <c r="M18" s="40">
        <f t="shared" si="3"/>
        <v>0.31685184381070985</v>
      </c>
      <c r="N18" s="108">
        <v>8803338</v>
      </c>
      <c r="O18" s="109">
        <v>6097830</v>
      </c>
      <c r="P18" s="110">
        <f t="shared" si="4"/>
        <v>14901168</v>
      </c>
      <c r="Q18" s="40">
        <f t="shared" si="5"/>
        <v>0.24224672501190453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23960522</v>
      </c>
      <c r="AA18" s="81">
        <f t="shared" si="11"/>
        <v>10430951</v>
      </c>
      <c r="AB18" s="81">
        <f t="shared" si="12"/>
        <v>34391473</v>
      </c>
      <c r="AC18" s="40">
        <f t="shared" si="13"/>
        <v>0.5590985688226143</v>
      </c>
      <c r="AD18" s="80">
        <v>9241099</v>
      </c>
      <c r="AE18" s="81">
        <v>4409885</v>
      </c>
      <c r="AF18" s="81">
        <f t="shared" si="14"/>
        <v>13650984</v>
      </c>
      <c r="AG18" s="40">
        <f t="shared" si="15"/>
        <v>0.6244036905424498</v>
      </c>
      <c r="AH18" s="40">
        <f t="shared" si="16"/>
        <v>0.09158196947560704</v>
      </c>
      <c r="AI18" s="12">
        <v>46714000</v>
      </c>
      <c r="AJ18" s="12">
        <v>46714000</v>
      </c>
      <c r="AK18" s="12">
        <v>29168394</v>
      </c>
      <c r="AL18" s="12"/>
    </row>
    <row r="19" spans="1:38" s="13" customFormat="1" ht="12.75">
      <c r="A19" s="29" t="s">
        <v>96</v>
      </c>
      <c r="B19" s="63" t="s">
        <v>503</v>
      </c>
      <c r="C19" s="39" t="s">
        <v>504</v>
      </c>
      <c r="D19" s="80">
        <v>45496380</v>
      </c>
      <c r="E19" s="81">
        <v>10133000</v>
      </c>
      <c r="F19" s="82">
        <f t="shared" si="0"/>
        <v>55629380</v>
      </c>
      <c r="G19" s="80">
        <v>45496380</v>
      </c>
      <c r="H19" s="81">
        <v>10133000</v>
      </c>
      <c r="I19" s="83">
        <f t="shared" si="1"/>
        <v>55629380</v>
      </c>
      <c r="J19" s="80">
        <v>10188338</v>
      </c>
      <c r="K19" s="81">
        <v>176265</v>
      </c>
      <c r="L19" s="81">
        <f t="shared" si="2"/>
        <v>10364603</v>
      </c>
      <c r="M19" s="40">
        <f t="shared" si="3"/>
        <v>0.18631527081552948</v>
      </c>
      <c r="N19" s="108">
        <v>9041895</v>
      </c>
      <c r="O19" s="109">
        <v>585275</v>
      </c>
      <c r="P19" s="110">
        <f t="shared" si="4"/>
        <v>9627170</v>
      </c>
      <c r="Q19" s="40">
        <f t="shared" si="5"/>
        <v>0.17305909215597945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19230233</v>
      </c>
      <c r="AA19" s="81">
        <f t="shared" si="11"/>
        <v>761540</v>
      </c>
      <c r="AB19" s="81">
        <f t="shared" si="12"/>
        <v>19991773</v>
      </c>
      <c r="AC19" s="40">
        <f t="shared" si="13"/>
        <v>0.35937436297150893</v>
      </c>
      <c r="AD19" s="80">
        <v>12635181</v>
      </c>
      <c r="AE19" s="81">
        <v>1140124</v>
      </c>
      <c r="AF19" s="81">
        <f t="shared" si="14"/>
        <v>13775305</v>
      </c>
      <c r="AG19" s="40">
        <f t="shared" si="15"/>
        <v>0.2473757279493524</v>
      </c>
      <c r="AH19" s="40">
        <f t="shared" si="16"/>
        <v>-0.30112835977134444</v>
      </c>
      <c r="AI19" s="12">
        <v>56370680</v>
      </c>
      <c r="AJ19" s="12">
        <v>49536870</v>
      </c>
      <c r="AK19" s="12">
        <v>13944738</v>
      </c>
      <c r="AL19" s="12"/>
    </row>
    <row r="20" spans="1:38" s="13" customFormat="1" ht="12.75">
      <c r="A20" s="29" t="s">
        <v>115</v>
      </c>
      <c r="B20" s="63" t="s">
        <v>505</v>
      </c>
      <c r="C20" s="39" t="s">
        <v>506</v>
      </c>
      <c r="D20" s="80">
        <v>74504496</v>
      </c>
      <c r="E20" s="81">
        <v>1495150</v>
      </c>
      <c r="F20" s="82">
        <f t="shared" si="0"/>
        <v>75999646</v>
      </c>
      <c r="G20" s="80">
        <v>74504496</v>
      </c>
      <c r="H20" s="81">
        <v>1495150</v>
      </c>
      <c r="I20" s="83">
        <f t="shared" si="1"/>
        <v>75999646</v>
      </c>
      <c r="J20" s="80">
        <v>19827678</v>
      </c>
      <c r="K20" s="81">
        <v>10566</v>
      </c>
      <c r="L20" s="81">
        <f t="shared" si="2"/>
        <v>19838244</v>
      </c>
      <c r="M20" s="40">
        <f t="shared" si="3"/>
        <v>0.26103074216950956</v>
      </c>
      <c r="N20" s="108">
        <v>11428331</v>
      </c>
      <c r="O20" s="109">
        <v>362847</v>
      </c>
      <c r="P20" s="110">
        <f t="shared" si="4"/>
        <v>11791178</v>
      </c>
      <c r="Q20" s="40">
        <f t="shared" si="5"/>
        <v>0.15514780160949698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31256009</v>
      </c>
      <c r="AA20" s="81">
        <f t="shared" si="11"/>
        <v>373413</v>
      </c>
      <c r="AB20" s="81">
        <f t="shared" si="12"/>
        <v>31629422</v>
      </c>
      <c r="AC20" s="40">
        <f t="shared" si="13"/>
        <v>0.41617854377900654</v>
      </c>
      <c r="AD20" s="80">
        <v>13341068</v>
      </c>
      <c r="AE20" s="81">
        <v>88747</v>
      </c>
      <c r="AF20" s="81">
        <f t="shared" si="14"/>
        <v>13429815</v>
      </c>
      <c r="AG20" s="40">
        <f t="shared" si="15"/>
        <v>0.35507330904876233</v>
      </c>
      <c r="AH20" s="40">
        <f t="shared" si="16"/>
        <v>-0.12201486021959351</v>
      </c>
      <c r="AI20" s="12">
        <v>72474000</v>
      </c>
      <c r="AJ20" s="12">
        <v>73873334</v>
      </c>
      <c r="AK20" s="12">
        <v>25733583</v>
      </c>
      <c r="AL20" s="12"/>
    </row>
    <row r="21" spans="1:38" s="59" customFormat="1" ht="12.75">
      <c r="A21" s="64"/>
      <c r="B21" s="65" t="s">
        <v>507</v>
      </c>
      <c r="C21" s="32"/>
      <c r="D21" s="84">
        <f>SUM(D14:D20)</f>
        <v>507025759</v>
      </c>
      <c r="E21" s="85">
        <f>SUM(E14:E20)</f>
        <v>133691150</v>
      </c>
      <c r="F21" s="86">
        <f t="shared" si="0"/>
        <v>640716909</v>
      </c>
      <c r="G21" s="84">
        <f>SUM(G14:G20)</f>
        <v>507025759</v>
      </c>
      <c r="H21" s="85">
        <f>SUM(H14:H20)</f>
        <v>133691150</v>
      </c>
      <c r="I21" s="86">
        <f t="shared" si="1"/>
        <v>640716909</v>
      </c>
      <c r="J21" s="84">
        <f>SUM(J14:J20)</f>
        <v>155949044</v>
      </c>
      <c r="K21" s="85">
        <f>SUM(K14:K20)</f>
        <v>16941771</v>
      </c>
      <c r="L21" s="85">
        <f t="shared" si="2"/>
        <v>172890815</v>
      </c>
      <c r="M21" s="44">
        <f t="shared" si="3"/>
        <v>0.26983963209249406</v>
      </c>
      <c r="N21" s="114">
        <f>SUM(N14:N20)</f>
        <v>76261880</v>
      </c>
      <c r="O21" s="115">
        <f>SUM(O14:O20)</f>
        <v>19659729</v>
      </c>
      <c r="P21" s="116">
        <f t="shared" si="4"/>
        <v>95921609</v>
      </c>
      <c r="Q21" s="44">
        <f t="shared" si="5"/>
        <v>0.14970981357384466</v>
      </c>
      <c r="R21" s="114">
        <f>SUM(R14:R20)</f>
        <v>0</v>
      </c>
      <c r="S21" s="116">
        <f>SUM(S14:S20)</f>
        <v>0</v>
      </c>
      <c r="T21" s="116">
        <f t="shared" si="6"/>
        <v>0</v>
      </c>
      <c r="U21" s="44">
        <f t="shared" si="7"/>
        <v>0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232210924</v>
      </c>
      <c r="AA21" s="85">
        <f t="shared" si="11"/>
        <v>36601500</v>
      </c>
      <c r="AB21" s="85">
        <f t="shared" si="12"/>
        <v>268812424</v>
      </c>
      <c r="AC21" s="44">
        <f t="shared" si="13"/>
        <v>0.4195494456663387</v>
      </c>
      <c r="AD21" s="84">
        <f>SUM(AD14:AD20)</f>
        <v>80075290</v>
      </c>
      <c r="AE21" s="85">
        <f>SUM(AE14:AE20)</f>
        <v>14798886</v>
      </c>
      <c r="AF21" s="85">
        <f t="shared" si="14"/>
        <v>94874176</v>
      </c>
      <c r="AG21" s="44">
        <f t="shared" si="15"/>
        <v>0.44346461169556184</v>
      </c>
      <c r="AH21" s="44">
        <f t="shared" si="16"/>
        <v>0.011040232908057002</v>
      </c>
      <c r="AI21" s="66">
        <f>SUM(AI14:AI20)</f>
        <v>529615103</v>
      </c>
      <c r="AJ21" s="66">
        <f>SUM(AJ14:AJ20)</f>
        <v>519685780</v>
      </c>
      <c r="AK21" s="66">
        <f>SUM(AK14:AK20)</f>
        <v>234865556</v>
      </c>
      <c r="AL21" s="66"/>
    </row>
    <row r="22" spans="1:38" s="13" customFormat="1" ht="12.75">
      <c r="A22" s="29" t="s">
        <v>96</v>
      </c>
      <c r="B22" s="63" t="s">
        <v>508</v>
      </c>
      <c r="C22" s="39" t="s">
        <v>509</v>
      </c>
      <c r="D22" s="80">
        <v>71196917</v>
      </c>
      <c r="E22" s="81">
        <v>0</v>
      </c>
      <c r="F22" s="82">
        <f t="shared" si="0"/>
        <v>71196917</v>
      </c>
      <c r="G22" s="80">
        <v>71196917</v>
      </c>
      <c r="H22" s="81">
        <v>0</v>
      </c>
      <c r="I22" s="83">
        <f t="shared" si="1"/>
        <v>71196917</v>
      </c>
      <c r="J22" s="80">
        <v>14797855</v>
      </c>
      <c r="K22" s="81">
        <v>79439</v>
      </c>
      <c r="L22" s="81">
        <f t="shared" si="2"/>
        <v>14877294</v>
      </c>
      <c r="M22" s="40">
        <f t="shared" si="3"/>
        <v>0.20895980650398108</v>
      </c>
      <c r="N22" s="108">
        <v>13274231</v>
      </c>
      <c r="O22" s="109">
        <v>161851</v>
      </c>
      <c r="P22" s="110">
        <f t="shared" si="4"/>
        <v>13436082</v>
      </c>
      <c r="Q22" s="40">
        <f t="shared" si="5"/>
        <v>0.1887171884142118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28072086</v>
      </c>
      <c r="AA22" s="81">
        <f t="shared" si="11"/>
        <v>241290</v>
      </c>
      <c r="AB22" s="81">
        <f t="shared" si="12"/>
        <v>28313376</v>
      </c>
      <c r="AC22" s="40">
        <f t="shared" si="13"/>
        <v>0.39767699491819286</v>
      </c>
      <c r="AD22" s="80">
        <v>14148033</v>
      </c>
      <c r="AE22" s="81">
        <v>7996</v>
      </c>
      <c r="AF22" s="81">
        <f t="shared" si="14"/>
        <v>14156029</v>
      </c>
      <c r="AG22" s="40">
        <f t="shared" si="15"/>
        <v>0.549174834555734</v>
      </c>
      <c r="AH22" s="40">
        <f t="shared" si="16"/>
        <v>-0.05085797719120244</v>
      </c>
      <c r="AI22" s="12">
        <v>70808891</v>
      </c>
      <c r="AJ22" s="12">
        <v>85785661</v>
      </c>
      <c r="AK22" s="12">
        <v>38886461</v>
      </c>
      <c r="AL22" s="12"/>
    </row>
    <row r="23" spans="1:38" s="13" customFormat="1" ht="12.75">
      <c r="A23" s="29" t="s">
        <v>96</v>
      </c>
      <c r="B23" s="63" t="s">
        <v>510</v>
      </c>
      <c r="C23" s="39" t="s">
        <v>511</v>
      </c>
      <c r="D23" s="80">
        <v>79850926</v>
      </c>
      <c r="E23" s="81">
        <v>61857000</v>
      </c>
      <c r="F23" s="82">
        <f t="shared" si="0"/>
        <v>141707926</v>
      </c>
      <c r="G23" s="80">
        <v>79850926</v>
      </c>
      <c r="H23" s="81">
        <v>61857000</v>
      </c>
      <c r="I23" s="83">
        <f t="shared" si="1"/>
        <v>141707926</v>
      </c>
      <c r="J23" s="80">
        <v>29922273</v>
      </c>
      <c r="K23" s="81">
        <v>5800546</v>
      </c>
      <c r="L23" s="81">
        <f t="shared" si="2"/>
        <v>35722819</v>
      </c>
      <c r="M23" s="40">
        <f t="shared" si="3"/>
        <v>0.2520876566918353</v>
      </c>
      <c r="N23" s="108">
        <v>16172230</v>
      </c>
      <c r="O23" s="109">
        <v>8979984</v>
      </c>
      <c r="P23" s="110">
        <f t="shared" si="4"/>
        <v>25152214</v>
      </c>
      <c r="Q23" s="40">
        <f t="shared" si="5"/>
        <v>0.17749334642015718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46094503</v>
      </c>
      <c r="AA23" s="81">
        <f t="shared" si="11"/>
        <v>14780530</v>
      </c>
      <c r="AB23" s="81">
        <f t="shared" si="12"/>
        <v>60875033</v>
      </c>
      <c r="AC23" s="40">
        <f t="shared" si="13"/>
        <v>0.4295810031119925</v>
      </c>
      <c r="AD23" s="80">
        <v>14696871</v>
      </c>
      <c r="AE23" s="81">
        <v>10953590</v>
      </c>
      <c r="AF23" s="81">
        <f t="shared" si="14"/>
        <v>25650461</v>
      </c>
      <c r="AG23" s="40">
        <f t="shared" si="15"/>
        <v>0.5267256650136718</v>
      </c>
      <c r="AH23" s="40">
        <f t="shared" si="16"/>
        <v>-0.019424485197361507</v>
      </c>
      <c r="AI23" s="12">
        <v>119826747</v>
      </c>
      <c r="AJ23" s="12">
        <v>143487205</v>
      </c>
      <c r="AK23" s="12">
        <v>63115823</v>
      </c>
      <c r="AL23" s="12"/>
    </row>
    <row r="24" spans="1:38" s="13" customFormat="1" ht="12.75">
      <c r="A24" s="29" t="s">
        <v>96</v>
      </c>
      <c r="B24" s="63" t="s">
        <v>512</v>
      </c>
      <c r="C24" s="39" t="s">
        <v>513</v>
      </c>
      <c r="D24" s="80">
        <v>165657908</v>
      </c>
      <c r="E24" s="81">
        <v>24120129</v>
      </c>
      <c r="F24" s="82">
        <f t="shared" si="0"/>
        <v>189778037</v>
      </c>
      <c r="G24" s="80">
        <v>165657908</v>
      </c>
      <c r="H24" s="81">
        <v>24120129</v>
      </c>
      <c r="I24" s="83">
        <f t="shared" si="1"/>
        <v>189778037</v>
      </c>
      <c r="J24" s="80">
        <v>33206002</v>
      </c>
      <c r="K24" s="81">
        <v>1924231</v>
      </c>
      <c r="L24" s="81">
        <f t="shared" si="2"/>
        <v>35130233</v>
      </c>
      <c r="M24" s="40">
        <f t="shared" si="3"/>
        <v>0.1851122161201404</v>
      </c>
      <c r="N24" s="108">
        <v>40756812</v>
      </c>
      <c r="O24" s="109">
        <v>3182085</v>
      </c>
      <c r="P24" s="110">
        <f t="shared" si="4"/>
        <v>43938897</v>
      </c>
      <c r="Q24" s="40">
        <f t="shared" si="5"/>
        <v>0.23152782953487921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73962814</v>
      </c>
      <c r="AA24" s="81">
        <f t="shared" si="11"/>
        <v>5106316</v>
      </c>
      <c r="AB24" s="81">
        <f t="shared" si="12"/>
        <v>79069130</v>
      </c>
      <c r="AC24" s="40">
        <f t="shared" si="13"/>
        <v>0.4166400456550196</v>
      </c>
      <c r="AD24" s="80">
        <v>35263051</v>
      </c>
      <c r="AE24" s="81">
        <v>0</v>
      </c>
      <c r="AF24" s="81">
        <f t="shared" si="14"/>
        <v>35263051</v>
      </c>
      <c r="AG24" s="40">
        <f t="shared" si="15"/>
        <v>0.4659532593726315</v>
      </c>
      <c r="AH24" s="40">
        <f t="shared" si="16"/>
        <v>0.2460321995393988</v>
      </c>
      <c r="AI24" s="12">
        <v>169472522</v>
      </c>
      <c r="AJ24" s="12">
        <v>167305227</v>
      </c>
      <c r="AK24" s="12">
        <v>78966274</v>
      </c>
      <c r="AL24" s="12"/>
    </row>
    <row r="25" spans="1:38" s="13" customFormat="1" ht="12.75">
      <c r="A25" s="29" t="s">
        <v>96</v>
      </c>
      <c r="B25" s="63" t="s">
        <v>514</v>
      </c>
      <c r="C25" s="39" t="s">
        <v>515</v>
      </c>
      <c r="D25" s="80">
        <v>39703084</v>
      </c>
      <c r="E25" s="81">
        <v>9574000</v>
      </c>
      <c r="F25" s="82">
        <f t="shared" si="0"/>
        <v>49277084</v>
      </c>
      <c r="G25" s="80">
        <v>39703084</v>
      </c>
      <c r="H25" s="81">
        <v>9574000</v>
      </c>
      <c r="I25" s="83">
        <f t="shared" si="1"/>
        <v>49277084</v>
      </c>
      <c r="J25" s="80">
        <v>13898939</v>
      </c>
      <c r="K25" s="81">
        <v>166865</v>
      </c>
      <c r="L25" s="81">
        <f t="shared" si="2"/>
        <v>14065804</v>
      </c>
      <c r="M25" s="40">
        <f t="shared" si="3"/>
        <v>0.2854431077942843</v>
      </c>
      <c r="N25" s="108">
        <v>9153393</v>
      </c>
      <c r="O25" s="109">
        <v>0</v>
      </c>
      <c r="P25" s="110">
        <f t="shared" si="4"/>
        <v>9153393</v>
      </c>
      <c r="Q25" s="40">
        <f t="shared" si="5"/>
        <v>0.18575354418293094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23052332</v>
      </c>
      <c r="AA25" s="81">
        <f t="shared" si="11"/>
        <v>166865</v>
      </c>
      <c r="AB25" s="81">
        <f t="shared" si="12"/>
        <v>23219197</v>
      </c>
      <c r="AC25" s="40">
        <f t="shared" si="13"/>
        <v>0.4711966519772152</v>
      </c>
      <c r="AD25" s="80">
        <v>10122862</v>
      </c>
      <c r="AE25" s="81">
        <v>175752</v>
      </c>
      <c r="AF25" s="81">
        <f t="shared" si="14"/>
        <v>10298614</v>
      </c>
      <c r="AG25" s="40">
        <f t="shared" si="15"/>
        <v>0.5306333034595883</v>
      </c>
      <c r="AH25" s="40">
        <f t="shared" si="16"/>
        <v>-0.11120146846944645</v>
      </c>
      <c r="AI25" s="12">
        <v>42968611</v>
      </c>
      <c r="AJ25" s="12">
        <v>45171748</v>
      </c>
      <c r="AK25" s="12">
        <v>22800576</v>
      </c>
      <c r="AL25" s="12"/>
    </row>
    <row r="26" spans="1:38" s="13" customFormat="1" ht="12.75">
      <c r="A26" s="29" t="s">
        <v>96</v>
      </c>
      <c r="B26" s="63" t="s">
        <v>516</v>
      </c>
      <c r="C26" s="39" t="s">
        <v>517</v>
      </c>
      <c r="D26" s="80">
        <v>32302000</v>
      </c>
      <c r="E26" s="81">
        <v>9911000</v>
      </c>
      <c r="F26" s="82">
        <f t="shared" si="0"/>
        <v>42213000</v>
      </c>
      <c r="G26" s="80">
        <v>32302000</v>
      </c>
      <c r="H26" s="81">
        <v>9911000</v>
      </c>
      <c r="I26" s="83">
        <f t="shared" si="1"/>
        <v>42213000</v>
      </c>
      <c r="J26" s="80">
        <v>13687544</v>
      </c>
      <c r="K26" s="81">
        <v>0</v>
      </c>
      <c r="L26" s="81">
        <f t="shared" si="2"/>
        <v>13687544</v>
      </c>
      <c r="M26" s="40">
        <f t="shared" si="3"/>
        <v>0.3242494966005733</v>
      </c>
      <c r="N26" s="108">
        <v>5376065</v>
      </c>
      <c r="O26" s="109">
        <v>0</v>
      </c>
      <c r="P26" s="110">
        <f t="shared" si="4"/>
        <v>5376065</v>
      </c>
      <c r="Q26" s="40">
        <f t="shared" si="5"/>
        <v>0.12735567242318718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19063609</v>
      </c>
      <c r="AA26" s="81">
        <f t="shared" si="11"/>
        <v>0</v>
      </c>
      <c r="AB26" s="81">
        <f t="shared" si="12"/>
        <v>19063609</v>
      </c>
      <c r="AC26" s="40">
        <f t="shared" si="13"/>
        <v>0.45160516902376047</v>
      </c>
      <c r="AD26" s="80">
        <v>2674892</v>
      </c>
      <c r="AE26" s="81">
        <v>0</v>
      </c>
      <c r="AF26" s="81">
        <f t="shared" si="14"/>
        <v>2674892</v>
      </c>
      <c r="AG26" s="40">
        <f t="shared" si="15"/>
        <v>0.3516822685085127</v>
      </c>
      <c r="AH26" s="40">
        <f t="shared" si="16"/>
        <v>1.0098250695729023</v>
      </c>
      <c r="AI26" s="12">
        <v>26355008</v>
      </c>
      <c r="AJ26" s="12">
        <v>26355008</v>
      </c>
      <c r="AK26" s="12">
        <v>9268589</v>
      </c>
      <c r="AL26" s="12"/>
    </row>
    <row r="27" spans="1:38" s="13" customFormat="1" ht="12.75">
      <c r="A27" s="29" t="s">
        <v>96</v>
      </c>
      <c r="B27" s="63" t="s">
        <v>518</v>
      </c>
      <c r="C27" s="39" t="s">
        <v>519</v>
      </c>
      <c r="D27" s="80">
        <v>49709030</v>
      </c>
      <c r="E27" s="81">
        <v>39913911</v>
      </c>
      <c r="F27" s="82">
        <f t="shared" si="0"/>
        <v>89622941</v>
      </c>
      <c r="G27" s="80">
        <v>49709030</v>
      </c>
      <c r="H27" s="81">
        <v>39913911</v>
      </c>
      <c r="I27" s="83">
        <f t="shared" si="1"/>
        <v>89622941</v>
      </c>
      <c r="J27" s="80">
        <v>17879227</v>
      </c>
      <c r="K27" s="81">
        <v>2708268</v>
      </c>
      <c r="L27" s="81">
        <f t="shared" si="2"/>
        <v>20587495</v>
      </c>
      <c r="M27" s="40">
        <f t="shared" si="3"/>
        <v>0.22971233447918207</v>
      </c>
      <c r="N27" s="108">
        <v>5347582</v>
      </c>
      <c r="O27" s="109">
        <v>12787985</v>
      </c>
      <c r="P27" s="110">
        <f t="shared" si="4"/>
        <v>18135567</v>
      </c>
      <c r="Q27" s="40">
        <f t="shared" si="5"/>
        <v>0.20235407137554212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23226809</v>
      </c>
      <c r="AA27" s="81">
        <f t="shared" si="11"/>
        <v>15496253</v>
      </c>
      <c r="AB27" s="81">
        <f t="shared" si="12"/>
        <v>38723062</v>
      </c>
      <c r="AC27" s="40">
        <f t="shared" si="13"/>
        <v>0.43206640585472417</v>
      </c>
      <c r="AD27" s="80">
        <v>8340599</v>
      </c>
      <c r="AE27" s="81">
        <v>3704971</v>
      </c>
      <c r="AF27" s="81">
        <f t="shared" si="14"/>
        <v>12045570</v>
      </c>
      <c r="AG27" s="40">
        <f t="shared" si="15"/>
        <v>0.6551464298671932</v>
      </c>
      <c r="AH27" s="40">
        <f t="shared" si="16"/>
        <v>0.5055798106689846</v>
      </c>
      <c r="AI27" s="12">
        <v>49918129</v>
      </c>
      <c r="AJ27" s="12">
        <v>67096536</v>
      </c>
      <c r="AK27" s="12">
        <v>32703684</v>
      </c>
      <c r="AL27" s="12"/>
    </row>
    <row r="28" spans="1:38" s="13" customFormat="1" ht="12.75">
      <c r="A28" s="29" t="s">
        <v>96</v>
      </c>
      <c r="B28" s="63" t="s">
        <v>520</v>
      </c>
      <c r="C28" s="39" t="s">
        <v>521</v>
      </c>
      <c r="D28" s="80">
        <v>69256099</v>
      </c>
      <c r="E28" s="81">
        <v>16378325</v>
      </c>
      <c r="F28" s="82">
        <f t="shared" si="0"/>
        <v>85634424</v>
      </c>
      <c r="G28" s="80">
        <v>69256099</v>
      </c>
      <c r="H28" s="81">
        <v>16378325</v>
      </c>
      <c r="I28" s="83">
        <f t="shared" si="1"/>
        <v>85634424</v>
      </c>
      <c r="J28" s="80">
        <v>17248643</v>
      </c>
      <c r="K28" s="81">
        <v>2577695</v>
      </c>
      <c r="L28" s="81">
        <f t="shared" si="2"/>
        <v>19826338</v>
      </c>
      <c r="M28" s="40">
        <f t="shared" si="3"/>
        <v>0.23152299126809098</v>
      </c>
      <c r="N28" s="108">
        <v>16252856</v>
      </c>
      <c r="O28" s="109">
        <v>669719</v>
      </c>
      <c r="P28" s="110">
        <f t="shared" si="4"/>
        <v>16922575</v>
      </c>
      <c r="Q28" s="40">
        <f t="shared" si="5"/>
        <v>0.19761416273436955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33501499</v>
      </c>
      <c r="AA28" s="81">
        <f t="shared" si="11"/>
        <v>3247414</v>
      </c>
      <c r="AB28" s="81">
        <f t="shared" si="12"/>
        <v>36748913</v>
      </c>
      <c r="AC28" s="40">
        <f t="shared" si="13"/>
        <v>0.4291371540024605</v>
      </c>
      <c r="AD28" s="80">
        <v>11644584</v>
      </c>
      <c r="AE28" s="81">
        <v>418463</v>
      </c>
      <c r="AF28" s="81">
        <f t="shared" si="14"/>
        <v>12063047</v>
      </c>
      <c r="AG28" s="40">
        <f t="shared" si="15"/>
        <v>0.4687530848704504</v>
      </c>
      <c r="AH28" s="40">
        <f t="shared" si="16"/>
        <v>0.4028441570359462</v>
      </c>
      <c r="AI28" s="12">
        <v>74689117</v>
      </c>
      <c r="AJ28" s="12">
        <v>74689117</v>
      </c>
      <c r="AK28" s="12">
        <v>35010754</v>
      </c>
      <c r="AL28" s="12"/>
    </row>
    <row r="29" spans="1:38" s="13" customFormat="1" ht="12.75">
      <c r="A29" s="29" t="s">
        <v>96</v>
      </c>
      <c r="B29" s="63" t="s">
        <v>522</v>
      </c>
      <c r="C29" s="39" t="s">
        <v>523</v>
      </c>
      <c r="D29" s="80">
        <v>66105</v>
      </c>
      <c r="E29" s="81">
        <v>27199000</v>
      </c>
      <c r="F29" s="82">
        <f t="shared" si="0"/>
        <v>27265105</v>
      </c>
      <c r="G29" s="80">
        <v>66105</v>
      </c>
      <c r="H29" s="81">
        <v>27199000</v>
      </c>
      <c r="I29" s="83">
        <f t="shared" si="1"/>
        <v>27265105</v>
      </c>
      <c r="J29" s="80">
        <v>40694938</v>
      </c>
      <c r="K29" s="81">
        <v>0</v>
      </c>
      <c r="L29" s="81">
        <f t="shared" si="2"/>
        <v>40694938</v>
      </c>
      <c r="M29" s="40">
        <f t="shared" si="3"/>
        <v>1.492564873672777</v>
      </c>
      <c r="N29" s="108">
        <v>16666158</v>
      </c>
      <c r="O29" s="109">
        <v>0</v>
      </c>
      <c r="P29" s="110">
        <f t="shared" si="4"/>
        <v>16666158</v>
      </c>
      <c r="Q29" s="40">
        <f t="shared" si="5"/>
        <v>0.6112632979040425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57361096</v>
      </c>
      <c r="AA29" s="81">
        <f t="shared" si="11"/>
        <v>0</v>
      </c>
      <c r="AB29" s="81">
        <f t="shared" si="12"/>
        <v>57361096</v>
      </c>
      <c r="AC29" s="40">
        <f t="shared" si="13"/>
        <v>2.1038281715768195</v>
      </c>
      <c r="AD29" s="80">
        <v>7927527</v>
      </c>
      <c r="AE29" s="81">
        <v>0</v>
      </c>
      <c r="AF29" s="81">
        <f t="shared" si="14"/>
        <v>7927527</v>
      </c>
      <c r="AG29" s="40">
        <f t="shared" si="15"/>
        <v>0.5883382050639745</v>
      </c>
      <c r="AH29" s="40">
        <f t="shared" si="16"/>
        <v>1.102314883317332</v>
      </c>
      <c r="AI29" s="12">
        <v>48882355</v>
      </c>
      <c r="AJ29" s="12">
        <v>153175560</v>
      </c>
      <c r="AK29" s="12">
        <v>28759357</v>
      </c>
      <c r="AL29" s="12"/>
    </row>
    <row r="30" spans="1:38" s="13" customFormat="1" ht="12.75">
      <c r="A30" s="29" t="s">
        <v>115</v>
      </c>
      <c r="B30" s="63" t="s">
        <v>524</v>
      </c>
      <c r="C30" s="39" t="s">
        <v>525</v>
      </c>
      <c r="D30" s="80">
        <v>54634280</v>
      </c>
      <c r="E30" s="81">
        <v>0</v>
      </c>
      <c r="F30" s="82">
        <f t="shared" si="0"/>
        <v>54634280</v>
      </c>
      <c r="G30" s="80">
        <v>54634280</v>
      </c>
      <c r="H30" s="81">
        <v>0</v>
      </c>
      <c r="I30" s="83">
        <f t="shared" si="1"/>
        <v>54634280</v>
      </c>
      <c r="J30" s="80">
        <v>14932591</v>
      </c>
      <c r="K30" s="81">
        <v>43334</v>
      </c>
      <c r="L30" s="81">
        <f t="shared" si="2"/>
        <v>14975925</v>
      </c>
      <c r="M30" s="40">
        <f t="shared" si="3"/>
        <v>0.2741122423504071</v>
      </c>
      <c r="N30" s="108">
        <v>13681084</v>
      </c>
      <c r="O30" s="109">
        <v>0</v>
      </c>
      <c r="P30" s="110">
        <f t="shared" si="4"/>
        <v>13681084</v>
      </c>
      <c r="Q30" s="40">
        <f t="shared" si="5"/>
        <v>0.25041208559900485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28613675</v>
      </c>
      <c r="AA30" s="81">
        <f t="shared" si="11"/>
        <v>43334</v>
      </c>
      <c r="AB30" s="81">
        <f t="shared" si="12"/>
        <v>28657009</v>
      </c>
      <c r="AC30" s="40">
        <f t="shared" si="13"/>
        <v>0.524524327949412</v>
      </c>
      <c r="AD30" s="80">
        <v>18523091</v>
      </c>
      <c r="AE30" s="81">
        <v>130000</v>
      </c>
      <c r="AF30" s="81">
        <f t="shared" si="14"/>
        <v>18653091</v>
      </c>
      <c r="AG30" s="40">
        <f t="shared" si="15"/>
        <v>0.6935235887867119</v>
      </c>
      <c r="AH30" s="40">
        <f t="shared" si="16"/>
        <v>-0.26655137210235025</v>
      </c>
      <c r="AI30" s="12">
        <v>56842453</v>
      </c>
      <c r="AJ30" s="12">
        <v>56842453</v>
      </c>
      <c r="AK30" s="12">
        <v>39421582</v>
      </c>
      <c r="AL30" s="12"/>
    </row>
    <row r="31" spans="1:38" s="59" customFormat="1" ht="12.75">
      <c r="A31" s="64"/>
      <c r="B31" s="65" t="s">
        <v>526</v>
      </c>
      <c r="C31" s="32"/>
      <c r="D31" s="84">
        <f>SUM(D22:D30)</f>
        <v>562376349</v>
      </c>
      <c r="E31" s="85">
        <f>SUM(E22:E30)</f>
        <v>188953365</v>
      </c>
      <c r="F31" s="86">
        <f t="shared" si="0"/>
        <v>751329714</v>
      </c>
      <c r="G31" s="84">
        <f>SUM(G22:G30)</f>
        <v>562376349</v>
      </c>
      <c r="H31" s="85">
        <f>SUM(H22:H30)</f>
        <v>188953365</v>
      </c>
      <c r="I31" s="86">
        <f t="shared" si="1"/>
        <v>751329714</v>
      </c>
      <c r="J31" s="84">
        <f>SUM(J22:J30)</f>
        <v>196268012</v>
      </c>
      <c r="K31" s="85">
        <f>SUM(K22:K30)</f>
        <v>13300378</v>
      </c>
      <c r="L31" s="85">
        <f t="shared" si="2"/>
        <v>209568390</v>
      </c>
      <c r="M31" s="44">
        <f t="shared" si="3"/>
        <v>0.27892999051545564</v>
      </c>
      <c r="N31" s="114">
        <f>SUM(N22:N30)</f>
        <v>136680411</v>
      </c>
      <c r="O31" s="115">
        <f>SUM(O22:O30)</f>
        <v>25781624</v>
      </c>
      <c r="P31" s="116">
        <f t="shared" si="4"/>
        <v>162462035</v>
      </c>
      <c r="Q31" s="44">
        <f t="shared" si="5"/>
        <v>0.21623267651038222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4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332948423</v>
      </c>
      <c r="AA31" s="85">
        <f t="shared" si="11"/>
        <v>39082002</v>
      </c>
      <c r="AB31" s="85">
        <f t="shared" si="12"/>
        <v>372030425</v>
      </c>
      <c r="AC31" s="44">
        <f t="shared" si="13"/>
        <v>0.4951626670258379</v>
      </c>
      <c r="AD31" s="84">
        <f>SUM(AD22:AD30)</f>
        <v>123341510</v>
      </c>
      <c r="AE31" s="85">
        <f>SUM(AE22:AE30)</f>
        <v>15390772</v>
      </c>
      <c r="AF31" s="85">
        <f t="shared" si="14"/>
        <v>138732282</v>
      </c>
      <c r="AG31" s="44">
        <f t="shared" si="15"/>
        <v>0.5288757621244146</v>
      </c>
      <c r="AH31" s="44">
        <f t="shared" si="16"/>
        <v>0.17104708909783528</v>
      </c>
      <c r="AI31" s="66">
        <f>SUM(AI22:AI30)</f>
        <v>659763833</v>
      </c>
      <c r="AJ31" s="66">
        <f>SUM(AJ22:AJ30)</f>
        <v>819908515</v>
      </c>
      <c r="AK31" s="66">
        <f>SUM(AK22:AK30)</f>
        <v>348933100</v>
      </c>
      <c r="AL31" s="66"/>
    </row>
    <row r="32" spans="1:38" s="13" customFormat="1" ht="12.75">
      <c r="A32" s="29" t="s">
        <v>96</v>
      </c>
      <c r="B32" s="63" t="s">
        <v>527</v>
      </c>
      <c r="C32" s="39" t="s">
        <v>528</v>
      </c>
      <c r="D32" s="80">
        <v>20045599</v>
      </c>
      <c r="E32" s="81">
        <v>11494000</v>
      </c>
      <c r="F32" s="82">
        <f t="shared" si="0"/>
        <v>31539599</v>
      </c>
      <c r="G32" s="80">
        <v>20045599</v>
      </c>
      <c r="H32" s="81">
        <v>11494000</v>
      </c>
      <c r="I32" s="83">
        <f t="shared" si="1"/>
        <v>31539599</v>
      </c>
      <c r="J32" s="80">
        <v>10360565</v>
      </c>
      <c r="K32" s="81">
        <v>1825005</v>
      </c>
      <c r="L32" s="81">
        <f t="shared" si="2"/>
        <v>12185570</v>
      </c>
      <c r="M32" s="40">
        <f t="shared" si="3"/>
        <v>0.3863577973835368</v>
      </c>
      <c r="N32" s="108">
        <v>2993372</v>
      </c>
      <c r="O32" s="109">
        <v>750026</v>
      </c>
      <c r="P32" s="110">
        <f t="shared" si="4"/>
        <v>3743398</v>
      </c>
      <c r="Q32" s="40">
        <f t="shared" si="5"/>
        <v>0.11868882670321838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13353937</v>
      </c>
      <c r="AA32" s="81">
        <f t="shared" si="11"/>
        <v>2575031</v>
      </c>
      <c r="AB32" s="81">
        <f t="shared" si="12"/>
        <v>15928968</v>
      </c>
      <c r="AC32" s="40">
        <f t="shared" si="13"/>
        <v>0.5050466240867552</v>
      </c>
      <c r="AD32" s="80">
        <v>2343838</v>
      </c>
      <c r="AE32" s="81">
        <v>2938543</v>
      </c>
      <c r="AF32" s="81">
        <f t="shared" si="14"/>
        <v>5282381</v>
      </c>
      <c r="AG32" s="40">
        <f t="shared" si="15"/>
        <v>0.4775554925627056</v>
      </c>
      <c r="AH32" s="40">
        <f t="shared" si="16"/>
        <v>-0.29134267293479965</v>
      </c>
      <c r="AI32" s="12">
        <v>34194357</v>
      </c>
      <c r="AJ32" s="12">
        <v>37460963</v>
      </c>
      <c r="AK32" s="12">
        <v>16329703</v>
      </c>
      <c r="AL32" s="12"/>
    </row>
    <row r="33" spans="1:38" s="13" customFormat="1" ht="12.75">
      <c r="A33" s="29" t="s">
        <v>96</v>
      </c>
      <c r="B33" s="63" t="s">
        <v>529</v>
      </c>
      <c r="C33" s="39" t="s">
        <v>530</v>
      </c>
      <c r="D33" s="80">
        <v>145337037</v>
      </c>
      <c r="E33" s="81">
        <v>27978150</v>
      </c>
      <c r="F33" s="82">
        <f t="shared" si="0"/>
        <v>173315187</v>
      </c>
      <c r="G33" s="80">
        <v>145337037</v>
      </c>
      <c r="H33" s="81">
        <v>27978150</v>
      </c>
      <c r="I33" s="83">
        <f t="shared" si="1"/>
        <v>173315187</v>
      </c>
      <c r="J33" s="80">
        <v>52848524</v>
      </c>
      <c r="K33" s="81">
        <v>6411719</v>
      </c>
      <c r="L33" s="81">
        <f t="shared" si="2"/>
        <v>59260243</v>
      </c>
      <c r="M33" s="40">
        <f t="shared" si="3"/>
        <v>0.34192181323382814</v>
      </c>
      <c r="N33" s="108">
        <v>40515073</v>
      </c>
      <c r="O33" s="109">
        <v>6905216</v>
      </c>
      <c r="P33" s="110">
        <f t="shared" si="4"/>
        <v>47420289</v>
      </c>
      <c r="Q33" s="40">
        <f t="shared" si="5"/>
        <v>0.27360723443122154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93363597</v>
      </c>
      <c r="AA33" s="81">
        <f t="shared" si="11"/>
        <v>13316935</v>
      </c>
      <c r="AB33" s="81">
        <f t="shared" si="12"/>
        <v>106680532</v>
      </c>
      <c r="AC33" s="40">
        <f t="shared" si="13"/>
        <v>0.6155290476650497</v>
      </c>
      <c r="AD33" s="80">
        <v>32783660</v>
      </c>
      <c r="AE33" s="81">
        <v>3123069</v>
      </c>
      <c r="AF33" s="81">
        <f t="shared" si="14"/>
        <v>35906729</v>
      </c>
      <c r="AG33" s="40">
        <f t="shared" si="15"/>
        <v>0.5005339607845063</v>
      </c>
      <c r="AH33" s="40">
        <f t="shared" si="16"/>
        <v>0.320651875585771</v>
      </c>
      <c r="AI33" s="12">
        <v>162870575</v>
      </c>
      <c r="AJ33" s="12">
        <v>142922352</v>
      </c>
      <c r="AK33" s="12">
        <v>81522254</v>
      </c>
      <c r="AL33" s="12"/>
    </row>
    <row r="34" spans="1:38" s="13" customFormat="1" ht="12.75">
      <c r="A34" s="29" t="s">
        <v>96</v>
      </c>
      <c r="B34" s="63" t="s">
        <v>531</v>
      </c>
      <c r="C34" s="39" t="s">
        <v>532</v>
      </c>
      <c r="D34" s="80">
        <v>420252568</v>
      </c>
      <c r="E34" s="81">
        <v>81027579</v>
      </c>
      <c r="F34" s="82">
        <f t="shared" si="0"/>
        <v>501280147</v>
      </c>
      <c r="G34" s="80">
        <v>420252568</v>
      </c>
      <c r="H34" s="81">
        <v>81027579</v>
      </c>
      <c r="I34" s="83">
        <f t="shared" si="1"/>
        <v>501280147</v>
      </c>
      <c r="J34" s="80">
        <v>106464554</v>
      </c>
      <c r="K34" s="81">
        <v>11416586</v>
      </c>
      <c r="L34" s="81">
        <f t="shared" si="2"/>
        <v>117881140</v>
      </c>
      <c r="M34" s="40">
        <f t="shared" si="3"/>
        <v>0.23516020074898358</v>
      </c>
      <c r="N34" s="108">
        <v>107097999</v>
      </c>
      <c r="O34" s="109">
        <v>18430963</v>
      </c>
      <c r="P34" s="110">
        <f t="shared" si="4"/>
        <v>125528962</v>
      </c>
      <c r="Q34" s="40">
        <f t="shared" si="5"/>
        <v>0.25041678341193113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213562553</v>
      </c>
      <c r="AA34" s="81">
        <f t="shared" si="11"/>
        <v>29847549</v>
      </c>
      <c r="AB34" s="81">
        <f t="shared" si="12"/>
        <v>243410102</v>
      </c>
      <c r="AC34" s="40">
        <f t="shared" si="13"/>
        <v>0.4855769841609147</v>
      </c>
      <c r="AD34" s="80">
        <v>86638598</v>
      </c>
      <c r="AE34" s="81">
        <v>4927556</v>
      </c>
      <c r="AF34" s="81">
        <f t="shared" si="14"/>
        <v>91566154</v>
      </c>
      <c r="AG34" s="40">
        <f t="shared" si="15"/>
        <v>0.36751365002914976</v>
      </c>
      <c r="AH34" s="40">
        <f t="shared" si="16"/>
        <v>0.3709100635590745</v>
      </c>
      <c r="AI34" s="12">
        <v>523904742</v>
      </c>
      <c r="AJ34" s="12">
        <v>483399410</v>
      </c>
      <c r="AK34" s="12">
        <v>192542144</v>
      </c>
      <c r="AL34" s="12"/>
    </row>
    <row r="35" spans="1:38" s="13" customFormat="1" ht="12.75">
      <c r="A35" s="29" t="s">
        <v>96</v>
      </c>
      <c r="B35" s="63" t="s">
        <v>533</v>
      </c>
      <c r="C35" s="39" t="s">
        <v>534</v>
      </c>
      <c r="D35" s="80">
        <v>32778549</v>
      </c>
      <c r="E35" s="81">
        <v>17535000</v>
      </c>
      <c r="F35" s="82">
        <f t="shared" si="0"/>
        <v>50313549</v>
      </c>
      <c r="G35" s="80">
        <v>32778549</v>
      </c>
      <c r="H35" s="81">
        <v>17535000</v>
      </c>
      <c r="I35" s="83">
        <f t="shared" si="1"/>
        <v>50313549</v>
      </c>
      <c r="J35" s="80">
        <v>13223086</v>
      </c>
      <c r="K35" s="81">
        <v>5630313</v>
      </c>
      <c r="L35" s="81">
        <f t="shared" si="2"/>
        <v>18853399</v>
      </c>
      <c r="M35" s="40">
        <f t="shared" si="3"/>
        <v>0.37471813010050237</v>
      </c>
      <c r="N35" s="108">
        <v>7742836</v>
      </c>
      <c r="O35" s="109">
        <v>2837571</v>
      </c>
      <c r="P35" s="110">
        <f t="shared" si="4"/>
        <v>10580407</v>
      </c>
      <c r="Q35" s="40">
        <f t="shared" si="5"/>
        <v>0.21028941925762382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20965922</v>
      </c>
      <c r="AA35" s="81">
        <f t="shared" si="11"/>
        <v>8467884</v>
      </c>
      <c r="AB35" s="81">
        <f t="shared" si="12"/>
        <v>29433806</v>
      </c>
      <c r="AC35" s="40">
        <f t="shared" si="13"/>
        <v>0.5850075493581262</v>
      </c>
      <c r="AD35" s="80">
        <v>7804623</v>
      </c>
      <c r="AE35" s="81">
        <v>2296049</v>
      </c>
      <c r="AF35" s="81">
        <f t="shared" si="14"/>
        <v>10100672</v>
      </c>
      <c r="AG35" s="40">
        <f t="shared" si="15"/>
        <v>0.5277272687477009</v>
      </c>
      <c r="AH35" s="40">
        <f t="shared" si="16"/>
        <v>0.04749535476451472</v>
      </c>
      <c r="AI35" s="12">
        <v>41804406</v>
      </c>
      <c r="AJ35" s="12">
        <v>41804406</v>
      </c>
      <c r="AK35" s="12">
        <v>22061325</v>
      </c>
      <c r="AL35" s="12"/>
    </row>
    <row r="36" spans="1:38" s="13" customFormat="1" ht="12.75">
      <c r="A36" s="29" t="s">
        <v>96</v>
      </c>
      <c r="B36" s="63" t="s">
        <v>535</v>
      </c>
      <c r="C36" s="39" t="s">
        <v>536</v>
      </c>
      <c r="D36" s="80">
        <v>105471000</v>
      </c>
      <c r="E36" s="81">
        <v>52898180</v>
      </c>
      <c r="F36" s="82">
        <f t="shared" si="0"/>
        <v>158369180</v>
      </c>
      <c r="G36" s="80">
        <v>105471000</v>
      </c>
      <c r="H36" s="81">
        <v>52898180</v>
      </c>
      <c r="I36" s="83">
        <f t="shared" si="1"/>
        <v>158369180</v>
      </c>
      <c r="J36" s="80">
        <v>55286640</v>
      </c>
      <c r="K36" s="81">
        <v>3396358</v>
      </c>
      <c r="L36" s="81">
        <f t="shared" si="2"/>
        <v>58682998</v>
      </c>
      <c r="M36" s="40">
        <f t="shared" si="3"/>
        <v>0.3705455695356887</v>
      </c>
      <c r="N36" s="108">
        <v>18455553</v>
      </c>
      <c r="O36" s="109">
        <v>523131</v>
      </c>
      <c r="P36" s="110">
        <f t="shared" si="4"/>
        <v>18978684</v>
      </c>
      <c r="Q36" s="40">
        <f t="shared" si="5"/>
        <v>0.1198382412537591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73742193</v>
      </c>
      <c r="AA36" s="81">
        <f t="shared" si="11"/>
        <v>3919489</v>
      </c>
      <c r="AB36" s="81">
        <f t="shared" si="12"/>
        <v>77661682</v>
      </c>
      <c r="AC36" s="40">
        <f t="shared" si="13"/>
        <v>0.4903838107894478</v>
      </c>
      <c r="AD36" s="80">
        <v>41745922</v>
      </c>
      <c r="AE36" s="81">
        <v>21391089</v>
      </c>
      <c r="AF36" s="81">
        <f t="shared" si="14"/>
        <v>63137011</v>
      </c>
      <c r="AG36" s="40">
        <f t="shared" si="15"/>
        <v>1.351729707310565</v>
      </c>
      <c r="AH36" s="40">
        <f t="shared" si="16"/>
        <v>-0.6994047754335408</v>
      </c>
      <c r="AI36" s="12">
        <v>175178308</v>
      </c>
      <c r="AJ36" s="12">
        <v>175178308</v>
      </c>
      <c r="AK36" s="12">
        <v>236793723</v>
      </c>
      <c r="AL36" s="12"/>
    </row>
    <row r="37" spans="1:38" s="13" customFormat="1" ht="12.75">
      <c r="A37" s="29" t="s">
        <v>96</v>
      </c>
      <c r="B37" s="63" t="s">
        <v>537</v>
      </c>
      <c r="C37" s="39" t="s">
        <v>538</v>
      </c>
      <c r="D37" s="80">
        <v>55385873</v>
      </c>
      <c r="E37" s="81">
        <v>10003300</v>
      </c>
      <c r="F37" s="82">
        <f t="shared" si="0"/>
        <v>65389173</v>
      </c>
      <c r="G37" s="80">
        <v>55385873</v>
      </c>
      <c r="H37" s="81">
        <v>10003300</v>
      </c>
      <c r="I37" s="83">
        <f t="shared" si="1"/>
        <v>65389173</v>
      </c>
      <c r="J37" s="80">
        <v>21301916</v>
      </c>
      <c r="K37" s="81">
        <v>1555000</v>
      </c>
      <c r="L37" s="81">
        <f t="shared" si="2"/>
        <v>22856916</v>
      </c>
      <c r="M37" s="40">
        <f t="shared" si="3"/>
        <v>0.34955199693380434</v>
      </c>
      <c r="N37" s="108">
        <v>8752249</v>
      </c>
      <c r="O37" s="109">
        <v>775000</v>
      </c>
      <c r="P37" s="110">
        <f t="shared" si="4"/>
        <v>9527249</v>
      </c>
      <c r="Q37" s="40">
        <f t="shared" si="5"/>
        <v>0.1457007110336141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30054165</v>
      </c>
      <c r="AA37" s="81">
        <f t="shared" si="11"/>
        <v>2330000</v>
      </c>
      <c r="AB37" s="81">
        <f t="shared" si="12"/>
        <v>32384165</v>
      </c>
      <c r="AC37" s="40">
        <f t="shared" si="13"/>
        <v>0.4952527079674184</v>
      </c>
      <c r="AD37" s="80">
        <v>3259818</v>
      </c>
      <c r="AE37" s="81">
        <v>0</v>
      </c>
      <c r="AF37" s="81">
        <f t="shared" si="14"/>
        <v>3259818</v>
      </c>
      <c r="AG37" s="40">
        <f t="shared" si="15"/>
        <v>0.36088040483455475</v>
      </c>
      <c r="AH37" s="40">
        <f t="shared" si="16"/>
        <v>1.9226321837599523</v>
      </c>
      <c r="AI37" s="12">
        <v>61111977</v>
      </c>
      <c r="AJ37" s="12">
        <v>61111977</v>
      </c>
      <c r="AK37" s="12">
        <v>22054115</v>
      </c>
      <c r="AL37" s="12"/>
    </row>
    <row r="38" spans="1:38" s="13" customFormat="1" ht="12.75">
      <c r="A38" s="29" t="s">
        <v>115</v>
      </c>
      <c r="B38" s="63" t="s">
        <v>539</v>
      </c>
      <c r="C38" s="39" t="s">
        <v>540</v>
      </c>
      <c r="D38" s="80">
        <v>69090954</v>
      </c>
      <c r="E38" s="81">
        <v>11986550</v>
      </c>
      <c r="F38" s="82">
        <f t="shared" si="0"/>
        <v>81077504</v>
      </c>
      <c r="G38" s="80">
        <v>69090954</v>
      </c>
      <c r="H38" s="81">
        <v>11986550</v>
      </c>
      <c r="I38" s="83">
        <f t="shared" si="1"/>
        <v>81077504</v>
      </c>
      <c r="J38" s="80">
        <v>19466717</v>
      </c>
      <c r="K38" s="81">
        <v>4487818</v>
      </c>
      <c r="L38" s="81">
        <f t="shared" si="2"/>
        <v>23954535</v>
      </c>
      <c r="M38" s="40">
        <f t="shared" si="3"/>
        <v>0.2954522995675841</v>
      </c>
      <c r="N38" s="108">
        <v>17976474</v>
      </c>
      <c r="O38" s="109">
        <v>2931807</v>
      </c>
      <c r="P38" s="110">
        <f t="shared" si="4"/>
        <v>20908281</v>
      </c>
      <c r="Q38" s="40">
        <f t="shared" si="5"/>
        <v>0.257880175985684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37443191</v>
      </c>
      <c r="AA38" s="81">
        <f t="shared" si="11"/>
        <v>7419625</v>
      </c>
      <c r="AB38" s="81">
        <f t="shared" si="12"/>
        <v>44862816</v>
      </c>
      <c r="AC38" s="40">
        <f t="shared" si="13"/>
        <v>0.5533324755532681</v>
      </c>
      <c r="AD38" s="80">
        <v>14100826</v>
      </c>
      <c r="AE38" s="81">
        <v>2787168</v>
      </c>
      <c r="AF38" s="81">
        <f t="shared" si="14"/>
        <v>16887994</v>
      </c>
      <c r="AG38" s="40">
        <f t="shared" si="15"/>
        <v>0.41692719811535833</v>
      </c>
      <c r="AH38" s="40">
        <f t="shared" si="16"/>
        <v>0.23805592304213286</v>
      </c>
      <c r="AI38" s="12">
        <v>92113000</v>
      </c>
      <c r="AJ38" s="12">
        <v>81037</v>
      </c>
      <c r="AK38" s="12">
        <v>38404415</v>
      </c>
      <c r="AL38" s="12"/>
    </row>
    <row r="39" spans="1:38" s="59" customFormat="1" ht="12.75">
      <c r="A39" s="64"/>
      <c r="B39" s="65" t="s">
        <v>541</v>
      </c>
      <c r="C39" s="32"/>
      <c r="D39" s="84">
        <f>SUM(D32:D38)</f>
        <v>848361580</v>
      </c>
      <c r="E39" s="85">
        <f>SUM(E32:E38)</f>
        <v>212922759</v>
      </c>
      <c r="F39" s="93">
        <f t="shared" si="0"/>
        <v>1061284339</v>
      </c>
      <c r="G39" s="84">
        <f>SUM(G32:G38)</f>
        <v>848361580</v>
      </c>
      <c r="H39" s="85">
        <f>SUM(H32:H38)</f>
        <v>212922759</v>
      </c>
      <c r="I39" s="86">
        <f t="shared" si="1"/>
        <v>1061284339</v>
      </c>
      <c r="J39" s="84">
        <f>SUM(J32:J38)</f>
        <v>278952002</v>
      </c>
      <c r="K39" s="85">
        <f>SUM(K32:K38)</f>
        <v>34722799</v>
      </c>
      <c r="L39" s="85">
        <f t="shared" si="2"/>
        <v>313674801</v>
      </c>
      <c r="M39" s="44">
        <f t="shared" si="3"/>
        <v>0.29556150927051417</v>
      </c>
      <c r="N39" s="114">
        <f>SUM(N32:N38)</f>
        <v>203533556</v>
      </c>
      <c r="O39" s="115">
        <f>SUM(O32:O38)</f>
        <v>33153714</v>
      </c>
      <c r="P39" s="116">
        <f t="shared" si="4"/>
        <v>236687270</v>
      </c>
      <c r="Q39" s="44">
        <f t="shared" si="5"/>
        <v>0.22301965769420443</v>
      </c>
      <c r="R39" s="114">
        <f>SUM(R32:R38)</f>
        <v>0</v>
      </c>
      <c r="S39" s="116">
        <f>SUM(S32:S38)</f>
        <v>0</v>
      </c>
      <c r="T39" s="116">
        <f t="shared" si="6"/>
        <v>0</v>
      </c>
      <c r="U39" s="44">
        <f t="shared" si="7"/>
        <v>0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482485558</v>
      </c>
      <c r="AA39" s="85">
        <f t="shared" si="11"/>
        <v>67876513</v>
      </c>
      <c r="AB39" s="85">
        <f t="shared" si="12"/>
        <v>550362071</v>
      </c>
      <c r="AC39" s="44">
        <f t="shared" si="13"/>
        <v>0.5185811669647186</v>
      </c>
      <c r="AD39" s="84">
        <f>SUM(AD32:AD38)</f>
        <v>188677285</v>
      </c>
      <c r="AE39" s="85">
        <f>SUM(AE32:AE38)</f>
        <v>37463474</v>
      </c>
      <c r="AF39" s="85">
        <f t="shared" si="14"/>
        <v>226140759</v>
      </c>
      <c r="AG39" s="44">
        <f t="shared" si="15"/>
        <v>0.5587612963360911</v>
      </c>
      <c r="AH39" s="44">
        <f t="shared" si="16"/>
        <v>0.04663693111598688</v>
      </c>
      <c r="AI39" s="66">
        <f>SUM(AI32:AI38)</f>
        <v>1091177365</v>
      </c>
      <c r="AJ39" s="66">
        <f>SUM(AJ32:AJ38)</f>
        <v>941958453</v>
      </c>
      <c r="AK39" s="66">
        <f>SUM(AK32:AK38)</f>
        <v>609707679</v>
      </c>
      <c r="AL39" s="66"/>
    </row>
    <row r="40" spans="1:38" s="13" customFormat="1" ht="12.75">
      <c r="A40" s="29" t="s">
        <v>96</v>
      </c>
      <c r="B40" s="63" t="s">
        <v>84</v>
      </c>
      <c r="C40" s="39" t="s">
        <v>85</v>
      </c>
      <c r="D40" s="80">
        <v>1386703832</v>
      </c>
      <c r="E40" s="81">
        <v>285010000</v>
      </c>
      <c r="F40" s="82">
        <f t="shared" si="0"/>
        <v>1671713832</v>
      </c>
      <c r="G40" s="80">
        <v>1386703832</v>
      </c>
      <c r="H40" s="81">
        <v>285010000</v>
      </c>
      <c r="I40" s="83">
        <f t="shared" si="1"/>
        <v>1671713832</v>
      </c>
      <c r="J40" s="80">
        <v>481556046</v>
      </c>
      <c r="K40" s="81">
        <v>19639204</v>
      </c>
      <c r="L40" s="81">
        <f t="shared" si="2"/>
        <v>501195250</v>
      </c>
      <c r="M40" s="40">
        <f t="shared" si="3"/>
        <v>0.2998092379246402</v>
      </c>
      <c r="N40" s="108">
        <v>302161801</v>
      </c>
      <c r="O40" s="109">
        <v>77365546</v>
      </c>
      <c r="P40" s="110">
        <f t="shared" si="4"/>
        <v>379527347</v>
      </c>
      <c r="Q40" s="40">
        <f t="shared" si="5"/>
        <v>0.22702889677352386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783717847</v>
      </c>
      <c r="AA40" s="81">
        <f t="shared" si="11"/>
        <v>97004750</v>
      </c>
      <c r="AB40" s="81">
        <f t="shared" si="12"/>
        <v>880722597</v>
      </c>
      <c r="AC40" s="40">
        <f t="shared" si="13"/>
        <v>0.5268381346981641</v>
      </c>
      <c r="AD40" s="80">
        <v>300847165</v>
      </c>
      <c r="AE40" s="81">
        <v>28735083</v>
      </c>
      <c r="AF40" s="81">
        <f t="shared" si="14"/>
        <v>329582248</v>
      </c>
      <c r="AG40" s="40">
        <f t="shared" si="15"/>
        <v>0.5073038219317796</v>
      </c>
      <c r="AH40" s="40">
        <f t="shared" si="16"/>
        <v>0.15154062241847432</v>
      </c>
      <c r="AI40" s="12">
        <v>1445273050</v>
      </c>
      <c r="AJ40" s="12">
        <v>1452855638</v>
      </c>
      <c r="AK40" s="12">
        <v>733192542</v>
      </c>
      <c r="AL40" s="12"/>
    </row>
    <row r="41" spans="1:38" s="13" customFormat="1" ht="12.75">
      <c r="A41" s="29" t="s">
        <v>96</v>
      </c>
      <c r="B41" s="63" t="s">
        <v>542</v>
      </c>
      <c r="C41" s="39" t="s">
        <v>543</v>
      </c>
      <c r="D41" s="80">
        <v>112664998</v>
      </c>
      <c r="E41" s="81">
        <v>75518000</v>
      </c>
      <c r="F41" s="82">
        <f t="shared" si="0"/>
        <v>188182998</v>
      </c>
      <c r="G41" s="80">
        <v>112664998</v>
      </c>
      <c r="H41" s="81">
        <v>75518000</v>
      </c>
      <c r="I41" s="83">
        <f t="shared" si="1"/>
        <v>188182998</v>
      </c>
      <c r="J41" s="80">
        <v>33115725</v>
      </c>
      <c r="K41" s="81">
        <v>5340277</v>
      </c>
      <c r="L41" s="81">
        <f t="shared" si="2"/>
        <v>38456002</v>
      </c>
      <c r="M41" s="40">
        <f t="shared" si="3"/>
        <v>0.2043542849710578</v>
      </c>
      <c r="N41" s="108">
        <v>8220202</v>
      </c>
      <c r="O41" s="109">
        <v>13732973</v>
      </c>
      <c r="P41" s="110">
        <f t="shared" si="4"/>
        <v>21953175</v>
      </c>
      <c r="Q41" s="40">
        <f t="shared" si="5"/>
        <v>0.11665865265894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41335927</v>
      </c>
      <c r="AA41" s="81">
        <f t="shared" si="11"/>
        <v>19073250</v>
      </c>
      <c r="AB41" s="81">
        <f t="shared" si="12"/>
        <v>60409177</v>
      </c>
      <c r="AC41" s="40">
        <f t="shared" si="13"/>
        <v>0.3210129376299978</v>
      </c>
      <c r="AD41" s="80">
        <v>13260484</v>
      </c>
      <c r="AE41" s="81">
        <v>2683705</v>
      </c>
      <c r="AF41" s="81">
        <f t="shared" si="14"/>
        <v>15944189</v>
      </c>
      <c r="AG41" s="40">
        <f t="shared" si="15"/>
        <v>0.5519793455976062</v>
      </c>
      <c r="AH41" s="40">
        <f t="shared" si="16"/>
        <v>0.3768762399893779</v>
      </c>
      <c r="AI41" s="12">
        <v>72188000</v>
      </c>
      <c r="AJ41" s="12">
        <v>72188000</v>
      </c>
      <c r="AK41" s="12">
        <v>39846285</v>
      </c>
      <c r="AL41" s="12"/>
    </row>
    <row r="42" spans="1:38" s="13" customFormat="1" ht="12.75">
      <c r="A42" s="29" t="s">
        <v>96</v>
      </c>
      <c r="B42" s="63" t="s">
        <v>544</v>
      </c>
      <c r="C42" s="39" t="s">
        <v>545</v>
      </c>
      <c r="D42" s="80">
        <v>73774694</v>
      </c>
      <c r="E42" s="81">
        <v>0</v>
      </c>
      <c r="F42" s="82">
        <f t="shared" si="0"/>
        <v>73774694</v>
      </c>
      <c r="G42" s="80">
        <v>73774694</v>
      </c>
      <c r="H42" s="81">
        <v>0</v>
      </c>
      <c r="I42" s="83">
        <f t="shared" si="1"/>
        <v>73774694</v>
      </c>
      <c r="J42" s="80">
        <v>21917490</v>
      </c>
      <c r="K42" s="81">
        <v>5467930</v>
      </c>
      <c r="L42" s="81">
        <f t="shared" si="2"/>
        <v>27385420</v>
      </c>
      <c r="M42" s="40">
        <f t="shared" si="3"/>
        <v>0.37120343731957733</v>
      </c>
      <c r="N42" s="108">
        <v>21098193</v>
      </c>
      <c r="O42" s="109">
        <v>4980097</v>
      </c>
      <c r="P42" s="110">
        <f t="shared" si="4"/>
        <v>26078290</v>
      </c>
      <c r="Q42" s="40">
        <f t="shared" si="5"/>
        <v>0.35348557325090363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43015683</v>
      </c>
      <c r="AA42" s="81">
        <f t="shared" si="11"/>
        <v>10448027</v>
      </c>
      <c r="AB42" s="81">
        <f t="shared" si="12"/>
        <v>53463710</v>
      </c>
      <c r="AC42" s="40">
        <f t="shared" si="13"/>
        <v>0.724689010570481</v>
      </c>
      <c r="AD42" s="80">
        <v>13956110</v>
      </c>
      <c r="AE42" s="81">
        <v>5356636</v>
      </c>
      <c r="AF42" s="81">
        <f t="shared" si="14"/>
        <v>19312746</v>
      </c>
      <c r="AG42" s="40">
        <f t="shared" si="15"/>
        <v>0.35924230728356016</v>
      </c>
      <c r="AH42" s="40">
        <f t="shared" si="16"/>
        <v>0.3503149681562632</v>
      </c>
      <c r="AI42" s="12">
        <v>108897391</v>
      </c>
      <c r="AJ42" s="12">
        <v>108897391</v>
      </c>
      <c r="AK42" s="12">
        <v>39120550</v>
      </c>
      <c r="AL42" s="12"/>
    </row>
    <row r="43" spans="1:38" s="13" customFormat="1" ht="12.75">
      <c r="A43" s="29" t="s">
        <v>96</v>
      </c>
      <c r="B43" s="63" t="s">
        <v>546</v>
      </c>
      <c r="C43" s="39" t="s">
        <v>547</v>
      </c>
      <c r="D43" s="80">
        <v>175520057</v>
      </c>
      <c r="E43" s="81">
        <v>55187822</v>
      </c>
      <c r="F43" s="83">
        <f t="shared" si="0"/>
        <v>230707879</v>
      </c>
      <c r="G43" s="80">
        <v>175520057</v>
      </c>
      <c r="H43" s="81">
        <v>55187822</v>
      </c>
      <c r="I43" s="82">
        <f t="shared" si="1"/>
        <v>230707879</v>
      </c>
      <c r="J43" s="80">
        <v>53736789</v>
      </c>
      <c r="K43" s="94">
        <v>5784553</v>
      </c>
      <c r="L43" s="81">
        <f t="shared" si="2"/>
        <v>59521342</v>
      </c>
      <c r="M43" s="40">
        <f t="shared" si="3"/>
        <v>0.2579944051238926</v>
      </c>
      <c r="N43" s="108">
        <v>52864802</v>
      </c>
      <c r="O43" s="109">
        <v>13922600</v>
      </c>
      <c r="P43" s="110">
        <f t="shared" si="4"/>
        <v>66787402</v>
      </c>
      <c r="Q43" s="40">
        <f t="shared" si="5"/>
        <v>0.28948903821355837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106601591</v>
      </c>
      <c r="AA43" s="81">
        <f t="shared" si="11"/>
        <v>19707153</v>
      </c>
      <c r="AB43" s="81">
        <f t="shared" si="12"/>
        <v>126308744</v>
      </c>
      <c r="AC43" s="40">
        <f t="shared" si="13"/>
        <v>0.547483443337451</v>
      </c>
      <c r="AD43" s="80">
        <v>53060657</v>
      </c>
      <c r="AE43" s="81">
        <v>5548515</v>
      </c>
      <c r="AF43" s="81">
        <f t="shared" si="14"/>
        <v>58609172</v>
      </c>
      <c r="AG43" s="40">
        <f t="shared" si="15"/>
        <v>0.5576420087742159</v>
      </c>
      <c r="AH43" s="40">
        <f t="shared" si="16"/>
        <v>0.1395383985291585</v>
      </c>
      <c r="AI43" s="12">
        <v>207738449</v>
      </c>
      <c r="AJ43" s="12">
        <v>208941829</v>
      </c>
      <c r="AK43" s="12">
        <v>115843686</v>
      </c>
      <c r="AL43" s="12"/>
    </row>
    <row r="44" spans="1:38" s="13" customFormat="1" ht="12.75">
      <c r="A44" s="29" t="s">
        <v>115</v>
      </c>
      <c r="B44" s="63" t="s">
        <v>548</v>
      </c>
      <c r="C44" s="39" t="s">
        <v>549</v>
      </c>
      <c r="D44" s="80">
        <v>98055700</v>
      </c>
      <c r="E44" s="81">
        <v>9013270</v>
      </c>
      <c r="F44" s="83">
        <f t="shared" si="0"/>
        <v>107068970</v>
      </c>
      <c r="G44" s="80">
        <v>98055700</v>
      </c>
      <c r="H44" s="81">
        <v>9013270</v>
      </c>
      <c r="I44" s="82">
        <f t="shared" si="1"/>
        <v>107068970</v>
      </c>
      <c r="J44" s="80">
        <v>31875977</v>
      </c>
      <c r="K44" s="94">
        <v>540897</v>
      </c>
      <c r="L44" s="81">
        <f t="shared" si="2"/>
        <v>32416874</v>
      </c>
      <c r="M44" s="40">
        <f t="shared" si="3"/>
        <v>0.3027662823318465</v>
      </c>
      <c r="N44" s="108">
        <v>33615552</v>
      </c>
      <c r="O44" s="109">
        <v>1848847</v>
      </c>
      <c r="P44" s="110">
        <f t="shared" si="4"/>
        <v>35464399</v>
      </c>
      <c r="Q44" s="40">
        <f t="shared" si="5"/>
        <v>0.33122947759747756</v>
      </c>
      <c r="R44" s="108">
        <v>0</v>
      </c>
      <c r="S44" s="110">
        <v>0</v>
      </c>
      <c r="T44" s="110">
        <f t="shared" si="6"/>
        <v>0</v>
      </c>
      <c r="U44" s="40">
        <f t="shared" si="7"/>
        <v>0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65491529</v>
      </c>
      <c r="AA44" s="81">
        <f t="shared" si="11"/>
        <v>2389744</v>
      </c>
      <c r="AB44" s="81">
        <f t="shared" si="12"/>
        <v>67881273</v>
      </c>
      <c r="AC44" s="40">
        <f t="shared" si="13"/>
        <v>0.6339957599293241</v>
      </c>
      <c r="AD44" s="80">
        <v>30147678</v>
      </c>
      <c r="AE44" s="81">
        <v>981026</v>
      </c>
      <c r="AF44" s="81">
        <f t="shared" si="14"/>
        <v>31128704</v>
      </c>
      <c r="AG44" s="40">
        <f t="shared" si="15"/>
        <v>0.5787395602275648</v>
      </c>
      <c r="AH44" s="40">
        <f t="shared" si="16"/>
        <v>0.13928286253099387</v>
      </c>
      <c r="AI44" s="12">
        <v>104916080</v>
      </c>
      <c r="AJ44" s="12">
        <v>111657840</v>
      </c>
      <c r="AK44" s="12">
        <v>60719086</v>
      </c>
      <c r="AL44" s="12"/>
    </row>
    <row r="45" spans="1:38" s="59" customFormat="1" ht="12.75">
      <c r="A45" s="64"/>
      <c r="B45" s="65" t="s">
        <v>550</v>
      </c>
      <c r="C45" s="32"/>
      <c r="D45" s="84">
        <f>SUM(D40:D44)</f>
        <v>1846719281</v>
      </c>
      <c r="E45" s="85">
        <f>SUM(E40:E44)</f>
        <v>424729092</v>
      </c>
      <c r="F45" s="93">
        <f t="shared" si="0"/>
        <v>2271448373</v>
      </c>
      <c r="G45" s="84">
        <f>SUM(G40:G44)</f>
        <v>1846719281</v>
      </c>
      <c r="H45" s="85">
        <f>SUM(H40:H44)</f>
        <v>424729092</v>
      </c>
      <c r="I45" s="86">
        <f t="shared" si="1"/>
        <v>2271448373</v>
      </c>
      <c r="J45" s="84">
        <f>SUM(J40:J44)</f>
        <v>622202027</v>
      </c>
      <c r="K45" s="85">
        <f>SUM(K40:K44)</f>
        <v>36772861</v>
      </c>
      <c r="L45" s="85">
        <f t="shared" si="2"/>
        <v>658974888</v>
      </c>
      <c r="M45" s="44">
        <f t="shared" si="3"/>
        <v>0.29011220146274486</v>
      </c>
      <c r="N45" s="114">
        <f>SUM(N40:N44)</f>
        <v>417960550</v>
      </c>
      <c r="O45" s="115">
        <f>SUM(O40:O44)</f>
        <v>111850063</v>
      </c>
      <c r="P45" s="116">
        <f t="shared" si="4"/>
        <v>529810613</v>
      </c>
      <c r="Q45" s="44">
        <f t="shared" si="5"/>
        <v>0.23324792202970313</v>
      </c>
      <c r="R45" s="114">
        <f>SUM(R40:R44)</f>
        <v>0</v>
      </c>
      <c r="S45" s="116">
        <f>SUM(S40:S44)</f>
        <v>0</v>
      </c>
      <c r="T45" s="116">
        <f t="shared" si="6"/>
        <v>0</v>
      </c>
      <c r="U45" s="44">
        <f t="shared" si="7"/>
        <v>0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1040162577</v>
      </c>
      <c r="AA45" s="85">
        <f t="shared" si="11"/>
        <v>148622924</v>
      </c>
      <c r="AB45" s="85">
        <f t="shared" si="12"/>
        <v>1188785501</v>
      </c>
      <c r="AC45" s="44">
        <f t="shared" si="13"/>
        <v>0.523360123492448</v>
      </c>
      <c r="AD45" s="84">
        <f>SUM(AD40:AD44)</f>
        <v>411272094</v>
      </c>
      <c r="AE45" s="85">
        <f>SUM(AE40:AE44)</f>
        <v>43304965</v>
      </c>
      <c r="AF45" s="85">
        <f t="shared" si="14"/>
        <v>454577059</v>
      </c>
      <c r="AG45" s="44">
        <f t="shared" si="15"/>
        <v>0.5099100234486827</v>
      </c>
      <c r="AH45" s="44">
        <f t="shared" si="16"/>
        <v>0.1655023114573848</v>
      </c>
      <c r="AI45" s="66">
        <f>SUM(AI40:AI44)</f>
        <v>1939012970</v>
      </c>
      <c r="AJ45" s="66">
        <f>SUM(AJ40:AJ44)</f>
        <v>1954540698</v>
      </c>
      <c r="AK45" s="66">
        <f>SUM(AK40:AK44)</f>
        <v>988722149</v>
      </c>
      <c r="AL45" s="66"/>
    </row>
    <row r="46" spans="1:38" s="59" customFormat="1" ht="12.75">
      <c r="A46" s="64"/>
      <c r="B46" s="65" t="s">
        <v>551</v>
      </c>
      <c r="C46" s="32"/>
      <c r="D46" s="84">
        <f>SUM(D9:D12,D14:D20,D22:D30,D32:D38,D40:D44)</f>
        <v>4362946494</v>
      </c>
      <c r="E46" s="85">
        <f>SUM(E9:E12,E14:E20,E22:E30,E32:E38,E40:E44)</f>
        <v>1259865587</v>
      </c>
      <c r="F46" s="93">
        <f t="shared" si="0"/>
        <v>5622812081</v>
      </c>
      <c r="G46" s="84">
        <f>SUM(G9:G12,G14:G20,G22:G30,G32:G38,G40:G44)</f>
        <v>4362946494</v>
      </c>
      <c r="H46" s="85">
        <f>SUM(H9:H12,H14:H20,H22:H30,H32:H38,H40:H44)</f>
        <v>1259865587</v>
      </c>
      <c r="I46" s="86">
        <f t="shared" si="1"/>
        <v>5622812081</v>
      </c>
      <c r="J46" s="84">
        <f>SUM(J9:J12,J14:J20,J22:J30,J32:J38,J40:J44)</f>
        <v>1432516717</v>
      </c>
      <c r="K46" s="85">
        <f>SUM(K9:K12,K14:K20,K22:K30,K32:K38,K40:K44)</f>
        <v>153271123</v>
      </c>
      <c r="L46" s="85">
        <f t="shared" si="2"/>
        <v>1585787840</v>
      </c>
      <c r="M46" s="44">
        <f t="shared" si="3"/>
        <v>0.28202753660548663</v>
      </c>
      <c r="N46" s="114">
        <f>SUM(N9:N12,N14:N20,N22:N30,N32:N38,N40:N44)</f>
        <v>992049943</v>
      </c>
      <c r="O46" s="115">
        <f>SUM(O9:O12,O14:O20,O22:O30,O32:O38,O40:O44)</f>
        <v>258225769</v>
      </c>
      <c r="P46" s="116">
        <f t="shared" si="4"/>
        <v>1250275712</v>
      </c>
      <c r="Q46" s="44">
        <f t="shared" si="5"/>
        <v>0.22235772670134163</v>
      </c>
      <c r="R46" s="114">
        <f>SUM(R9:R12,R14:R20,R22:R30,R32:R38,R40:R44)</f>
        <v>0</v>
      </c>
      <c r="S46" s="116">
        <f>SUM(S9:S12,S14:S20,S22:S30,S32:S38,S40:S44)</f>
        <v>0</v>
      </c>
      <c r="T46" s="116">
        <f t="shared" si="6"/>
        <v>0</v>
      </c>
      <c r="U46" s="44">
        <f t="shared" si="7"/>
        <v>0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2424566660</v>
      </c>
      <c r="AA46" s="85">
        <f t="shared" si="11"/>
        <v>411496892</v>
      </c>
      <c r="AB46" s="85">
        <f t="shared" si="12"/>
        <v>2836063552</v>
      </c>
      <c r="AC46" s="44">
        <f t="shared" si="13"/>
        <v>0.5043852633068283</v>
      </c>
      <c r="AD46" s="84">
        <f>SUM(AD9:AD12,AD14:AD20,AD22:AD30,AD32:AD38,AD40:AD44)</f>
        <v>946626222</v>
      </c>
      <c r="AE46" s="85">
        <f>SUM(AE9:AE12,AE14:AE20,AE22:AE30,AE32:AE38,AE40:AE44)</f>
        <v>133884339</v>
      </c>
      <c r="AF46" s="85">
        <f t="shared" si="14"/>
        <v>1080510561</v>
      </c>
      <c r="AG46" s="44">
        <f t="shared" si="15"/>
        <v>0.5202002369658348</v>
      </c>
      <c r="AH46" s="44">
        <f t="shared" si="16"/>
        <v>0.15711567950144256</v>
      </c>
      <c r="AI46" s="66">
        <f>SUM(AI9:AI12,AI14:AI20,AI22:AI30,AI32:AI38,AI40:AI44)</f>
        <v>4903235104</v>
      </c>
      <c r="AJ46" s="66">
        <f>SUM(AJ9:AJ12,AJ14:AJ20,AJ22:AJ30,AJ32:AJ38,AJ40:AJ44)</f>
        <v>4967140836</v>
      </c>
      <c r="AK46" s="66">
        <f>SUM(AK9:AK12,AK14:AK20,AK22:AK30,AK32:AK38,AK40:AK44)</f>
        <v>2550664063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552</v>
      </c>
      <c r="C9" s="39" t="s">
        <v>553</v>
      </c>
      <c r="D9" s="80">
        <v>197637000</v>
      </c>
      <c r="E9" s="81">
        <v>140942414</v>
      </c>
      <c r="F9" s="82">
        <f>$D9+$E9</f>
        <v>338579414</v>
      </c>
      <c r="G9" s="80">
        <v>197637000</v>
      </c>
      <c r="H9" s="81">
        <v>140942414</v>
      </c>
      <c r="I9" s="83">
        <f>$G9+$H9</f>
        <v>338579414</v>
      </c>
      <c r="J9" s="80">
        <v>75509105</v>
      </c>
      <c r="K9" s="81">
        <v>21858528</v>
      </c>
      <c r="L9" s="81">
        <f>$J9+$K9</f>
        <v>97367633</v>
      </c>
      <c r="M9" s="40">
        <f>IF($F9=0,0,$L9/$F9)</f>
        <v>0.2875769434700481</v>
      </c>
      <c r="N9" s="108">
        <v>62210278</v>
      </c>
      <c r="O9" s="109">
        <v>30503099</v>
      </c>
      <c r="P9" s="110">
        <f>$N9+$O9</f>
        <v>92713377</v>
      </c>
      <c r="Q9" s="40">
        <f>IF($F9=0,0,$P9/$F9)</f>
        <v>0.2738305200091108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137719383</v>
      </c>
      <c r="AA9" s="81">
        <f>$K9+$O9</f>
        <v>52361627</v>
      </c>
      <c r="AB9" s="81">
        <f>$Z9+$AA9</f>
        <v>190081010</v>
      </c>
      <c r="AC9" s="40">
        <f>IF($F9=0,0,$AB9/$F9)</f>
        <v>0.5614074634791588</v>
      </c>
      <c r="AD9" s="80">
        <v>53337739</v>
      </c>
      <c r="AE9" s="81">
        <v>19314489</v>
      </c>
      <c r="AF9" s="81">
        <f>$AD9+$AE9</f>
        <v>72652228</v>
      </c>
      <c r="AG9" s="40">
        <f>IF($AI9=0,0,$AK9/$AI9)</f>
        <v>0.5157719404908779</v>
      </c>
      <c r="AH9" s="40">
        <f>IF($AF9=0,0,(($P9/$AF9)-1))</f>
        <v>0.2761257232193899</v>
      </c>
      <c r="AI9" s="12">
        <v>290062152</v>
      </c>
      <c r="AJ9" s="12">
        <v>217405662</v>
      </c>
      <c r="AK9" s="12">
        <v>149605919</v>
      </c>
      <c r="AL9" s="12"/>
    </row>
    <row r="10" spans="1:38" s="13" customFormat="1" ht="12.75">
      <c r="A10" s="29" t="s">
        <v>96</v>
      </c>
      <c r="B10" s="63" t="s">
        <v>68</v>
      </c>
      <c r="C10" s="39" t="s">
        <v>69</v>
      </c>
      <c r="D10" s="80">
        <v>1166255700</v>
      </c>
      <c r="E10" s="81">
        <v>210500000</v>
      </c>
      <c r="F10" s="83">
        <f aca="true" t="shared" si="0" ref="F10:F36">$D10+$E10</f>
        <v>1376755700</v>
      </c>
      <c r="G10" s="80">
        <v>1166255700</v>
      </c>
      <c r="H10" s="81">
        <v>210500000</v>
      </c>
      <c r="I10" s="83">
        <f aca="true" t="shared" si="1" ref="I10:I36">$G10+$H10</f>
        <v>1376755700</v>
      </c>
      <c r="J10" s="80">
        <v>310199392</v>
      </c>
      <c r="K10" s="81">
        <v>140718365</v>
      </c>
      <c r="L10" s="81">
        <f aca="true" t="shared" si="2" ref="L10:L36">$J10+$K10</f>
        <v>450917757</v>
      </c>
      <c r="M10" s="40">
        <f aca="true" t="shared" si="3" ref="M10:M36">IF($F10=0,0,$L10/$F10)</f>
        <v>0.32752198302138863</v>
      </c>
      <c r="N10" s="108">
        <v>211689911</v>
      </c>
      <c r="O10" s="109">
        <v>47359479</v>
      </c>
      <c r="P10" s="110">
        <f aca="true" t="shared" si="4" ref="P10:P36">$N10+$O10</f>
        <v>259049390</v>
      </c>
      <c r="Q10" s="40">
        <f aca="true" t="shared" si="5" ref="Q10:Q36">IF($F10=0,0,$P10/$F10)</f>
        <v>0.18815930088395494</v>
      </c>
      <c r="R10" s="108">
        <v>0</v>
      </c>
      <c r="S10" s="110">
        <v>0</v>
      </c>
      <c r="T10" s="110">
        <f aca="true" t="shared" si="6" ref="T10:T36">$R10+$S10</f>
        <v>0</v>
      </c>
      <c r="U10" s="40">
        <f aca="true" t="shared" si="7" ref="U10:U36">IF($I10=0,0,$T10/$I10)</f>
        <v>0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</f>
        <v>521889303</v>
      </c>
      <c r="AA10" s="81">
        <f aca="true" t="shared" si="11" ref="AA10:AA36">$K10+$O10</f>
        <v>188077844</v>
      </c>
      <c r="AB10" s="81">
        <f aca="true" t="shared" si="12" ref="AB10:AB36">$Z10+$AA10</f>
        <v>709967147</v>
      </c>
      <c r="AC10" s="40">
        <f aca="true" t="shared" si="13" ref="AC10:AC36">IF($F10=0,0,$AB10/$F10)</f>
        <v>0.5156812839053435</v>
      </c>
      <c r="AD10" s="80">
        <v>277812157</v>
      </c>
      <c r="AE10" s="81">
        <v>0</v>
      </c>
      <c r="AF10" s="81">
        <f aca="true" t="shared" si="14" ref="AF10:AF36">$AD10+$AE10</f>
        <v>277812157</v>
      </c>
      <c r="AG10" s="40">
        <f aca="true" t="shared" si="15" ref="AG10:AG36">IF($AI10=0,0,$AK10/$AI10)</f>
        <v>0.504098203924721</v>
      </c>
      <c r="AH10" s="40">
        <f aca="true" t="shared" si="16" ref="AH10:AH36">IF($AF10=0,0,(($P10/$AF10)-1))</f>
        <v>-0.06753760239513207</v>
      </c>
      <c r="AI10" s="12">
        <v>1234024000</v>
      </c>
      <c r="AJ10" s="12">
        <v>1016078500</v>
      </c>
      <c r="AK10" s="12">
        <v>622069282</v>
      </c>
      <c r="AL10" s="12"/>
    </row>
    <row r="11" spans="1:38" s="13" customFormat="1" ht="12.75">
      <c r="A11" s="29" t="s">
        <v>96</v>
      </c>
      <c r="B11" s="63" t="s">
        <v>82</v>
      </c>
      <c r="C11" s="39" t="s">
        <v>83</v>
      </c>
      <c r="D11" s="80">
        <v>2685772859</v>
      </c>
      <c r="E11" s="81">
        <v>888772983</v>
      </c>
      <c r="F11" s="82">
        <f t="shared" si="0"/>
        <v>3574545842</v>
      </c>
      <c r="G11" s="80">
        <v>2685772859</v>
      </c>
      <c r="H11" s="81">
        <v>888772983</v>
      </c>
      <c r="I11" s="83">
        <f t="shared" si="1"/>
        <v>3574545842</v>
      </c>
      <c r="J11" s="80">
        <v>604059479</v>
      </c>
      <c r="K11" s="81">
        <v>40293477</v>
      </c>
      <c r="L11" s="81">
        <f t="shared" si="2"/>
        <v>644352956</v>
      </c>
      <c r="M11" s="40">
        <f t="shared" si="3"/>
        <v>0.1802614890062445</v>
      </c>
      <c r="N11" s="108">
        <v>583225589</v>
      </c>
      <c r="O11" s="109">
        <v>136404135</v>
      </c>
      <c r="P11" s="110">
        <f t="shared" si="4"/>
        <v>719629724</v>
      </c>
      <c r="Q11" s="40">
        <f t="shared" si="5"/>
        <v>0.20132060289856538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1187285068</v>
      </c>
      <c r="AA11" s="81">
        <f t="shared" si="11"/>
        <v>176697612</v>
      </c>
      <c r="AB11" s="81">
        <f t="shared" si="12"/>
        <v>1363982680</v>
      </c>
      <c r="AC11" s="40">
        <f t="shared" si="13"/>
        <v>0.38158209190480985</v>
      </c>
      <c r="AD11" s="80">
        <v>544676616</v>
      </c>
      <c r="AE11" s="81">
        <v>61528439</v>
      </c>
      <c r="AF11" s="81">
        <f t="shared" si="14"/>
        <v>606205055</v>
      </c>
      <c r="AG11" s="40">
        <f t="shared" si="15"/>
        <v>0.40285761226297745</v>
      </c>
      <c r="AH11" s="40">
        <f t="shared" si="16"/>
        <v>0.18710610883968948</v>
      </c>
      <c r="AI11" s="12">
        <v>2742993478</v>
      </c>
      <c r="AJ11" s="12">
        <v>2806386351</v>
      </c>
      <c r="AK11" s="12">
        <v>1105035803</v>
      </c>
      <c r="AL11" s="12"/>
    </row>
    <row r="12" spans="1:38" s="13" customFormat="1" ht="12.75">
      <c r="A12" s="29" t="s">
        <v>96</v>
      </c>
      <c r="B12" s="63" t="s">
        <v>554</v>
      </c>
      <c r="C12" s="39" t="s">
        <v>555</v>
      </c>
      <c r="D12" s="80">
        <v>110459929</v>
      </c>
      <c r="E12" s="81">
        <v>35437000</v>
      </c>
      <c r="F12" s="82">
        <f t="shared" si="0"/>
        <v>145896929</v>
      </c>
      <c r="G12" s="80">
        <v>110459929</v>
      </c>
      <c r="H12" s="81">
        <v>35437000</v>
      </c>
      <c r="I12" s="83">
        <f t="shared" si="1"/>
        <v>145896929</v>
      </c>
      <c r="J12" s="80">
        <v>35178966</v>
      </c>
      <c r="K12" s="81">
        <v>9707346</v>
      </c>
      <c r="L12" s="81">
        <f t="shared" si="2"/>
        <v>44886312</v>
      </c>
      <c r="M12" s="40">
        <f t="shared" si="3"/>
        <v>0.3076576889428564</v>
      </c>
      <c r="N12" s="108">
        <v>21303789</v>
      </c>
      <c r="O12" s="109">
        <v>2862221</v>
      </c>
      <c r="P12" s="110">
        <f t="shared" si="4"/>
        <v>24166010</v>
      </c>
      <c r="Q12" s="40">
        <f t="shared" si="5"/>
        <v>0.1656375508767563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56482755</v>
      </c>
      <c r="AA12" s="81">
        <f t="shared" si="11"/>
        <v>12569567</v>
      </c>
      <c r="AB12" s="81">
        <f t="shared" si="12"/>
        <v>69052322</v>
      </c>
      <c r="AC12" s="40">
        <f t="shared" si="13"/>
        <v>0.47329523981961263</v>
      </c>
      <c r="AD12" s="80">
        <v>30535365</v>
      </c>
      <c r="AE12" s="81">
        <v>2405020</v>
      </c>
      <c r="AF12" s="81">
        <f t="shared" si="14"/>
        <v>32940385</v>
      </c>
      <c r="AG12" s="40">
        <f t="shared" si="15"/>
        <v>0.565491971062563</v>
      </c>
      <c r="AH12" s="40">
        <f t="shared" si="16"/>
        <v>-0.26637135540461954</v>
      </c>
      <c r="AI12" s="12">
        <v>128115147</v>
      </c>
      <c r="AJ12" s="12">
        <v>142813042</v>
      </c>
      <c r="AK12" s="12">
        <v>72448087</v>
      </c>
      <c r="AL12" s="12"/>
    </row>
    <row r="13" spans="1:38" s="13" customFormat="1" ht="12.75">
      <c r="A13" s="29" t="s">
        <v>96</v>
      </c>
      <c r="B13" s="63" t="s">
        <v>556</v>
      </c>
      <c r="C13" s="39" t="s">
        <v>557</v>
      </c>
      <c r="D13" s="80">
        <v>379187661</v>
      </c>
      <c r="E13" s="81">
        <v>157520000</v>
      </c>
      <c r="F13" s="82">
        <f t="shared" si="0"/>
        <v>536707661</v>
      </c>
      <c r="G13" s="80">
        <v>379187661</v>
      </c>
      <c r="H13" s="81">
        <v>157520000</v>
      </c>
      <c r="I13" s="83">
        <f t="shared" si="1"/>
        <v>536707661</v>
      </c>
      <c r="J13" s="80">
        <v>128361750</v>
      </c>
      <c r="K13" s="81">
        <v>20206626</v>
      </c>
      <c r="L13" s="81">
        <f t="shared" si="2"/>
        <v>148568376</v>
      </c>
      <c r="M13" s="40">
        <f t="shared" si="3"/>
        <v>0.27681433822499507</v>
      </c>
      <c r="N13" s="108">
        <v>110086669</v>
      </c>
      <c r="O13" s="109">
        <v>23186165</v>
      </c>
      <c r="P13" s="110">
        <f t="shared" si="4"/>
        <v>133272834</v>
      </c>
      <c r="Q13" s="40">
        <f t="shared" si="5"/>
        <v>0.2483155052262241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238448419</v>
      </c>
      <c r="AA13" s="81">
        <f t="shared" si="11"/>
        <v>43392791</v>
      </c>
      <c r="AB13" s="81">
        <f t="shared" si="12"/>
        <v>281841210</v>
      </c>
      <c r="AC13" s="40">
        <f t="shared" si="13"/>
        <v>0.5251298434512192</v>
      </c>
      <c r="AD13" s="80">
        <v>100181619</v>
      </c>
      <c r="AE13" s="81">
        <v>32836042</v>
      </c>
      <c r="AF13" s="81">
        <f t="shared" si="14"/>
        <v>133017661</v>
      </c>
      <c r="AG13" s="40">
        <f t="shared" si="15"/>
        <v>0.5774262330201492</v>
      </c>
      <c r="AH13" s="40">
        <f t="shared" si="16"/>
        <v>0.0019183392497030827</v>
      </c>
      <c r="AI13" s="12">
        <v>465651028</v>
      </c>
      <c r="AJ13" s="12">
        <v>539239757</v>
      </c>
      <c r="AK13" s="12">
        <v>268879119</v>
      </c>
      <c r="AL13" s="12"/>
    </row>
    <row r="14" spans="1:38" s="13" customFormat="1" ht="12.75">
      <c r="A14" s="29" t="s">
        <v>115</v>
      </c>
      <c r="B14" s="63" t="s">
        <v>558</v>
      </c>
      <c r="C14" s="39" t="s">
        <v>559</v>
      </c>
      <c r="D14" s="80">
        <v>241314000</v>
      </c>
      <c r="E14" s="81">
        <v>4940000</v>
      </c>
      <c r="F14" s="82">
        <f t="shared" si="0"/>
        <v>246254000</v>
      </c>
      <c r="G14" s="80">
        <v>241314000</v>
      </c>
      <c r="H14" s="81">
        <v>4940000</v>
      </c>
      <c r="I14" s="83">
        <f t="shared" si="1"/>
        <v>246254000</v>
      </c>
      <c r="J14" s="80">
        <v>104230112</v>
      </c>
      <c r="K14" s="81">
        <v>507629</v>
      </c>
      <c r="L14" s="81">
        <f t="shared" si="2"/>
        <v>104737741</v>
      </c>
      <c r="M14" s="40">
        <f t="shared" si="3"/>
        <v>0.4253240191022278</v>
      </c>
      <c r="N14" s="108">
        <v>83246853</v>
      </c>
      <c r="O14" s="109">
        <v>309317</v>
      </c>
      <c r="P14" s="110">
        <f t="shared" si="4"/>
        <v>83556170</v>
      </c>
      <c r="Q14" s="40">
        <f t="shared" si="5"/>
        <v>0.3393088843226912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187476965</v>
      </c>
      <c r="AA14" s="81">
        <f t="shared" si="11"/>
        <v>816946</v>
      </c>
      <c r="AB14" s="81">
        <f t="shared" si="12"/>
        <v>188293911</v>
      </c>
      <c r="AC14" s="40">
        <f t="shared" si="13"/>
        <v>0.764632903424919</v>
      </c>
      <c r="AD14" s="80">
        <v>86995958</v>
      </c>
      <c r="AE14" s="81">
        <v>5084908</v>
      </c>
      <c r="AF14" s="81">
        <f t="shared" si="14"/>
        <v>92080866</v>
      </c>
      <c r="AG14" s="40">
        <f t="shared" si="15"/>
        <v>0.5448261624274499</v>
      </c>
      <c r="AH14" s="40">
        <f t="shared" si="16"/>
        <v>-0.0925783647603835</v>
      </c>
      <c r="AI14" s="12">
        <v>353721000</v>
      </c>
      <c r="AJ14" s="12">
        <v>376313000</v>
      </c>
      <c r="AK14" s="12">
        <v>192716455</v>
      </c>
      <c r="AL14" s="12"/>
    </row>
    <row r="15" spans="1:38" s="59" customFormat="1" ht="12.75">
      <c r="A15" s="64"/>
      <c r="B15" s="65" t="s">
        <v>560</v>
      </c>
      <c r="C15" s="32"/>
      <c r="D15" s="84">
        <f>SUM(D9:D14)</f>
        <v>4780627149</v>
      </c>
      <c r="E15" s="85">
        <f>SUM(E9:E14)</f>
        <v>1438112397</v>
      </c>
      <c r="F15" s="93">
        <f t="shared" si="0"/>
        <v>6218739546</v>
      </c>
      <c r="G15" s="84">
        <f>SUM(G9:G14)</f>
        <v>4780627149</v>
      </c>
      <c r="H15" s="85">
        <f>SUM(H9:H14)</f>
        <v>1438112397</v>
      </c>
      <c r="I15" s="86">
        <f t="shared" si="1"/>
        <v>6218739546</v>
      </c>
      <c r="J15" s="84">
        <f>SUM(J9:J14)</f>
        <v>1257538804</v>
      </c>
      <c r="K15" s="85">
        <f>SUM(K9:K14)</f>
        <v>233291971</v>
      </c>
      <c r="L15" s="85">
        <f t="shared" si="2"/>
        <v>1490830775</v>
      </c>
      <c r="M15" s="44">
        <f t="shared" si="3"/>
        <v>0.23973198490985653</v>
      </c>
      <c r="N15" s="114">
        <f>SUM(N9:N14)</f>
        <v>1071763089</v>
      </c>
      <c r="O15" s="115">
        <f>SUM(O9:O14)</f>
        <v>240624416</v>
      </c>
      <c r="P15" s="116">
        <f t="shared" si="4"/>
        <v>1312387505</v>
      </c>
      <c r="Q15" s="44">
        <f t="shared" si="5"/>
        <v>0.21103754149732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2329301893</v>
      </c>
      <c r="AA15" s="85">
        <f t="shared" si="11"/>
        <v>473916387</v>
      </c>
      <c r="AB15" s="85">
        <f t="shared" si="12"/>
        <v>2803218280</v>
      </c>
      <c r="AC15" s="44">
        <f t="shared" si="13"/>
        <v>0.45076952640717655</v>
      </c>
      <c r="AD15" s="84">
        <f>SUM(AD9:AD14)</f>
        <v>1093539454</v>
      </c>
      <c r="AE15" s="85">
        <f>SUM(AE9:AE14)</f>
        <v>121168898</v>
      </c>
      <c r="AF15" s="85">
        <f t="shared" si="14"/>
        <v>1214708352</v>
      </c>
      <c r="AG15" s="44">
        <f t="shared" si="15"/>
        <v>0.46231158889141893</v>
      </c>
      <c r="AH15" s="44">
        <f t="shared" si="16"/>
        <v>0.08041366706598563</v>
      </c>
      <c r="AI15" s="66">
        <f>SUM(AI9:AI14)</f>
        <v>5214566805</v>
      </c>
      <c r="AJ15" s="66">
        <f>SUM(AJ9:AJ14)</f>
        <v>5098236312</v>
      </c>
      <c r="AK15" s="66">
        <f>SUM(AK9:AK14)</f>
        <v>2410754665</v>
      </c>
      <c r="AL15" s="66"/>
    </row>
    <row r="16" spans="1:38" s="13" customFormat="1" ht="12.75">
      <c r="A16" s="29" t="s">
        <v>96</v>
      </c>
      <c r="B16" s="63" t="s">
        <v>561</v>
      </c>
      <c r="C16" s="39" t="s">
        <v>562</v>
      </c>
      <c r="D16" s="80">
        <v>75858000</v>
      </c>
      <c r="E16" s="81">
        <v>28894168</v>
      </c>
      <c r="F16" s="82">
        <f t="shared" si="0"/>
        <v>104752168</v>
      </c>
      <c r="G16" s="80">
        <v>75858000</v>
      </c>
      <c r="H16" s="81">
        <v>28894168</v>
      </c>
      <c r="I16" s="83">
        <f t="shared" si="1"/>
        <v>104752168</v>
      </c>
      <c r="J16" s="80">
        <v>34773113</v>
      </c>
      <c r="K16" s="81">
        <v>5180772</v>
      </c>
      <c r="L16" s="81">
        <f t="shared" si="2"/>
        <v>39953885</v>
      </c>
      <c r="M16" s="40">
        <f t="shared" si="3"/>
        <v>0.3814134424406376</v>
      </c>
      <c r="N16" s="108">
        <v>19575641</v>
      </c>
      <c r="O16" s="109">
        <v>6693347</v>
      </c>
      <c r="P16" s="110">
        <f t="shared" si="4"/>
        <v>26268988</v>
      </c>
      <c r="Q16" s="40">
        <f t="shared" si="5"/>
        <v>0.2507727381833281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54348754</v>
      </c>
      <c r="AA16" s="81">
        <f t="shared" si="11"/>
        <v>11874119</v>
      </c>
      <c r="AB16" s="81">
        <f t="shared" si="12"/>
        <v>66222873</v>
      </c>
      <c r="AC16" s="40">
        <f t="shared" si="13"/>
        <v>0.6321861806239657</v>
      </c>
      <c r="AD16" s="80">
        <v>21000763</v>
      </c>
      <c r="AE16" s="81">
        <v>2496877</v>
      </c>
      <c r="AF16" s="81">
        <f t="shared" si="14"/>
        <v>23497640</v>
      </c>
      <c r="AG16" s="40">
        <f t="shared" si="15"/>
        <v>0.8018229244416548</v>
      </c>
      <c r="AH16" s="40">
        <f t="shared" si="16"/>
        <v>0.11794154647019872</v>
      </c>
      <c r="AI16" s="12">
        <v>83099001</v>
      </c>
      <c r="AJ16" s="12">
        <v>123631469</v>
      </c>
      <c r="AK16" s="12">
        <v>66630684</v>
      </c>
      <c r="AL16" s="12"/>
    </row>
    <row r="17" spans="1:38" s="13" customFormat="1" ht="12.75">
      <c r="A17" s="29" t="s">
        <v>96</v>
      </c>
      <c r="B17" s="63" t="s">
        <v>563</v>
      </c>
      <c r="C17" s="39" t="s">
        <v>564</v>
      </c>
      <c r="D17" s="80">
        <v>132611944</v>
      </c>
      <c r="E17" s="81">
        <v>53535999</v>
      </c>
      <c r="F17" s="82">
        <f t="shared" si="0"/>
        <v>186147943</v>
      </c>
      <c r="G17" s="80">
        <v>132611944</v>
      </c>
      <c r="H17" s="81">
        <v>53535999</v>
      </c>
      <c r="I17" s="83">
        <f t="shared" si="1"/>
        <v>186147943</v>
      </c>
      <c r="J17" s="80">
        <v>42822434</v>
      </c>
      <c r="K17" s="81">
        <v>4337894</v>
      </c>
      <c r="L17" s="81">
        <f t="shared" si="2"/>
        <v>47160328</v>
      </c>
      <c r="M17" s="40">
        <f t="shared" si="3"/>
        <v>0.25334863893714904</v>
      </c>
      <c r="N17" s="108">
        <v>13544572</v>
      </c>
      <c r="O17" s="109">
        <v>4070350</v>
      </c>
      <c r="P17" s="110">
        <f t="shared" si="4"/>
        <v>17614922</v>
      </c>
      <c r="Q17" s="40">
        <f t="shared" si="5"/>
        <v>0.09462861483245076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56367006</v>
      </c>
      <c r="AA17" s="81">
        <f t="shared" si="11"/>
        <v>8408244</v>
      </c>
      <c r="AB17" s="81">
        <f t="shared" si="12"/>
        <v>64775250</v>
      </c>
      <c r="AC17" s="40">
        <f t="shared" si="13"/>
        <v>0.3479772537695998</v>
      </c>
      <c r="AD17" s="80">
        <v>22656112</v>
      </c>
      <c r="AE17" s="81">
        <v>0</v>
      </c>
      <c r="AF17" s="81">
        <f t="shared" si="14"/>
        <v>22656112</v>
      </c>
      <c r="AG17" s="40">
        <f t="shared" si="15"/>
        <v>0.20885503709819622</v>
      </c>
      <c r="AH17" s="40">
        <f t="shared" si="16"/>
        <v>-0.22250905186203174</v>
      </c>
      <c r="AI17" s="12">
        <v>172099742</v>
      </c>
      <c r="AJ17" s="12">
        <v>172099742</v>
      </c>
      <c r="AK17" s="12">
        <v>35943898</v>
      </c>
      <c r="AL17" s="12"/>
    </row>
    <row r="18" spans="1:38" s="13" customFormat="1" ht="12.75">
      <c r="A18" s="29" t="s">
        <v>96</v>
      </c>
      <c r="B18" s="63" t="s">
        <v>565</v>
      </c>
      <c r="C18" s="39" t="s">
        <v>566</v>
      </c>
      <c r="D18" s="80">
        <v>480398090</v>
      </c>
      <c r="E18" s="81">
        <v>48473000</v>
      </c>
      <c r="F18" s="82">
        <f t="shared" si="0"/>
        <v>528871090</v>
      </c>
      <c r="G18" s="80">
        <v>480398090</v>
      </c>
      <c r="H18" s="81">
        <v>48473000</v>
      </c>
      <c r="I18" s="83">
        <f t="shared" si="1"/>
        <v>528871090</v>
      </c>
      <c r="J18" s="80">
        <v>164522190</v>
      </c>
      <c r="K18" s="81">
        <v>0</v>
      </c>
      <c r="L18" s="81">
        <f t="shared" si="2"/>
        <v>164522190</v>
      </c>
      <c r="M18" s="40">
        <f t="shared" si="3"/>
        <v>0.3110818365965135</v>
      </c>
      <c r="N18" s="108">
        <v>68000628</v>
      </c>
      <c r="O18" s="109">
        <v>3549355</v>
      </c>
      <c r="P18" s="110">
        <f t="shared" si="4"/>
        <v>71549983</v>
      </c>
      <c r="Q18" s="40">
        <f t="shared" si="5"/>
        <v>0.13528813420298696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232522818</v>
      </c>
      <c r="AA18" s="81">
        <f t="shared" si="11"/>
        <v>3549355</v>
      </c>
      <c r="AB18" s="81">
        <f t="shared" si="12"/>
        <v>236072173</v>
      </c>
      <c r="AC18" s="40">
        <f t="shared" si="13"/>
        <v>0.44636997079950047</v>
      </c>
      <c r="AD18" s="80">
        <v>116832502</v>
      </c>
      <c r="AE18" s="81">
        <v>7102584</v>
      </c>
      <c r="AF18" s="81">
        <f t="shared" si="14"/>
        <v>123935086</v>
      </c>
      <c r="AG18" s="40">
        <f t="shared" si="15"/>
        <v>0.49980168011073456</v>
      </c>
      <c r="AH18" s="40">
        <f t="shared" si="16"/>
        <v>-0.42268178197738127</v>
      </c>
      <c r="AI18" s="12">
        <v>481873000</v>
      </c>
      <c r="AJ18" s="12">
        <v>433403188</v>
      </c>
      <c r="AK18" s="12">
        <v>240840935</v>
      </c>
      <c r="AL18" s="12"/>
    </row>
    <row r="19" spans="1:38" s="13" customFormat="1" ht="12.75">
      <c r="A19" s="29" t="s">
        <v>96</v>
      </c>
      <c r="B19" s="63" t="s">
        <v>567</v>
      </c>
      <c r="C19" s="39" t="s">
        <v>568</v>
      </c>
      <c r="D19" s="80">
        <v>334286000</v>
      </c>
      <c r="E19" s="81">
        <v>75693513</v>
      </c>
      <c r="F19" s="82">
        <f t="shared" si="0"/>
        <v>409979513</v>
      </c>
      <c r="G19" s="80">
        <v>334286000</v>
      </c>
      <c r="H19" s="81">
        <v>75693513</v>
      </c>
      <c r="I19" s="83">
        <f t="shared" si="1"/>
        <v>409979513</v>
      </c>
      <c r="J19" s="80">
        <v>90640599</v>
      </c>
      <c r="K19" s="81">
        <v>3737041</v>
      </c>
      <c r="L19" s="81">
        <f t="shared" si="2"/>
        <v>94377640</v>
      </c>
      <c r="M19" s="40">
        <f t="shared" si="3"/>
        <v>0.2302008685980365</v>
      </c>
      <c r="N19" s="108">
        <v>18050254</v>
      </c>
      <c r="O19" s="109">
        <v>5094897</v>
      </c>
      <c r="P19" s="110">
        <f t="shared" si="4"/>
        <v>23145151</v>
      </c>
      <c r="Q19" s="40">
        <f t="shared" si="5"/>
        <v>0.056454408735296974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108690853</v>
      </c>
      <c r="AA19" s="81">
        <f t="shared" si="11"/>
        <v>8831938</v>
      </c>
      <c r="AB19" s="81">
        <f t="shared" si="12"/>
        <v>117522791</v>
      </c>
      <c r="AC19" s="40">
        <f t="shared" si="13"/>
        <v>0.28665527733333346</v>
      </c>
      <c r="AD19" s="80">
        <v>70820848</v>
      </c>
      <c r="AE19" s="81">
        <v>8687261</v>
      </c>
      <c r="AF19" s="81">
        <f t="shared" si="14"/>
        <v>79508109</v>
      </c>
      <c r="AG19" s="40">
        <f t="shared" si="15"/>
        <v>0.5400959238954631</v>
      </c>
      <c r="AH19" s="40">
        <f t="shared" si="16"/>
        <v>-0.7088957177940177</v>
      </c>
      <c r="AI19" s="12">
        <v>355511000</v>
      </c>
      <c r="AJ19" s="12">
        <v>354311003</v>
      </c>
      <c r="AK19" s="12">
        <v>192010042</v>
      </c>
      <c r="AL19" s="12"/>
    </row>
    <row r="20" spans="1:38" s="13" customFormat="1" ht="12.75">
      <c r="A20" s="29" t="s">
        <v>96</v>
      </c>
      <c r="B20" s="63" t="s">
        <v>569</v>
      </c>
      <c r="C20" s="39" t="s">
        <v>570</v>
      </c>
      <c r="D20" s="80">
        <v>218268671</v>
      </c>
      <c r="E20" s="81">
        <v>139180748</v>
      </c>
      <c r="F20" s="82">
        <f t="shared" si="0"/>
        <v>357449419</v>
      </c>
      <c r="G20" s="80">
        <v>218268671</v>
      </c>
      <c r="H20" s="81">
        <v>139180748</v>
      </c>
      <c r="I20" s="83">
        <f t="shared" si="1"/>
        <v>357449419</v>
      </c>
      <c r="J20" s="80">
        <v>59159160</v>
      </c>
      <c r="K20" s="81">
        <v>18208484</v>
      </c>
      <c r="L20" s="81">
        <f t="shared" si="2"/>
        <v>77367644</v>
      </c>
      <c r="M20" s="40">
        <f t="shared" si="3"/>
        <v>0.2164436138026007</v>
      </c>
      <c r="N20" s="108">
        <v>9428103</v>
      </c>
      <c r="O20" s="109">
        <v>257024</v>
      </c>
      <c r="P20" s="110">
        <f t="shared" si="4"/>
        <v>9685127</v>
      </c>
      <c r="Q20" s="40">
        <f t="shared" si="5"/>
        <v>0.027095097894116314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68587263</v>
      </c>
      <c r="AA20" s="81">
        <f t="shared" si="11"/>
        <v>18465508</v>
      </c>
      <c r="AB20" s="81">
        <f t="shared" si="12"/>
        <v>87052771</v>
      </c>
      <c r="AC20" s="40">
        <f t="shared" si="13"/>
        <v>0.243538711696717</v>
      </c>
      <c r="AD20" s="80">
        <v>30080750</v>
      </c>
      <c r="AE20" s="81">
        <v>0</v>
      </c>
      <c r="AF20" s="81">
        <f t="shared" si="14"/>
        <v>30080750</v>
      </c>
      <c r="AG20" s="40">
        <f t="shared" si="15"/>
        <v>0.3421848071019804</v>
      </c>
      <c r="AH20" s="40">
        <f t="shared" si="16"/>
        <v>-0.6780290717485435</v>
      </c>
      <c r="AI20" s="12">
        <v>235202000</v>
      </c>
      <c r="AJ20" s="12">
        <v>212880151</v>
      </c>
      <c r="AK20" s="12">
        <v>80482551</v>
      </c>
      <c r="AL20" s="12"/>
    </row>
    <row r="21" spans="1:38" s="13" customFormat="1" ht="12.75">
      <c r="A21" s="29" t="s">
        <v>115</v>
      </c>
      <c r="B21" s="63" t="s">
        <v>571</v>
      </c>
      <c r="C21" s="39" t="s">
        <v>572</v>
      </c>
      <c r="D21" s="80">
        <v>437670000</v>
      </c>
      <c r="E21" s="81">
        <v>384149000</v>
      </c>
      <c r="F21" s="83">
        <f t="shared" si="0"/>
        <v>821819000</v>
      </c>
      <c r="G21" s="80">
        <v>437670000</v>
      </c>
      <c r="H21" s="81">
        <v>384149000</v>
      </c>
      <c r="I21" s="83">
        <f t="shared" si="1"/>
        <v>821819000</v>
      </c>
      <c r="J21" s="80">
        <v>173197089</v>
      </c>
      <c r="K21" s="81">
        <v>79186387</v>
      </c>
      <c r="L21" s="81">
        <f t="shared" si="2"/>
        <v>252383476</v>
      </c>
      <c r="M21" s="40">
        <f t="shared" si="3"/>
        <v>0.3071034814235251</v>
      </c>
      <c r="N21" s="108">
        <v>115694264</v>
      </c>
      <c r="O21" s="109">
        <v>133561984</v>
      </c>
      <c r="P21" s="110">
        <f t="shared" si="4"/>
        <v>249256248</v>
      </c>
      <c r="Q21" s="40">
        <f t="shared" si="5"/>
        <v>0.30329822990220473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288891353</v>
      </c>
      <c r="AA21" s="81">
        <f t="shared" si="11"/>
        <v>212748371</v>
      </c>
      <c r="AB21" s="81">
        <f t="shared" si="12"/>
        <v>501639724</v>
      </c>
      <c r="AC21" s="40">
        <f t="shared" si="13"/>
        <v>0.6104017113257298</v>
      </c>
      <c r="AD21" s="80">
        <v>327527305</v>
      </c>
      <c r="AE21" s="81">
        <v>96985113</v>
      </c>
      <c r="AF21" s="81">
        <f t="shared" si="14"/>
        <v>424512418</v>
      </c>
      <c r="AG21" s="40">
        <f t="shared" si="15"/>
        <v>1.1379313771246933</v>
      </c>
      <c r="AH21" s="40">
        <f t="shared" si="16"/>
        <v>-0.4128410914942894</v>
      </c>
      <c r="AI21" s="12">
        <v>615400649</v>
      </c>
      <c r="AJ21" s="12">
        <v>1202939649</v>
      </c>
      <c r="AK21" s="12">
        <v>700283708</v>
      </c>
      <c r="AL21" s="12"/>
    </row>
    <row r="22" spans="1:38" s="59" customFormat="1" ht="12.75">
      <c r="A22" s="64"/>
      <c r="B22" s="65" t="s">
        <v>573</v>
      </c>
      <c r="C22" s="32"/>
      <c r="D22" s="84">
        <f>SUM(D16:D21)</f>
        <v>1679092705</v>
      </c>
      <c r="E22" s="85">
        <f>SUM(E16:E21)</f>
        <v>729926428</v>
      </c>
      <c r="F22" s="93">
        <f t="shared" si="0"/>
        <v>2409019133</v>
      </c>
      <c r="G22" s="84">
        <f>SUM(G16:G21)</f>
        <v>1679092705</v>
      </c>
      <c r="H22" s="85">
        <f>SUM(H16:H21)</f>
        <v>729926428</v>
      </c>
      <c r="I22" s="86">
        <f t="shared" si="1"/>
        <v>2409019133</v>
      </c>
      <c r="J22" s="84">
        <f>SUM(J16:J21)</f>
        <v>565114585</v>
      </c>
      <c r="K22" s="85">
        <f>SUM(K16:K21)</f>
        <v>110650578</v>
      </c>
      <c r="L22" s="85">
        <f t="shared" si="2"/>
        <v>675765163</v>
      </c>
      <c r="M22" s="44">
        <f t="shared" si="3"/>
        <v>0.28051465168666223</v>
      </c>
      <c r="N22" s="114">
        <f>SUM(N16:N21)</f>
        <v>244293462</v>
      </c>
      <c r="O22" s="115">
        <f>SUM(O16:O21)</f>
        <v>153226957</v>
      </c>
      <c r="P22" s="116">
        <f t="shared" si="4"/>
        <v>397520419</v>
      </c>
      <c r="Q22" s="44">
        <f t="shared" si="5"/>
        <v>0.16501339219542013</v>
      </c>
      <c r="R22" s="114">
        <f>SUM(R16:R21)</f>
        <v>0</v>
      </c>
      <c r="S22" s="116">
        <f>SUM(S16:S21)</f>
        <v>0</v>
      </c>
      <c r="T22" s="116">
        <f t="shared" si="6"/>
        <v>0</v>
      </c>
      <c r="U22" s="44">
        <f t="shared" si="7"/>
        <v>0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809408047</v>
      </c>
      <c r="AA22" s="85">
        <f t="shared" si="11"/>
        <v>263877535</v>
      </c>
      <c r="AB22" s="85">
        <f t="shared" si="12"/>
        <v>1073285582</v>
      </c>
      <c r="AC22" s="44">
        <f t="shared" si="13"/>
        <v>0.44552804388208234</v>
      </c>
      <c r="AD22" s="84">
        <f>SUM(AD16:AD21)</f>
        <v>588918280</v>
      </c>
      <c r="AE22" s="85">
        <f>SUM(AE16:AE21)</f>
        <v>115271835</v>
      </c>
      <c r="AF22" s="85">
        <f t="shared" si="14"/>
        <v>704190115</v>
      </c>
      <c r="AG22" s="44">
        <f t="shared" si="15"/>
        <v>0.6773372337084758</v>
      </c>
      <c r="AH22" s="44">
        <f t="shared" si="16"/>
        <v>-0.4354927589405313</v>
      </c>
      <c r="AI22" s="66">
        <f>SUM(AI16:AI21)</f>
        <v>1943185392</v>
      </c>
      <c r="AJ22" s="66">
        <f>SUM(AJ16:AJ21)</f>
        <v>2499265202</v>
      </c>
      <c r="AK22" s="66">
        <f>SUM(AK16:AK21)</f>
        <v>1316191818</v>
      </c>
      <c r="AL22" s="66"/>
    </row>
    <row r="23" spans="1:38" s="13" customFormat="1" ht="12.75">
      <c r="A23" s="29" t="s">
        <v>96</v>
      </c>
      <c r="B23" s="63" t="s">
        <v>574</v>
      </c>
      <c r="C23" s="39" t="s">
        <v>575</v>
      </c>
      <c r="D23" s="80">
        <v>215049874</v>
      </c>
      <c r="E23" s="81">
        <v>31287650</v>
      </c>
      <c r="F23" s="82">
        <f t="shared" si="0"/>
        <v>246337524</v>
      </c>
      <c r="G23" s="80">
        <v>215049874</v>
      </c>
      <c r="H23" s="81">
        <v>31287650</v>
      </c>
      <c r="I23" s="83">
        <f t="shared" si="1"/>
        <v>246337524</v>
      </c>
      <c r="J23" s="80">
        <v>84093169</v>
      </c>
      <c r="K23" s="81">
        <v>1853672</v>
      </c>
      <c r="L23" s="81">
        <f t="shared" si="2"/>
        <v>85946841</v>
      </c>
      <c r="M23" s="40">
        <f t="shared" si="3"/>
        <v>0.3488986964081039</v>
      </c>
      <c r="N23" s="108">
        <v>59007345</v>
      </c>
      <c r="O23" s="109">
        <v>1996663</v>
      </c>
      <c r="P23" s="110">
        <f t="shared" si="4"/>
        <v>61004008</v>
      </c>
      <c r="Q23" s="40">
        <f t="shared" si="5"/>
        <v>0.24764399271951762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143100514</v>
      </c>
      <c r="AA23" s="81">
        <f t="shared" si="11"/>
        <v>3850335</v>
      </c>
      <c r="AB23" s="81">
        <f t="shared" si="12"/>
        <v>146950849</v>
      </c>
      <c r="AC23" s="40">
        <f t="shared" si="13"/>
        <v>0.5965426891276215</v>
      </c>
      <c r="AD23" s="80">
        <v>76688497</v>
      </c>
      <c r="AE23" s="81">
        <v>8475775</v>
      </c>
      <c r="AF23" s="81">
        <f t="shared" si="14"/>
        <v>85164272</v>
      </c>
      <c r="AG23" s="40">
        <f t="shared" si="15"/>
        <v>0.5894196593520038</v>
      </c>
      <c r="AH23" s="40">
        <f t="shared" si="16"/>
        <v>-0.28369013710350277</v>
      </c>
      <c r="AI23" s="12">
        <v>277489024</v>
      </c>
      <c r="AJ23" s="12">
        <v>241608743</v>
      </c>
      <c r="AK23" s="12">
        <v>163557486</v>
      </c>
      <c r="AL23" s="12"/>
    </row>
    <row r="24" spans="1:38" s="13" customFormat="1" ht="12.75">
      <c r="A24" s="29" t="s">
        <v>96</v>
      </c>
      <c r="B24" s="63" t="s">
        <v>576</v>
      </c>
      <c r="C24" s="39" t="s">
        <v>577</v>
      </c>
      <c r="D24" s="80">
        <v>125522440</v>
      </c>
      <c r="E24" s="81">
        <v>15901100</v>
      </c>
      <c r="F24" s="82">
        <f t="shared" si="0"/>
        <v>141423540</v>
      </c>
      <c r="G24" s="80">
        <v>125522440</v>
      </c>
      <c r="H24" s="81">
        <v>15901100</v>
      </c>
      <c r="I24" s="83">
        <f t="shared" si="1"/>
        <v>141423540</v>
      </c>
      <c r="J24" s="80">
        <v>23284870</v>
      </c>
      <c r="K24" s="81">
        <v>0</v>
      </c>
      <c r="L24" s="81">
        <f t="shared" si="2"/>
        <v>23284870</v>
      </c>
      <c r="M24" s="40">
        <f t="shared" si="3"/>
        <v>0.16464635236821254</v>
      </c>
      <c r="N24" s="108">
        <v>0</v>
      </c>
      <c r="O24" s="109">
        <v>0</v>
      </c>
      <c r="P24" s="110">
        <f t="shared" si="4"/>
        <v>0</v>
      </c>
      <c r="Q24" s="40">
        <f t="shared" si="5"/>
        <v>0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23284870</v>
      </c>
      <c r="AA24" s="81">
        <f t="shared" si="11"/>
        <v>0</v>
      </c>
      <c r="AB24" s="81">
        <f t="shared" si="12"/>
        <v>23284870</v>
      </c>
      <c r="AC24" s="40">
        <f t="shared" si="13"/>
        <v>0.16464635236821254</v>
      </c>
      <c r="AD24" s="80">
        <v>23352851</v>
      </c>
      <c r="AE24" s="81">
        <v>0</v>
      </c>
      <c r="AF24" s="81">
        <f t="shared" si="14"/>
        <v>23352851</v>
      </c>
      <c r="AG24" s="40">
        <f t="shared" si="15"/>
        <v>0.4748335459067471</v>
      </c>
      <c r="AH24" s="40">
        <f t="shared" si="16"/>
        <v>-1</v>
      </c>
      <c r="AI24" s="12">
        <v>109766000</v>
      </c>
      <c r="AJ24" s="12">
        <v>109766000</v>
      </c>
      <c r="AK24" s="12">
        <v>52120579</v>
      </c>
      <c r="AL24" s="12"/>
    </row>
    <row r="25" spans="1:38" s="13" customFormat="1" ht="12.75">
      <c r="A25" s="29" t="s">
        <v>96</v>
      </c>
      <c r="B25" s="63" t="s">
        <v>578</v>
      </c>
      <c r="C25" s="39" t="s">
        <v>579</v>
      </c>
      <c r="D25" s="80">
        <v>129618186</v>
      </c>
      <c r="E25" s="81">
        <v>61840000</v>
      </c>
      <c r="F25" s="82">
        <f t="shared" si="0"/>
        <v>191458186</v>
      </c>
      <c r="G25" s="80">
        <v>129618186</v>
      </c>
      <c r="H25" s="81">
        <v>61840000</v>
      </c>
      <c r="I25" s="83">
        <f t="shared" si="1"/>
        <v>191458186</v>
      </c>
      <c r="J25" s="80">
        <v>36926062</v>
      </c>
      <c r="K25" s="81">
        <v>1005438</v>
      </c>
      <c r="L25" s="81">
        <f t="shared" si="2"/>
        <v>37931500</v>
      </c>
      <c r="M25" s="40">
        <f t="shared" si="3"/>
        <v>0.19811897726848826</v>
      </c>
      <c r="N25" s="108">
        <v>10099527</v>
      </c>
      <c r="O25" s="109">
        <v>773026</v>
      </c>
      <c r="P25" s="110">
        <f t="shared" si="4"/>
        <v>10872553</v>
      </c>
      <c r="Q25" s="40">
        <f t="shared" si="5"/>
        <v>0.05678813336296835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47025589</v>
      </c>
      <c r="AA25" s="81">
        <f t="shared" si="11"/>
        <v>1778464</v>
      </c>
      <c r="AB25" s="81">
        <f t="shared" si="12"/>
        <v>48804053</v>
      </c>
      <c r="AC25" s="40">
        <f t="shared" si="13"/>
        <v>0.2549071106314566</v>
      </c>
      <c r="AD25" s="80">
        <v>33622236</v>
      </c>
      <c r="AE25" s="81">
        <v>2426736</v>
      </c>
      <c r="AF25" s="81">
        <f t="shared" si="14"/>
        <v>36048972</v>
      </c>
      <c r="AG25" s="40">
        <f t="shared" si="15"/>
        <v>0.7552919234213938</v>
      </c>
      <c r="AH25" s="40">
        <f t="shared" si="16"/>
        <v>-0.6983949223295466</v>
      </c>
      <c r="AI25" s="12">
        <v>113617999</v>
      </c>
      <c r="AJ25" s="12">
        <v>187238266</v>
      </c>
      <c r="AK25" s="12">
        <v>85814757</v>
      </c>
      <c r="AL25" s="12"/>
    </row>
    <row r="26" spans="1:38" s="13" customFormat="1" ht="12.75">
      <c r="A26" s="29" t="s">
        <v>96</v>
      </c>
      <c r="B26" s="63" t="s">
        <v>580</v>
      </c>
      <c r="C26" s="39" t="s">
        <v>581</v>
      </c>
      <c r="D26" s="80">
        <v>201858386</v>
      </c>
      <c r="E26" s="81">
        <v>15537000</v>
      </c>
      <c r="F26" s="82">
        <f t="shared" si="0"/>
        <v>217395386</v>
      </c>
      <c r="G26" s="80">
        <v>201858386</v>
      </c>
      <c r="H26" s="81">
        <v>15537000</v>
      </c>
      <c r="I26" s="83">
        <f t="shared" si="1"/>
        <v>217395386</v>
      </c>
      <c r="J26" s="80">
        <v>43449358</v>
      </c>
      <c r="K26" s="81">
        <v>2214713</v>
      </c>
      <c r="L26" s="81">
        <f t="shared" si="2"/>
        <v>45664071</v>
      </c>
      <c r="M26" s="40">
        <f t="shared" si="3"/>
        <v>0.21005078277052303</v>
      </c>
      <c r="N26" s="108">
        <v>39800661</v>
      </c>
      <c r="O26" s="109">
        <v>6838719</v>
      </c>
      <c r="P26" s="110">
        <f t="shared" si="4"/>
        <v>46639380</v>
      </c>
      <c r="Q26" s="40">
        <f t="shared" si="5"/>
        <v>0.2145371199368509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83250019</v>
      </c>
      <c r="AA26" s="81">
        <f t="shared" si="11"/>
        <v>9053432</v>
      </c>
      <c r="AB26" s="81">
        <f t="shared" si="12"/>
        <v>92303451</v>
      </c>
      <c r="AC26" s="40">
        <f t="shared" si="13"/>
        <v>0.42458790270737395</v>
      </c>
      <c r="AD26" s="80">
        <v>22990251</v>
      </c>
      <c r="AE26" s="81">
        <v>3904508</v>
      </c>
      <c r="AF26" s="81">
        <f t="shared" si="14"/>
        <v>26894759</v>
      </c>
      <c r="AG26" s="40">
        <f t="shared" si="15"/>
        <v>0.21088798974984435</v>
      </c>
      <c r="AH26" s="40">
        <f t="shared" si="16"/>
        <v>0.7341438159010831</v>
      </c>
      <c r="AI26" s="12">
        <v>226377050</v>
      </c>
      <c r="AJ26" s="12">
        <v>198228600</v>
      </c>
      <c r="AK26" s="12">
        <v>47740201</v>
      </c>
      <c r="AL26" s="12"/>
    </row>
    <row r="27" spans="1:38" s="13" customFormat="1" ht="12.75">
      <c r="A27" s="29" t="s">
        <v>96</v>
      </c>
      <c r="B27" s="63" t="s">
        <v>582</v>
      </c>
      <c r="C27" s="39" t="s">
        <v>583</v>
      </c>
      <c r="D27" s="80">
        <v>119230604</v>
      </c>
      <c r="E27" s="81">
        <v>48281000</v>
      </c>
      <c r="F27" s="82">
        <f t="shared" si="0"/>
        <v>167511604</v>
      </c>
      <c r="G27" s="80">
        <v>119230604</v>
      </c>
      <c r="H27" s="81">
        <v>48281000</v>
      </c>
      <c r="I27" s="83">
        <f t="shared" si="1"/>
        <v>167511604</v>
      </c>
      <c r="J27" s="80">
        <v>35609923</v>
      </c>
      <c r="K27" s="81">
        <v>8739301</v>
      </c>
      <c r="L27" s="81">
        <f t="shared" si="2"/>
        <v>44349224</v>
      </c>
      <c r="M27" s="40">
        <f t="shared" si="3"/>
        <v>0.2647531451015179</v>
      </c>
      <c r="N27" s="108">
        <v>51187647</v>
      </c>
      <c r="O27" s="109">
        <v>2189484</v>
      </c>
      <c r="P27" s="110">
        <f t="shared" si="4"/>
        <v>53377131</v>
      </c>
      <c r="Q27" s="40">
        <f t="shared" si="5"/>
        <v>0.3186473636775635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86797570</v>
      </c>
      <c r="AA27" s="81">
        <f t="shared" si="11"/>
        <v>10928785</v>
      </c>
      <c r="AB27" s="81">
        <f t="shared" si="12"/>
        <v>97726355</v>
      </c>
      <c r="AC27" s="40">
        <f t="shared" si="13"/>
        <v>0.5834005087790813</v>
      </c>
      <c r="AD27" s="80">
        <v>287570</v>
      </c>
      <c r="AE27" s="81">
        <v>2299850</v>
      </c>
      <c r="AF27" s="81">
        <f t="shared" si="14"/>
        <v>2587420</v>
      </c>
      <c r="AG27" s="40">
        <f t="shared" si="15"/>
        <v>0</v>
      </c>
      <c r="AH27" s="40">
        <f t="shared" si="16"/>
        <v>19.62948071824443</v>
      </c>
      <c r="AI27" s="12">
        <v>0</v>
      </c>
      <c r="AJ27" s="12">
        <v>177627000</v>
      </c>
      <c r="AK27" s="12">
        <v>38669960</v>
      </c>
      <c r="AL27" s="12"/>
    </row>
    <row r="28" spans="1:38" s="13" customFormat="1" ht="12.75">
      <c r="A28" s="29" t="s">
        <v>115</v>
      </c>
      <c r="B28" s="63" t="s">
        <v>584</v>
      </c>
      <c r="C28" s="39" t="s">
        <v>585</v>
      </c>
      <c r="D28" s="80">
        <v>611674600</v>
      </c>
      <c r="E28" s="81">
        <v>370916000</v>
      </c>
      <c r="F28" s="82">
        <f t="shared" si="0"/>
        <v>982590600</v>
      </c>
      <c r="G28" s="80">
        <v>611674600</v>
      </c>
      <c r="H28" s="81">
        <v>370916000</v>
      </c>
      <c r="I28" s="83">
        <f t="shared" si="1"/>
        <v>982590600</v>
      </c>
      <c r="J28" s="80">
        <v>99897291</v>
      </c>
      <c r="K28" s="81">
        <v>71399418</v>
      </c>
      <c r="L28" s="81">
        <f t="shared" si="2"/>
        <v>171296709</v>
      </c>
      <c r="M28" s="40">
        <f t="shared" si="3"/>
        <v>0.17433171963989885</v>
      </c>
      <c r="N28" s="108">
        <v>106770644</v>
      </c>
      <c r="O28" s="109">
        <v>102974663</v>
      </c>
      <c r="P28" s="110">
        <f t="shared" si="4"/>
        <v>209745307</v>
      </c>
      <c r="Q28" s="40">
        <f t="shared" si="5"/>
        <v>0.21346154441127363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206667935</v>
      </c>
      <c r="AA28" s="81">
        <f t="shared" si="11"/>
        <v>174374081</v>
      </c>
      <c r="AB28" s="81">
        <f t="shared" si="12"/>
        <v>381042016</v>
      </c>
      <c r="AC28" s="40">
        <f t="shared" si="13"/>
        <v>0.3877932640511725</v>
      </c>
      <c r="AD28" s="80">
        <v>63672832</v>
      </c>
      <c r="AE28" s="81">
        <v>45647115</v>
      </c>
      <c r="AF28" s="81">
        <f t="shared" si="14"/>
        <v>109319947</v>
      </c>
      <c r="AG28" s="40">
        <f t="shared" si="15"/>
        <v>0.9400443637306757</v>
      </c>
      <c r="AH28" s="40">
        <f t="shared" si="16"/>
        <v>0.9186371083769369</v>
      </c>
      <c r="AI28" s="12">
        <v>189845621</v>
      </c>
      <c r="AJ28" s="12">
        <v>189845621</v>
      </c>
      <c r="AK28" s="12">
        <v>178463306</v>
      </c>
      <c r="AL28" s="12"/>
    </row>
    <row r="29" spans="1:38" s="59" customFormat="1" ht="12.75">
      <c r="A29" s="64"/>
      <c r="B29" s="65" t="s">
        <v>586</v>
      </c>
      <c r="C29" s="32"/>
      <c r="D29" s="84">
        <f>SUM(D23:D28)</f>
        <v>1402954090</v>
      </c>
      <c r="E29" s="85">
        <f>SUM(E23:E28)</f>
        <v>543762750</v>
      </c>
      <c r="F29" s="93">
        <f t="shared" si="0"/>
        <v>1946716840</v>
      </c>
      <c r="G29" s="84">
        <f>SUM(G23:G28)</f>
        <v>1402954090</v>
      </c>
      <c r="H29" s="85">
        <f>SUM(H23:H28)</f>
        <v>543762750</v>
      </c>
      <c r="I29" s="86">
        <f t="shared" si="1"/>
        <v>1946716840</v>
      </c>
      <c r="J29" s="84">
        <f>SUM(J23:J28)</f>
        <v>323260673</v>
      </c>
      <c r="K29" s="85">
        <f>SUM(K23:K28)</f>
        <v>85212542</v>
      </c>
      <c r="L29" s="85">
        <f t="shared" si="2"/>
        <v>408473215</v>
      </c>
      <c r="M29" s="44">
        <f t="shared" si="3"/>
        <v>0.2098267229249427</v>
      </c>
      <c r="N29" s="114">
        <f>SUM(N23:N28)</f>
        <v>266865824</v>
      </c>
      <c r="O29" s="115">
        <f>SUM(O23:O28)</f>
        <v>114772555</v>
      </c>
      <c r="P29" s="116">
        <f t="shared" si="4"/>
        <v>381638379</v>
      </c>
      <c r="Q29" s="44">
        <f t="shared" si="5"/>
        <v>0.19604205971732386</v>
      </c>
      <c r="R29" s="114">
        <f>SUM(R23:R28)</f>
        <v>0</v>
      </c>
      <c r="S29" s="116">
        <f>SUM(S23:S28)</f>
        <v>0</v>
      </c>
      <c r="T29" s="116">
        <f t="shared" si="6"/>
        <v>0</v>
      </c>
      <c r="U29" s="44">
        <f t="shared" si="7"/>
        <v>0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590126497</v>
      </c>
      <c r="AA29" s="85">
        <f t="shared" si="11"/>
        <v>199985097</v>
      </c>
      <c r="AB29" s="85">
        <f t="shared" si="12"/>
        <v>790111594</v>
      </c>
      <c r="AC29" s="44">
        <f t="shared" si="13"/>
        <v>0.40586878264226656</v>
      </c>
      <c r="AD29" s="84">
        <f>SUM(AD23:AD28)</f>
        <v>220614237</v>
      </c>
      <c r="AE29" s="85">
        <f>SUM(AE23:AE28)</f>
        <v>62753984</v>
      </c>
      <c r="AF29" s="85">
        <f t="shared" si="14"/>
        <v>283368221</v>
      </c>
      <c r="AG29" s="44">
        <f t="shared" si="15"/>
        <v>0.6175650945756158</v>
      </c>
      <c r="AH29" s="44">
        <f t="shared" si="16"/>
        <v>0.3467931501041537</v>
      </c>
      <c r="AI29" s="66">
        <f>SUM(AI23:AI28)</f>
        <v>917095694</v>
      </c>
      <c r="AJ29" s="66">
        <f>SUM(AJ23:AJ28)</f>
        <v>1104314230</v>
      </c>
      <c r="AK29" s="66">
        <f>SUM(AK23:AK28)</f>
        <v>566366289</v>
      </c>
      <c r="AL29" s="66"/>
    </row>
    <row r="30" spans="1:38" s="13" customFormat="1" ht="12.75">
      <c r="A30" s="29" t="s">
        <v>96</v>
      </c>
      <c r="B30" s="63" t="s">
        <v>587</v>
      </c>
      <c r="C30" s="39" t="s">
        <v>588</v>
      </c>
      <c r="D30" s="80">
        <v>107581839</v>
      </c>
      <c r="E30" s="81">
        <v>51911000</v>
      </c>
      <c r="F30" s="83">
        <f t="shared" si="0"/>
        <v>159492839</v>
      </c>
      <c r="G30" s="80">
        <v>107581839</v>
      </c>
      <c r="H30" s="81">
        <v>51911000</v>
      </c>
      <c r="I30" s="83">
        <f t="shared" si="1"/>
        <v>159492839</v>
      </c>
      <c r="J30" s="80">
        <v>50024638</v>
      </c>
      <c r="K30" s="81">
        <v>5664613</v>
      </c>
      <c r="L30" s="81">
        <f t="shared" si="2"/>
        <v>55689251</v>
      </c>
      <c r="M30" s="40">
        <f t="shared" si="3"/>
        <v>0.3491645853767767</v>
      </c>
      <c r="N30" s="108">
        <v>39286873</v>
      </c>
      <c r="O30" s="109">
        <v>10562627</v>
      </c>
      <c r="P30" s="110">
        <f t="shared" si="4"/>
        <v>49849500</v>
      </c>
      <c r="Q30" s="40">
        <f t="shared" si="5"/>
        <v>0.3125500825776886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89311511</v>
      </c>
      <c r="AA30" s="81">
        <f t="shared" si="11"/>
        <v>16227240</v>
      </c>
      <c r="AB30" s="81">
        <f t="shared" si="12"/>
        <v>105538751</v>
      </c>
      <c r="AC30" s="40">
        <f t="shared" si="13"/>
        <v>0.6617146679544653</v>
      </c>
      <c r="AD30" s="80">
        <v>39893648</v>
      </c>
      <c r="AE30" s="81">
        <v>2364411</v>
      </c>
      <c r="AF30" s="81">
        <f t="shared" si="14"/>
        <v>42258059</v>
      </c>
      <c r="AG30" s="40">
        <f t="shared" si="15"/>
        <v>0.5624532866175438</v>
      </c>
      <c r="AH30" s="40">
        <f t="shared" si="16"/>
        <v>0.17964481047271952</v>
      </c>
      <c r="AI30" s="12">
        <v>138482800</v>
      </c>
      <c r="AJ30" s="12">
        <v>162860475</v>
      </c>
      <c r="AK30" s="12">
        <v>77890106</v>
      </c>
      <c r="AL30" s="12"/>
    </row>
    <row r="31" spans="1:38" s="13" customFormat="1" ht="12.75">
      <c r="A31" s="29" t="s">
        <v>96</v>
      </c>
      <c r="B31" s="63" t="s">
        <v>90</v>
      </c>
      <c r="C31" s="39" t="s">
        <v>91</v>
      </c>
      <c r="D31" s="80">
        <v>959132732</v>
      </c>
      <c r="E31" s="81">
        <v>157672949</v>
      </c>
      <c r="F31" s="82">
        <f t="shared" si="0"/>
        <v>1116805681</v>
      </c>
      <c r="G31" s="80">
        <v>959132732</v>
      </c>
      <c r="H31" s="81">
        <v>157672949</v>
      </c>
      <c r="I31" s="83">
        <f t="shared" si="1"/>
        <v>1116805681</v>
      </c>
      <c r="J31" s="80">
        <v>279326592</v>
      </c>
      <c r="K31" s="81">
        <v>13101519</v>
      </c>
      <c r="L31" s="81">
        <f t="shared" si="2"/>
        <v>292428111</v>
      </c>
      <c r="M31" s="40">
        <f t="shared" si="3"/>
        <v>0.26184332330594584</v>
      </c>
      <c r="N31" s="108">
        <v>219930738</v>
      </c>
      <c r="O31" s="109">
        <v>24573435</v>
      </c>
      <c r="P31" s="110">
        <f t="shared" si="4"/>
        <v>244504173</v>
      </c>
      <c r="Q31" s="40">
        <f t="shared" si="5"/>
        <v>0.21893170598941464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499257330</v>
      </c>
      <c r="AA31" s="81">
        <f t="shared" si="11"/>
        <v>37674954</v>
      </c>
      <c r="AB31" s="81">
        <f t="shared" si="12"/>
        <v>536932284</v>
      </c>
      <c r="AC31" s="40">
        <f t="shared" si="13"/>
        <v>0.4807750292953605</v>
      </c>
      <c r="AD31" s="80">
        <v>173012804</v>
      </c>
      <c r="AE31" s="81">
        <v>39221381</v>
      </c>
      <c r="AF31" s="81">
        <f t="shared" si="14"/>
        <v>212234185</v>
      </c>
      <c r="AG31" s="40">
        <f t="shared" si="15"/>
        <v>0.5250398372322305</v>
      </c>
      <c r="AH31" s="40">
        <f t="shared" si="16"/>
        <v>0.1520489642137528</v>
      </c>
      <c r="AI31" s="12">
        <v>917925216</v>
      </c>
      <c r="AJ31" s="12">
        <v>939483617</v>
      </c>
      <c r="AK31" s="12">
        <v>481947306</v>
      </c>
      <c r="AL31" s="12"/>
    </row>
    <row r="32" spans="1:38" s="13" customFormat="1" ht="12.75">
      <c r="A32" s="29" t="s">
        <v>96</v>
      </c>
      <c r="B32" s="63" t="s">
        <v>56</v>
      </c>
      <c r="C32" s="39" t="s">
        <v>57</v>
      </c>
      <c r="D32" s="80">
        <v>1793178578</v>
      </c>
      <c r="E32" s="81">
        <v>152246332</v>
      </c>
      <c r="F32" s="82">
        <f t="shared" si="0"/>
        <v>1945424910</v>
      </c>
      <c r="G32" s="80">
        <v>1793178578</v>
      </c>
      <c r="H32" s="81">
        <v>152246332</v>
      </c>
      <c r="I32" s="83">
        <f t="shared" si="1"/>
        <v>1945424910</v>
      </c>
      <c r="J32" s="80">
        <v>491918132</v>
      </c>
      <c r="K32" s="81">
        <v>11565665</v>
      </c>
      <c r="L32" s="81">
        <f t="shared" si="2"/>
        <v>503483797</v>
      </c>
      <c r="M32" s="40">
        <f t="shared" si="3"/>
        <v>0.2588040249777618</v>
      </c>
      <c r="N32" s="108">
        <v>419964701</v>
      </c>
      <c r="O32" s="109">
        <v>32346285</v>
      </c>
      <c r="P32" s="110">
        <f t="shared" si="4"/>
        <v>452310986</v>
      </c>
      <c r="Q32" s="40">
        <f t="shared" si="5"/>
        <v>0.2324998429263456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911882833</v>
      </c>
      <c r="AA32" s="81">
        <f t="shared" si="11"/>
        <v>43911950</v>
      </c>
      <c r="AB32" s="81">
        <f t="shared" si="12"/>
        <v>955794783</v>
      </c>
      <c r="AC32" s="40">
        <f t="shared" si="13"/>
        <v>0.4913038679041074</v>
      </c>
      <c r="AD32" s="80">
        <v>385435673</v>
      </c>
      <c r="AE32" s="81">
        <v>21750074</v>
      </c>
      <c r="AF32" s="81">
        <f t="shared" si="14"/>
        <v>407185747</v>
      </c>
      <c r="AG32" s="40">
        <f t="shared" si="15"/>
        <v>0.4368827357725211</v>
      </c>
      <c r="AH32" s="40">
        <f t="shared" si="16"/>
        <v>0.11082224594663925</v>
      </c>
      <c r="AI32" s="12">
        <v>2037730066</v>
      </c>
      <c r="AJ32" s="12">
        <v>1850926941</v>
      </c>
      <c r="AK32" s="12">
        <v>890249086</v>
      </c>
      <c r="AL32" s="12"/>
    </row>
    <row r="33" spans="1:38" s="13" customFormat="1" ht="12.75">
      <c r="A33" s="29" t="s">
        <v>96</v>
      </c>
      <c r="B33" s="63" t="s">
        <v>589</v>
      </c>
      <c r="C33" s="39" t="s">
        <v>590</v>
      </c>
      <c r="D33" s="80">
        <v>261617700</v>
      </c>
      <c r="E33" s="81">
        <v>61278300</v>
      </c>
      <c r="F33" s="82">
        <f t="shared" si="0"/>
        <v>322896000</v>
      </c>
      <c r="G33" s="80">
        <v>261617700</v>
      </c>
      <c r="H33" s="81">
        <v>61278300</v>
      </c>
      <c r="I33" s="83">
        <f t="shared" si="1"/>
        <v>322896000</v>
      </c>
      <c r="J33" s="80">
        <v>73740281</v>
      </c>
      <c r="K33" s="81">
        <v>9613308</v>
      </c>
      <c r="L33" s="81">
        <f t="shared" si="2"/>
        <v>83353589</v>
      </c>
      <c r="M33" s="40">
        <f t="shared" si="3"/>
        <v>0.25814376455577026</v>
      </c>
      <c r="N33" s="108">
        <v>62973814</v>
      </c>
      <c r="O33" s="109">
        <v>16608497</v>
      </c>
      <c r="P33" s="110">
        <f t="shared" si="4"/>
        <v>79582311</v>
      </c>
      <c r="Q33" s="40">
        <f t="shared" si="5"/>
        <v>0.24646422067786533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136714095</v>
      </c>
      <c r="AA33" s="81">
        <f t="shared" si="11"/>
        <v>26221805</v>
      </c>
      <c r="AB33" s="81">
        <f t="shared" si="12"/>
        <v>162935900</v>
      </c>
      <c r="AC33" s="40">
        <f t="shared" si="13"/>
        <v>0.5046079852336356</v>
      </c>
      <c r="AD33" s="80">
        <v>58631181</v>
      </c>
      <c r="AE33" s="81">
        <v>10345226</v>
      </c>
      <c r="AF33" s="81">
        <f t="shared" si="14"/>
        <v>68976407</v>
      </c>
      <c r="AG33" s="40">
        <f t="shared" si="15"/>
        <v>0.5168530164719303</v>
      </c>
      <c r="AH33" s="40">
        <f t="shared" si="16"/>
        <v>0.15376132885553173</v>
      </c>
      <c r="AI33" s="12">
        <v>260835976</v>
      </c>
      <c r="AJ33" s="12">
        <v>260769724</v>
      </c>
      <c r="AK33" s="12">
        <v>134813861</v>
      </c>
      <c r="AL33" s="12"/>
    </row>
    <row r="34" spans="1:38" s="13" customFormat="1" ht="12.75">
      <c r="A34" s="29" t="s">
        <v>115</v>
      </c>
      <c r="B34" s="63" t="s">
        <v>591</v>
      </c>
      <c r="C34" s="39" t="s">
        <v>592</v>
      </c>
      <c r="D34" s="80">
        <v>173017600</v>
      </c>
      <c r="E34" s="81">
        <v>13189370</v>
      </c>
      <c r="F34" s="82">
        <f t="shared" si="0"/>
        <v>186206970</v>
      </c>
      <c r="G34" s="80">
        <v>173017600</v>
      </c>
      <c r="H34" s="81">
        <v>13189370</v>
      </c>
      <c r="I34" s="83">
        <f t="shared" si="1"/>
        <v>186206970</v>
      </c>
      <c r="J34" s="80">
        <v>68436206</v>
      </c>
      <c r="K34" s="81">
        <v>399151</v>
      </c>
      <c r="L34" s="81">
        <f t="shared" si="2"/>
        <v>68835357</v>
      </c>
      <c r="M34" s="40">
        <f t="shared" si="3"/>
        <v>0.3696712158519093</v>
      </c>
      <c r="N34" s="108">
        <v>54736060</v>
      </c>
      <c r="O34" s="109">
        <v>484626</v>
      </c>
      <c r="P34" s="110">
        <f t="shared" si="4"/>
        <v>55220686</v>
      </c>
      <c r="Q34" s="40">
        <f t="shared" si="5"/>
        <v>0.29655541895128845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123172266</v>
      </c>
      <c r="AA34" s="81">
        <f t="shared" si="11"/>
        <v>883777</v>
      </c>
      <c r="AB34" s="81">
        <f t="shared" si="12"/>
        <v>124056043</v>
      </c>
      <c r="AC34" s="40">
        <f t="shared" si="13"/>
        <v>0.6662266348031978</v>
      </c>
      <c r="AD34" s="80">
        <v>54271384</v>
      </c>
      <c r="AE34" s="81">
        <v>69124</v>
      </c>
      <c r="AF34" s="81">
        <f t="shared" si="14"/>
        <v>54340508</v>
      </c>
      <c r="AG34" s="40">
        <f t="shared" si="15"/>
        <v>0.4681100678262365</v>
      </c>
      <c r="AH34" s="40">
        <f t="shared" si="16"/>
        <v>0.01619745623283464</v>
      </c>
      <c r="AI34" s="12">
        <v>259528774</v>
      </c>
      <c r="AJ34" s="12">
        <v>179286200</v>
      </c>
      <c r="AK34" s="12">
        <v>121488032</v>
      </c>
      <c r="AL34" s="12"/>
    </row>
    <row r="35" spans="1:38" s="59" customFormat="1" ht="12.75">
      <c r="A35" s="64"/>
      <c r="B35" s="65" t="s">
        <v>593</v>
      </c>
      <c r="C35" s="32"/>
      <c r="D35" s="84">
        <f>SUM(D30:D34)</f>
        <v>3294528449</v>
      </c>
      <c r="E35" s="85">
        <f>SUM(E30:E34)</f>
        <v>436297951</v>
      </c>
      <c r="F35" s="93">
        <f t="shared" si="0"/>
        <v>3730826400</v>
      </c>
      <c r="G35" s="84">
        <f>SUM(G30:G34)</f>
        <v>3294528449</v>
      </c>
      <c r="H35" s="85">
        <f>SUM(H30:H34)</f>
        <v>436297951</v>
      </c>
      <c r="I35" s="86">
        <f t="shared" si="1"/>
        <v>3730826400</v>
      </c>
      <c r="J35" s="84">
        <f>SUM(J30:J34)</f>
        <v>963445849</v>
      </c>
      <c r="K35" s="85">
        <f>SUM(K30:K34)</f>
        <v>40344256</v>
      </c>
      <c r="L35" s="85">
        <f t="shared" si="2"/>
        <v>1003790105</v>
      </c>
      <c r="M35" s="44">
        <f t="shared" si="3"/>
        <v>0.26905301865559866</v>
      </c>
      <c r="N35" s="114">
        <f>SUM(N30:N34)</f>
        <v>796892186</v>
      </c>
      <c r="O35" s="115">
        <f>SUM(O30:O34)</f>
        <v>84575470</v>
      </c>
      <c r="P35" s="116">
        <f t="shared" si="4"/>
        <v>881467656</v>
      </c>
      <c r="Q35" s="44">
        <f t="shared" si="5"/>
        <v>0.23626606051677987</v>
      </c>
      <c r="R35" s="114">
        <f>SUM(R30:R34)</f>
        <v>0</v>
      </c>
      <c r="S35" s="116">
        <f>SUM(S30:S34)</f>
        <v>0</v>
      </c>
      <c r="T35" s="116">
        <f t="shared" si="6"/>
        <v>0</v>
      </c>
      <c r="U35" s="44">
        <f t="shared" si="7"/>
        <v>0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1760338035</v>
      </c>
      <c r="AA35" s="85">
        <f t="shared" si="11"/>
        <v>124919726</v>
      </c>
      <c r="AB35" s="85">
        <f t="shared" si="12"/>
        <v>1885257761</v>
      </c>
      <c r="AC35" s="44">
        <f t="shared" si="13"/>
        <v>0.5053190791723785</v>
      </c>
      <c r="AD35" s="84">
        <f>SUM(AD30:AD34)</f>
        <v>711244690</v>
      </c>
      <c r="AE35" s="85">
        <f>SUM(AE30:AE34)</f>
        <v>73750216</v>
      </c>
      <c r="AF35" s="85">
        <f t="shared" si="14"/>
        <v>784994906</v>
      </c>
      <c r="AG35" s="44">
        <f t="shared" si="15"/>
        <v>0.4720949105069065</v>
      </c>
      <c r="AH35" s="44">
        <f t="shared" si="16"/>
        <v>0.1228960204233478</v>
      </c>
      <c r="AI35" s="66">
        <f>SUM(AI30:AI34)</f>
        <v>3614502832</v>
      </c>
      <c r="AJ35" s="66">
        <f>SUM(AJ30:AJ34)</f>
        <v>3393326957</v>
      </c>
      <c r="AK35" s="66">
        <f>SUM(AK30:AK34)</f>
        <v>1706388391</v>
      </c>
      <c r="AL35" s="66"/>
    </row>
    <row r="36" spans="1:38" s="59" customFormat="1" ht="12.75">
      <c r="A36" s="64"/>
      <c r="B36" s="65" t="s">
        <v>594</v>
      </c>
      <c r="C36" s="32"/>
      <c r="D36" s="84">
        <f>SUM(D9:D14,D16:D21,D23:D28,D30:D34)</f>
        <v>11157202393</v>
      </c>
      <c r="E36" s="85">
        <f>SUM(E9:E14,E16:E21,E23:E28,E30:E34)</f>
        <v>3148099526</v>
      </c>
      <c r="F36" s="86">
        <f t="shared" si="0"/>
        <v>14305301919</v>
      </c>
      <c r="G36" s="84">
        <f>SUM(G9:G14,G16:G21,G23:G28,G30:G34)</f>
        <v>11157202393</v>
      </c>
      <c r="H36" s="85">
        <f>SUM(H9:H14,H16:H21,H23:H28,H30:H34)</f>
        <v>3148099526</v>
      </c>
      <c r="I36" s="93">
        <f t="shared" si="1"/>
        <v>14305301919</v>
      </c>
      <c r="J36" s="84">
        <f>SUM(J9:J14,J16:J21,J23:J28,J30:J34)</f>
        <v>3109359911</v>
      </c>
      <c r="K36" s="95">
        <f>SUM(K9:K14,K16:K21,K23:K28,K30:K34)</f>
        <v>469499347</v>
      </c>
      <c r="L36" s="85">
        <f t="shared" si="2"/>
        <v>3578859258</v>
      </c>
      <c r="M36" s="44">
        <f t="shared" si="3"/>
        <v>0.2501771216199663</v>
      </c>
      <c r="N36" s="114">
        <f>SUM(N9:N14,N16:N21,N23:N28,N30:N34)</f>
        <v>2379814561</v>
      </c>
      <c r="O36" s="115">
        <f>SUM(O9:O14,O16:O21,O23:O28,O30:O34)</f>
        <v>593199398</v>
      </c>
      <c r="P36" s="116">
        <f t="shared" si="4"/>
        <v>2973013959</v>
      </c>
      <c r="Q36" s="44">
        <f t="shared" si="5"/>
        <v>0.2078260197396677</v>
      </c>
      <c r="R36" s="114">
        <f>SUM(R9:R14,R16:R21,R23:R28,R30:R34)</f>
        <v>0</v>
      </c>
      <c r="S36" s="116">
        <f>SUM(S9:S14,S16:S21,S23:S28,S30:S34)</f>
        <v>0</v>
      </c>
      <c r="T36" s="116">
        <f t="shared" si="6"/>
        <v>0</v>
      </c>
      <c r="U36" s="44">
        <f t="shared" si="7"/>
        <v>0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5489174472</v>
      </c>
      <c r="AA36" s="85">
        <f t="shared" si="11"/>
        <v>1062698745</v>
      </c>
      <c r="AB36" s="85">
        <f t="shared" si="12"/>
        <v>6551873217</v>
      </c>
      <c r="AC36" s="44">
        <f t="shared" si="13"/>
        <v>0.45800314135963394</v>
      </c>
      <c r="AD36" s="84">
        <f>SUM(AD9:AD14,AD16:AD21,AD23:AD28,AD30:AD34)</f>
        <v>2614316661</v>
      </c>
      <c r="AE36" s="85">
        <f>SUM(AE9:AE14,AE16:AE21,AE23:AE28,AE30:AE34)</f>
        <v>372944933</v>
      </c>
      <c r="AF36" s="85">
        <f t="shared" si="14"/>
        <v>2987261594</v>
      </c>
      <c r="AG36" s="44">
        <f t="shared" si="15"/>
        <v>0.5132621396323553</v>
      </c>
      <c r="AH36" s="44">
        <f t="shared" si="16"/>
        <v>-0.004769463453959566</v>
      </c>
      <c r="AI36" s="66">
        <f>SUM(AI9:AI14,AI16:AI21,AI23:AI28,AI30:AI34)</f>
        <v>11689350723</v>
      </c>
      <c r="AJ36" s="66">
        <f>SUM(AJ9:AJ14,AJ16:AJ21,AJ23:AJ28,AJ30:AJ34)</f>
        <v>12095142701</v>
      </c>
      <c r="AK36" s="66">
        <f>SUM(AK9:AK14,AK16:AK21,AK23:AK28,AK30:AK34)</f>
        <v>5999701163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41</v>
      </c>
      <c r="C9" s="39" t="s">
        <v>42</v>
      </c>
      <c r="D9" s="80">
        <v>23901656068</v>
      </c>
      <c r="E9" s="81">
        <v>5926610002</v>
      </c>
      <c r="F9" s="82">
        <f>$D9+$E9</f>
        <v>29828266070</v>
      </c>
      <c r="G9" s="80">
        <v>23724308336</v>
      </c>
      <c r="H9" s="81">
        <v>6302930811</v>
      </c>
      <c r="I9" s="83">
        <f>$G9+$H9</f>
        <v>30027239147</v>
      </c>
      <c r="J9" s="80">
        <v>6053865942</v>
      </c>
      <c r="K9" s="81">
        <v>620978280</v>
      </c>
      <c r="L9" s="81">
        <f>$J9+$K9</f>
        <v>6674844222</v>
      </c>
      <c r="M9" s="40">
        <f>IF($F9=0,0,$L9/$F9)</f>
        <v>0.22377580400871086</v>
      </c>
      <c r="N9" s="108">
        <v>5934309567</v>
      </c>
      <c r="O9" s="109">
        <v>1232609613</v>
      </c>
      <c r="P9" s="110">
        <f>$N9+$O9</f>
        <v>7166919180</v>
      </c>
      <c r="Q9" s="40">
        <f>IF($F9=0,0,$P9/$F9)</f>
        <v>0.24027273872309265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11988175509</v>
      </c>
      <c r="AA9" s="81">
        <f>$K9+$O9</f>
        <v>1853587893</v>
      </c>
      <c r="AB9" s="81">
        <f>$Z9+$AA9</f>
        <v>13841763402</v>
      </c>
      <c r="AC9" s="40">
        <f>IF($F9=0,0,$AB9/$F9)</f>
        <v>0.4640485427318035</v>
      </c>
      <c r="AD9" s="80">
        <v>5052434687</v>
      </c>
      <c r="AE9" s="81">
        <v>863961652</v>
      </c>
      <c r="AF9" s="81">
        <f>$AD9+$AE9</f>
        <v>5916396339</v>
      </c>
      <c r="AG9" s="40">
        <f>IF($AI9=0,0,$AK9/$AI9)</f>
        <v>0.43607809579566637</v>
      </c>
      <c r="AH9" s="40">
        <f>IF($AF9=0,0,(($P9/$AF9)-1))</f>
        <v>0.21136563024974175</v>
      </c>
      <c r="AI9" s="12">
        <v>27071102176</v>
      </c>
      <c r="AJ9" s="12">
        <v>26134039556</v>
      </c>
      <c r="AK9" s="12">
        <v>11805114688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23901656068</v>
      </c>
      <c r="E10" s="85">
        <f>E9</f>
        <v>5926610002</v>
      </c>
      <c r="F10" s="86">
        <f aca="true" t="shared" si="0" ref="F10:F45">$D10+$E10</f>
        <v>29828266070</v>
      </c>
      <c r="G10" s="84">
        <f>G9</f>
        <v>23724308336</v>
      </c>
      <c r="H10" s="85">
        <f>H9</f>
        <v>6302930811</v>
      </c>
      <c r="I10" s="86">
        <f aca="true" t="shared" si="1" ref="I10:I45">$G10+$H10</f>
        <v>30027239147</v>
      </c>
      <c r="J10" s="84">
        <f>J9</f>
        <v>6053865942</v>
      </c>
      <c r="K10" s="85">
        <f>K9</f>
        <v>620978280</v>
      </c>
      <c r="L10" s="85">
        <f aca="true" t="shared" si="2" ref="L10:L45">$J10+$K10</f>
        <v>6674844222</v>
      </c>
      <c r="M10" s="44">
        <f aca="true" t="shared" si="3" ref="M10:M45">IF($F10=0,0,$L10/$F10)</f>
        <v>0.22377580400871086</v>
      </c>
      <c r="N10" s="114">
        <f>N9</f>
        <v>5934309567</v>
      </c>
      <c r="O10" s="115">
        <f>O9</f>
        <v>1232609613</v>
      </c>
      <c r="P10" s="116">
        <f aca="true" t="shared" si="4" ref="P10:P45">$N10+$O10</f>
        <v>7166919180</v>
      </c>
      <c r="Q10" s="44">
        <f aca="true" t="shared" si="5" ref="Q10:Q45">IF($F10=0,0,$P10/$F10)</f>
        <v>0.24027273872309265</v>
      </c>
      <c r="R10" s="114">
        <f>R9</f>
        <v>0</v>
      </c>
      <c r="S10" s="116">
        <f>S9</f>
        <v>0</v>
      </c>
      <c r="T10" s="116">
        <f aca="true" t="shared" si="6" ref="T10:T45">$R10+$S10</f>
        <v>0</v>
      </c>
      <c r="U10" s="44">
        <f aca="true" t="shared" si="7" ref="U10:U45">IF($I10=0,0,$T10/$I10)</f>
        <v>0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</f>
        <v>11988175509</v>
      </c>
      <c r="AA10" s="85">
        <f aca="true" t="shared" si="11" ref="AA10:AA45">$K10+$O10</f>
        <v>1853587893</v>
      </c>
      <c r="AB10" s="85">
        <f aca="true" t="shared" si="12" ref="AB10:AB45">$Z10+$AA10</f>
        <v>13841763402</v>
      </c>
      <c r="AC10" s="44">
        <f aca="true" t="shared" si="13" ref="AC10:AC45">IF($F10=0,0,$AB10/$F10)</f>
        <v>0.4640485427318035</v>
      </c>
      <c r="AD10" s="84">
        <f>AD9</f>
        <v>5052434687</v>
      </c>
      <c r="AE10" s="85">
        <f>AE9</f>
        <v>863961652</v>
      </c>
      <c r="AF10" s="85">
        <f aca="true" t="shared" si="14" ref="AF10:AF45">$AD10+$AE10</f>
        <v>5916396339</v>
      </c>
      <c r="AG10" s="44">
        <f aca="true" t="shared" si="15" ref="AG10:AG45">IF($AI10=0,0,$AK10/$AI10)</f>
        <v>0.43607809579566637</v>
      </c>
      <c r="AH10" s="44">
        <f aca="true" t="shared" si="16" ref="AH10:AH45">IF($AF10=0,0,(($P10/$AF10)-1))</f>
        <v>0.21136563024974175</v>
      </c>
      <c r="AI10" s="66">
        <f>AI9</f>
        <v>27071102176</v>
      </c>
      <c r="AJ10" s="66">
        <f>AJ9</f>
        <v>26134039556</v>
      </c>
      <c r="AK10" s="66">
        <f>AK9</f>
        <v>11805114688</v>
      </c>
      <c r="AL10" s="66"/>
    </row>
    <row r="11" spans="1:38" s="13" customFormat="1" ht="12.75">
      <c r="A11" s="29" t="s">
        <v>96</v>
      </c>
      <c r="B11" s="63" t="s">
        <v>595</v>
      </c>
      <c r="C11" s="39" t="s">
        <v>596</v>
      </c>
      <c r="D11" s="80">
        <v>184896800</v>
      </c>
      <c r="E11" s="81">
        <v>87175441</v>
      </c>
      <c r="F11" s="82">
        <f t="shared" si="0"/>
        <v>272072241</v>
      </c>
      <c r="G11" s="80">
        <v>170651794</v>
      </c>
      <c r="H11" s="81">
        <v>39531844</v>
      </c>
      <c r="I11" s="83">
        <f t="shared" si="1"/>
        <v>210183638</v>
      </c>
      <c r="J11" s="80">
        <v>52315843</v>
      </c>
      <c r="K11" s="81">
        <v>7632740</v>
      </c>
      <c r="L11" s="81">
        <f t="shared" si="2"/>
        <v>59948583</v>
      </c>
      <c r="M11" s="40">
        <f t="shared" si="3"/>
        <v>0.22034068150304242</v>
      </c>
      <c r="N11" s="108">
        <v>42381817</v>
      </c>
      <c r="O11" s="109">
        <v>7355517</v>
      </c>
      <c r="P11" s="110">
        <f t="shared" si="4"/>
        <v>49737334</v>
      </c>
      <c r="Q11" s="40">
        <f t="shared" si="5"/>
        <v>0.18280929291864068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94697660</v>
      </c>
      <c r="AA11" s="81">
        <f t="shared" si="11"/>
        <v>14988257</v>
      </c>
      <c r="AB11" s="81">
        <f t="shared" si="12"/>
        <v>109685917</v>
      </c>
      <c r="AC11" s="40">
        <f t="shared" si="13"/>
        <v>0.4031499744216831</v>
      </c>
      <c r="AD11" s="80">
        <v>40830284</v>
      </c>
      <c r="AE11" s="81">
        <v>12196158</v>
      </c>
      <c r="AF11" s="81">
        <f t="shared" si="14"/>
        <v>53026442</v>
      </c>
      <c r="AG11" s="40">
        <f t="shared" si="15"/>
        <v>0.5113667759983324</v>
      </c>
      <c r="AH11" s="40">
        <f t="shared" si="16"/>
        <v>-0.06202769554102838</v>
      </c>
      <c r="AI11" s="12">
        <v>208228481</v>
      </c>
      <c r="AJ11" s="12">
        <v>217207983</v>
      </c>
      <c r="AK11" s="12">
        <v>106481127</v>
      </c>
      <c r="AL11" s="12"/>
    </row>
    <row r="12" spans="1:38" s="13" customFormat="1" ht="12.75">
      <c r="A12" s="29" t="s">
        <v>96</v>
      </c>
      <c r="B12" s="63" t="s">
        <v>597</v>
      </c>
      <c r="C12" s="39" t="s">
        <v>598</v>
      </c>
      <c r="D12" s="80">
        <v>182158000</v>
      </c>
      <c r="E12" s="81">
        <v>56616000</v>
      </c>
      <c r="F12" s="82">
        <f t="shared" si="0"/>
        <v>238774000</v>
      </c>
      <c r="G12" s="80">
        <v>182158000</v>
      </c>
      <c r="H12" s="81">
        <v>56616000</v>
      </c>
      <c r="I12" s="83">
        <f t="shared" si="1"/>
        <v>238774000</v>
      </c>
      <c r="J12" s="80">
        <v>47921107</v>
      </c>
      <c r="K12" s="81">
        <v>1831441</v>
      </c>
      <c r="L12" s="81">
        <f t="shared" si="2"/>
        <v>49752548</v>
      </c>
      <c r="M12" s="40">
        <f t="shared" si="3"/>
        <v>0.20836668984060241</v>
      </c>
      <c r="N12" s="108">
        <v>41969299</v>
      </c>
      <c r="O12" s="109">
        <v>532317</v>
      </c>
      <c r="P12" s="110">
        <f t="shared" si="4"/>
        <v>42501616</v>
      </c>
      <c r="Q12" s="40">
        <f t="shared" si="5"/>
        <v>0.17799934666253445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89890406</v>
      </c>
      <c r="AA12" s="81">
        <f t="shared" si="11"/>
        <v>2363758</v>
      </c>
      <c r="AB12" s="81">
        <f t="shared" si="12"/>
        <v>92254164</v>
      </c>
      <c r="AC12" s="40">
        <f t="shared" si="13"/>
        <v>0.38636603650313683</v>
      </c>
      <c r="AD12" s="80">
        <v>32257280</v>
      </c>
      <c r="AE12" s="81">
        <v>9733462</v>
      </c>
      <c r="AF12" s="81">
        <f t="shared" si="14"/>
        <v>41990742</v>
      </c>
      <c r="AG12" s="40">
        <f t="shared" si="15"/>
        <v>0.4282602264348489</v>
      </c>
      <c r="AH12" s="40">
        <f t="shared" si="16"/>
        <v>0.012166348477480993</v>
      </c>
      <c r="AI12" s="12">
        <v>198725683</v>
      </c>
      <c r="AJ12" s="12">
        <v>197269218</v>
      </c>
      <c r="AK12" s="12">
        <v>85106306</v>
      </c>
      <c r="AL12" s="12"/>
    </row>
    <row r="13" spans="1:38" s="13" customFormat="1" ht="12.75">
      <c r="A13" s="29" t="s">
        <v>96</v>
      </c>
      <c r="B13" s="63" t="s">
        <v>599</v>
      </c>
      <c r="C13" s="39" t="s">
        <v>600</v>
      </c>
      <c r="D13" s="80">
        <v>193724598</v>
      </c>
      <c r="E13" s="81">
        <v>25023288</v>
      </c>
      <c r="F13" s="82">
        <f t="shared" si="0"/>
        <v>218747886</v>
      </c>
      <c r="G13" s="80">
        <v>193724598</v>
      </c>
      <c r="H13" s="81">
        <v>25023288</v>
      </c>
      <c r="I13" s="83">
        <f t="shared" si="1"/>
        <v>218747886</v>
      </c>
      <c r="J13" s="80">
        <v>56255674</v>
      </c>
      <c r="K13" s="81">
        <v>2565705</v>
      </c>
      <c r="L13" s="81">
        <f t="shared" si="2"/>
        <v>58821379</v>
      </c>
      <c r="M13" s="40">
        <f t="shared" si="3"/>
        <v>0.2689003312242295</v>
      </c>
      <c r="N13" s="108">
        <v>42214015</v>
      </c>
      <c r="O13" s="109">
        <v>3788333</v>
      </c>
      <c r="P13" s="110">
        <f t="shared" si="4"/>
        <v>46002348</v>
      </c>
      <c r="Q13" s="40">
        <f t="shared" si="5"/>
        <v>0.21029848032451384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98469689</v>
      </c>
      <c r="AA13" s="81">
        <f t="shared" si="11"/>
        <v>6354038</v>
      </c>
      <c r="AB13" s="81">
        <f t="shared" si="12"/>
        <v>104823727</v>
      </c>
      <c r="AC13" s="40">
        <f t="shared" si="13"/>
        <v>0.4791988115487434</v>
      </c>
      <c r="AD13" s="80">
        <v>37106702</v>
      </c>
      <c r="AE13" s="81">
        <v>10590031</v>
      </c>
      <c r="AF13" s="81">
        <f t="shared" si="14"/>
        <v>47696733</v>
      </c>
      <c r="AG13" s="40">
        <f t="shared" si="15"/>
        <v>0.48925942413106777</v>
      </c>
      <c r="AH13" s="40">
        <f t="shared" si="16"/>
        <v>-0.035524131181060126</v>
      </c>
      <c r="AI13" s="12">
        <v>207013807</v>
      </c>
      <c r="AJ13" s="12">
        <v>214800347</v>
      </c>
      <c r="AK13" s="12">
        <v>101283456</v>
      </c>
      <c r="AL13" s="12"/>
    </row>
    <row r="14" spans="1:38" s="13" customFormat="1" ht="12.75">
      <c r="A14" s="29" t="s">
        <v>96</v>
      </c>
      <c r="B14" s="63" t="s">
        <v>601</v>
      </c>
      <c r="C14" s="39" t="s">
        <v>602</v>
      </c>
      <c r="D14" s="80">
        <v>654876805</v>
      </c>
      <c r="E14" s="81">
        <v>197936803</v>
      </c>
      <c r="F14" s="82">
        <f t="shared" si="0"/>
        <v>852813608</v>
      </c>
      <c r="G14" s="80">
        <v>654876805</v>
      </c>
      <c r="H14" s="81">
        <v>241684853</v>
      </c>
      <c r="I14" s="83">
        <f t="shared" si="1"/>
        <v>896561658</v>
      </c>
      <c r="J14" s="80">
        <v>277990031</v>
      </c>
      <c r="K14" s="81">
        <v>19012559</v>
      </c>
      <c r="L14" s="81">
        <f t="shared" si="2"/>
        <v>297002590</v>
      </c>
      <c r="M14" s="40">
        <f t="shared" si="3"/>
        <v>0.3482620202279887</v>
      </c>
      <c r="N14" s="108">
        <v>110470007</v>
      </c>
      <c r="O14" s="109">
        <v>45512647</v>
      </c>
      <c r="P14" s="110">
        <f t="shared" si="4"/>
        <v>155982654</v>
      </c>
      <c r="Q14" s="40">
        <f t="shared" si="5"/>
        <v>0.18290357064752655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388460038</v>
      </c>
      <c r="AA14" s="81">
        <f t="shared" si="11"/>
        <v>64525206</v>
      </c>
      <c r="AB14" s="81">
        <f t="shared" si="12"/>
        <v>452985244</v>
      </c>
      <c r="AC14" s="40">
        <f t="shared" si="13"/>
        <v>0.5311655908755152</v>
      </c>
      <c r="AD14" s="80">
        <v>101931746</v>
      </c>
      <c r="AE14" s="81">
        <v>27219600</v>
      </c>
      <c r="AF14" s="81">
        <f t="shared" si="14"/>
        <v>129151346</v>
      </c>
      <c r="AG14" s="40">
        <f t="shared" si="15"/>
        <v>0.5138068574931215</v>
      </c>
      <c r="AH14" s="40">
        <f t="shared" si="16"/>
        <v>0.20775089715286432</v>
      </c>
      <c r="AI14" s="12">
        <v>771208619</v>
      </c>
      <c r="AJ14" s="12">
        <v>722181719</v>
      </c>
      <c r="AK14" s="12">
        <v>396252277</v>
      </c>
      <c r="AL14" s="12"/>
    </row>
    <row r="15" spans="1:38" s="13" customFormat="1" ht="12.75">
      <c r="A15" s="29" t="s">
        <v>96</v>
      </c>
      <c r="B15" s="63" t="s">
        <v>603</v>
      </c>
      <c r="C15" s="39" t="s">
        <v>604</v>
      </c>
      <c r="D15" s="80">
        <v>385473216</v>
      </c>
      <c r="E15" s="81">
        <v>86848463</v>
      </c>
      <c r="F15" s="82">
        <f t="shared" si="0"/>
        <v>472321679</v>
      </c>
      <c r="G15" s="80">
        <v>385473216</v>
      </c>
      <c r="H15" s="81">
        <v>86848463</v>
      </c>
      <c r="I15" s="83">
        <f t="shared" si="1"/>
        <v>472321679</v>
      </c>
      <c r="J15" s="80">
        <v>99917908</v>
      </c>
      <c r="K15" s="81">
        <v>13589420</v>
      </c>
      <c r="L15" s="81">
        <f t="shared" si="2"/>
        <v>113507328</v>
      </c>
      <c r="M15" s="40">
        <f t="shared" si="3"/>
        <v>0.2403178449067124</v>
      </c>
      <c r="N15" s="108">
        <v>95399444</v>
      </c>
      <c r="O15" s="109">
        <v>26488504</v>
      </c>
      <c r="P15" s="110">
        <f t="shared" si="4"/>
        <v>121887948</v>
      </c>
      <c r="Q15" s="40">
        <f t="shared" si="5"/>
        <v>0.2580613031738482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195317352</v>
      </c>
      <c r="AA15" s="81">
        <f t="shared" si="11"/>
        <v>40077924</v>
      </c>
      <c r="AB15" s="81">
        <f t="shared" si="12"/>
        <v>235395276</v>
      </c>
      <c r="AC15" s="40">
        <f t="shared" si="13"/>
        <v>0.49837914808056055</v>
      </c>
      <c r="AD15" s="80">
        <v>82296546</v>
      </c>
      <c r="AE15" s="81">
        <v>30095662</v>
      </c>
      <c r="AF15" s="81">
        <f t="shared" si="14"/>
        <v>112392208</v>
      </c>
      <c r="AG15" s="40">
        <f t="shared" si="15"/>
        <v>0.4916214544815748</v>
      </c>
      <c r="AH15" s="40">
        <f t="shared" si="16"/>
        <v>0.08448752959813732</v>
      </c>
      <c r="AI15" s="12">
        <v>454478882</v>
      </c>
      <c r="AJ15" s="12">
        <v>459043679</v>
      </c>
      <c r="AK15" s="12">
        <v>223431569</v>
      </c>
      <c r="AL15" s="12"/>
    </row>
    <row r="16" spans="1:38" s="13" customFormat="1" ht="12.75">
      <c r="A16" s="29" t="s">
        <v>115</v>
      </c>
      <c r="B16" s="63" t="s">
        <v>605</v>
      </c>
      <c r="C16" s="39" t="s">
        <v>606</v>
      </c>
      <c r="D16" s="80">
        <v>241171060</v>
      </c>
      <c r="E16" s="81">
        <v>45765500</v>
      </c>
      <c r="F16" s="82">
        <f t="shared" si="0"/>
        <v>286936560</v>
      </c>
      <c r="G16" s="80">
        <v>241171060</v>
      </c>
      <c r="H16" s="81">
        <v>45765500</v>
      </c>
      <c r="I16" s="83">
        <f t="shared" si="1"/>
        <v>286936560</v>
      </c>
      <c r="J16" s="80">
        <v>70588311</v>
      </c>
      <c r="K16" s="81">
        <v>4527659</v>
      </c>
      <c r="L16" s="81">
        <f t="shared" si="2"/>
        <v>75115970</v>
      </c>
      <c r="M16" s="40">
        <f t="shared" si="3"/>
        <v>0.2617859850274918</v>
      </c>
      <c r="N16" s="108">
        <v>82835858</v>
      </c>
      <c r="O16" s="109">
        <v>9295987</v>
      </c>
      <c r="P16" s="110">
        <f t="shared" si="4"/>
        <v>92131845</v>
      </c>
      <c r="Q16" s="40">
        <f t="shared" si="5"/>
        <v>0.32108785649343535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153424169</v>
      </c>
      <c r="AA16" s="81">
        <f t="shared" si="11"/>
        <v>13823646</v>
      </c>
      <c r="AB16" s="81">
        <f t="shared" si="12"/>
        <v>167247815</v>
      </c>
      <c r="AC16" s="40">
        <f t="shared" si="13"/>
        <v>0.5828738415209271</v>
      </c>
      <c r="AD16" s="80">
        <v>77359321</v>
      </c>
      <c r="AE16" s="81">
        <v>3376699</v>
      </c>
      <c r="AF16" s="81">
        <f t="shared" si="14"/>
        <v>80736020</v>
      </c>
      <c r="AG16" s="40">
        <f t="shared" si="15"/>
        <v>0.5374896160071111</v>
      </c>
      <c r="AH16" s="40">
        <f t="shared" si="16"/>
        <v>0.14114920453101365</v>
      </c>
      <c r="AI16" s="12">
        <v>254947690</v>
      </c>
      <c r="AJ16" s="12">
        <v>273513690</v>
      </c>
      <c r="AK16" s="12">
        <v>137031736</v>
      </c>
      <c r="AL16" s="12"/>
    </row>
    <row r="17" spans="1:38" s="59" customFormat="1" ht="12.75">
      <c r="A17" s="64"/>
      <c r="B17" s="65" t="s">
        <v>607</v>
      </c>
      <c r="C17" s="32"/>
      <c r="D17" s="84">
        <f>SUM(D11:D16)</f>
        <v>1842300479</v>
      </c>
      <c r="E17" s="85">
        <f>SUM(E11:E16)</f>
        <v>499365495</v>
      </c>
      <c r="F17" s="93">
        <f t="shared" si="0"/>
        <v>2341665974</v>
      </c>
      <c r="G17" s="84">
        <f>SUM(G11:G16)</f>
        <v>1828055473</v>
      </c>
      <c r="H17" s="85">
        <f>SUM(H11:H16)</f>
        <v>495469948</v>
      </c>
      <c r="I17" s="86">
        <f t="shared" si="1"/>
        <v>2323525421</v>
      </c>
      <c r="J17" s="84">
        <f>SUM(J11:J16)</f>
        <v>604988874</v>
      </c>
      <c r="K17" s="85">
        <f>SUM(K11:K16)</f>
        <v>49159524</v>
      </c>
      <c r="L17" s="85">
        <f t="shared" si="2"/>
        <v>654148398</v>
      </c>
      <c r="M17" s="44">
        <f t="shared" si="3"/>
        <v>0.27935171167158107</v>
      </c>
      <c r="N17" s="114">
        <f>SUM(N11:N16)</f>
        <v>415270440</v>
      </c>
      <c r="O17" s="115">
        <f>SUM(O11:O16)</f>
        <v>92973305</v>
      </c>
      <c r="P17" s="116">
        <f t="shared" si="4"/>
        <v>508243745</v>
      </c>
      <c r="Q17" s="44">
        <f t="shared" si="5"/>
        <v>0.21704365637248654</v>
      </c>
      <c r="R17" s="114">
        <f>SUM(R11:R16)</f>
        <v>0</v>
      </c>
      <c r="S17" s="116">
        <f>SUM(S11:S16)</f>
        <v>0</v>
      </c>
      <c r="T17" s="116">
        <f t="shared" si="6"/>
        <v>0</v>
      </c>
      <c r="U17" s="44">
        <f t="shared" si="7"/>
        <v>0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1020259314</v>
      </c>
      <c r="AA17" s="85">
        <f t="shared" si="11"/>
        <v>142132829</v>
      </c>
      <c r="AB17" s="85">
        <f t="shared" si="12"/>
        <v>1162392143</v>
      </c>
      <c r="AC17" s="44">
        <f t="shared" si="13"/>
        <v>0.4963953680440676</v>
      </c>
      <c r="AD17" s="84">
        <f>SUM(AD11:AD16)</f>
        <v>371781879</v>
      </c>
      <c r="AE17" s="85">
        <f>SUM(AE11:AE16)</f>
        <v>93211612</v>
      </c>
      <c r="AF17" s="85">
        <f t="shared" si="14"/>
        <v>464993491</v>
      </c>
      <c r="AG17" s="44">
        <f t="shared" si="15"/>
        <v>0.5010908462478488</v>
      </c>
      <c r="AH17" s="44">
        <f t="shared" si="16"/>
        <v>0.09301260090111674</v>
      </c>
      <c r="AI17" s="66">
        <f>SUM(AI11:AI16)</f>
        <v>2094603162</v>
      </c>
      <c r="AJ17" s="66">
        <f>SUM(AJ11:AJ16)</f>
        <v>2084016636</v>
      </c>
      <c r="AK17" s="66">
        <f>SUM(AK11:AK16)</f>
        <v>1049586471</v>
      </c>
      <c r="AL17" s="66"/>
    </row>
    <row r="18" spans="1:38" s="13" customFormat="1" ht="12.75">
      <c r="A18" s="29" t="s">
        <v>96</v>
      </c>
      <c r="B18" s="63" t="s">
        <v>608</v>
      </c>
      <c r="C18" s="39" t="s">
        <v>609</v>
      </c>
      <c r="D18" s="80">
        <v>351614295</v>
      </c>
      <c r="E18" s="81">
        <v>74942595</v>
      </c>
      <c r="F18" s="82">
        <f t="shared" si="0"/>
        <v>426556890</v>
      </c>
      <c r="G18" s="80">
        <v>351614295</v>
      </c>
      <c r="H18" s="81">
        <v>74942595</v>
      </c>
      <c r="I18" s="83">
        <f t="shared" si="1"/>
        <v>426556890</v>
      </c>
      <c r="J18" s="80">
        <v>119229590</v>
      </c>
      <c r="K18" s="81">
        <v>7282752</v>
      </c>
      <c r="L18" s="81">
        <f t="shared" si="2"/>
        <v>126512342</v>
      </c>
      <c r="M18" s="40">
        <f t="shared" si="3"/>
        <v>0.2965896108254165</v>
      </c>
      <c r="N18" s="108">
        <v>64880479</v>
      </c>
      <c r="O18" s="109">
        <v>16896696</v>
      </c>
      <c r="P18" s="110">
        <f t="shared" si="4"/>
        <v>81777175</v>
      </c>
      <c r="Q18" s="40">
        <f t="shared" si="5"/>
        <v>0.19171457997079827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184110069</v>
      </c>
      <c r="AA18" s="81">
        <f t="shared" si="11"/>
        <v>24179448</v>
      </c>
      <c r="AB18" s="81">
        <f t="shared" si="12"/>
        <v>208289517</v>
      </c>
      <c r="AC18" s="40">
        <f t="shared" si="13"/>
        <v>0.4883041907962148</v>
      </c>
      <c r="AD18" s="80">
        <v>42121629</v>
      </c>
      <c r="AE18" s="81">
        <v>9601015</v>
      </c>
      <c r="AF18" s="81">
        <f t="shared" si="14"/>
        <v>51722644</v>
      </c>
      <c r="AG18" s="40">
        <f t="shared" si="15"/>
        <v>0.48347323057093733</v>
      </c>
      <c r="AH18" s="40">
        <f t="shared" si="16"/>
        <v>0.5810710488814146</v>
      </c>
      <c r="AI18" s="12">
        <v>357872089</v>
      </c>
      <c r="AJ18" s="12">
        <v>366469517</v>
      </c>
      <c r="AK18" s="12">
        <v>173021575</v>
      </c>
      <c r="AL18" s="12"/>
    </row>
    <row r="19" spans="1:38" s="13" customFormat="1" ht="12.75">
      <c r="A19" s="29" t="s">
        <v>96</v>
      </c>
      <c r="B19" s="63" t="s">
        <v>58</v>
      </c>
      <c r="C19" s="39" t="s">
        <v>59</v>
      </c>
      <c r="D19" s="80">
        <v>1324090793</v>
      </c>
      <c r="E19" s="81">
        <v>277652314</v>
      </c>
      <c r="F19" s="82">
        <f t="shared" si="0"/>
        <v>1601743107</v>
      </c>
      <c r="G19" s="80">
        <v>1324090793</v>
      </c>
      <c r="H19" s="81">
        <v>284822268</v>
      </c>
      <c r="I19" s="83">
        <f t="shared" si="1"/>
        <v>1608913061</v>
      </c>
      <c r="J19" s="80">
        <v>491658662</v>
      </c>
      <c r="K19" s="81">
        <v>12641912</v>
      </c>
      <c r="L19" s="81">
        <f t="shared" si="2"/>
        <v>504300574</v>
      </c>
      <c r="M19" s="40">
        <f t="shared" si="3"/>
        <v>0.3148448535823791</v>
      </c>
      <c r="N19" s="108">
        <v>274964960</v>
      </c>
      <c r="O19" s="109">
        <v>69045426</v>
      </c>
      <c r="P19" s="110">
        <f t="shared" si="4"/>
        <v>344010386</v>
      </c>
      <c r="Q19" s="40">
        <f t="shared" si="5"/>
        <v>0.21477250908500398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766623622</v>
      </c>
      <c r="AA19" s="81">
        <f t="shared" si="11"/>
        <v>81687338</v>
      </c>
      <c r="AB19" s="81">
        <f t="shared" si="12"/>
        <v>848310960</v>
      </c>
      <c r="AC19" s="40">
        <f t="shared" si="13"/>
        <v>0.5296173626673831</v>
      </c>
      <c r="AD19" s="80">
        <v>268754076</v>
      </c>
      <c r="AE19" s="81">
        <v>59384624</v>
      </c>
      <c r="AF19" s="81">
        <f t="shared" si="14"/>
        <v>328138700</v>
      </c>
      <c r="AG19" s="40">
        <f t="shared" si="15"/>
        <v>0.38709153156337656</v>
      </c>
      <c r="AH19" s="40">
        <f t="shared" si="16"/>
        <v>0.04836883305748452</v>
      </c>
      <c r="AI19" s="12">
        <v>1604402761</v>
      </c>
      <c r="AJ19" s="12">
        <v>1574320201</v>
      </c>
      <c r="AK19" s="12">
        <v>621050722</v>
      </c>
      <c r="AL19" s="12"/>
    </row>
    <row r="20" spans="1:38" s="13" customFormat="1" ht="12.75">
      <c r="A20" s="29" t="s">
        <v>96</v>
      </c>
      <c r="B20" s="63" t="s">
        <v>86</v>
      </c>
      <c r="C20" s="39" t="s">
        <v>87</v>
      </c>
      <c r="D20" s="80">
        <v>861570703</v>
      </c>
      <c r="E20" s="81">
        <v>189043691</v>
      </c>
      <c r="F20" s="82">
        <f t="shared" si="0"/>
        <v>1050614394</v>
      </c>
      <c r="G20" s="80">
        <v>861570703</v>
      </c>
      <c r="H20" s="81">
        <v>202387402</v>
      </c>
      <c r="I20" s="83">
        <f t="shared" si="1"/>
        <v>1063958105</v>
      </c>
      <c r="J20" s="80">
        <v>441254335</v>
      </c>
      <c r="K20" s="81">
        <v>14835828</v>
      </c>
      <c r="L20" s="81">
        <f t="shared" si="2"/>
        <v>456090163</v>
      </c>
      <c r="M20" s="40">
        <f t="shared" si="3"/>
        <v>0.43411756549758446</v>
      </c>
      <c r="N20" s="108">
        <v>152611648</v>
      </c>
      <c r="O20" s="109">
        <v>23765244</v>
      </c>
      <c r="P20" s="110">
        <f t="shared" si="4"/>
        <v>176376892</v>
      </c>
      <c r="Q20" s="40">
        <f t="shared" si="5"/>
        <v>0.16787975969801913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593865983</v>
      </c>
      <c r="AA20" s="81">
        <f t="shared" si="11"/>
        <v>38601072</v>
      </c>
      <c r="AB20" s="81">
        <f t="shared" si="12"/>
        <v>632467055</v>
      </c>
      <c r="AC20" s="40">
        <f t="shared" si="13"/>
        <v>0.6019973251956036</v>
      </c>
      <c r="AD20" s="80">
        <v>137540572</v>
      </c>
      <c r="AE20" s="81">
        <v>31570311</v>
      </c>
      <c r="AF20" s="81">
        <f t="shared" si="14"/>
        <v>169110883</v>
      </c>
      <c r="AG20" s="40">
        <f t="shared" si="15"/>
        <v>0.571384549836566</v>
      </c>
      <c r="AH20" s="40">
        <f t="shared" si="16"/>
        <v>0.04296594560386757</v>
      </c>
      <c r="AI20" s="12">
        <v>1005256693</v>
      </c>
      <c r="AJ20" s="12">
        <v>1012946764</v>
      </c>
      <c r="AK20" s="12">
        <v>574388143</v>
      </c>
      <c r="AL20" s="12"/>
    </row>
    <row r="21" spans="1:38" s="13" customFormat="1" ht="12.75">
      <c r="A21" s="29" t="s">
        <v>96</v>
      </c>
      <c r="B21" s="63" t="s">
        <v>610</v>
      </c>
      <c r="C21" s="39" t="s">
        <v>611</v>
      </c>
      <c r="D21" s="80">
        <v>647224463</v>
      </c>
      <c r="E21" s="81">
        <v>90346655</v>
      </c>
      <c r="F21" s="83">
        <f t="shared" si="0"/>
        <v>737571118</v>
      </c>
      <c r="G21" s="80">
        <v>650724463</v>
      </c>
      <c r="H21" s="81">
        <v>159861029</v>
      </c>
      <c r="I21" s="83">
        <f t="shared" si="1"/>
        <v>810585492</v>
      </c>
      <c r="J21" s="80">
        <v>147296695</v>
      </c>
      <c r="K21" s="81">
        <v>13927762</v>
      </c>
      <c r="L21" s="81">
        <f t="shared" si="2"/>
        <v>161224457</v>
      </c>
      <c r="M21" s="40">
        <f t="shared" si="3"/>
        <v>0.21858835448597377</v>
      </c>
      <c r="N21" s="108">
        <v>162479999</v>
      </c>
      <c r="O21" s="109">
        <v>35020850</v>
      </c>
      <c r="P21" s="110">
        <f t="shared" si="4"/>
        <v>197500849</v>
      </c>
      <c r="Q21" s="40">
        <f t="shared" si="5"/>
        <v>0.26777193979008274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309776694</v>
      </c>
      <c r="AA21" s="81">
        <f t="shared" si="11"/>
        <v>48948612</v>
      </c>
      <c r="AB21" s="81">
        <f t="shared" si="12"/>
        <v>358725306</v>
      </c>
      <c r="AC21" s="40">
        <f t="shared" si="13"/>
        <v>0.4863602942760565</v>
      </c>
      <c r="AD21" s="80">
        <v>134661919</v>
      </c>
      <c r="AE21" s="81">
        <v>13937639</v>
      </c>
      <c r="AF21" s="81">
        <f t="shared" si="14"/>
        <v>148599558</v>
      </c>
      <c r="AG21" s="40">
        <f t="shared" si="15"/>
        <v>0.43125849079280365</v>
      </c>
      <c r="AH21" s="40">
        <f t="shared" si="16"/>
        <v>0.32908099901616117</v>
      </c>
      <c r="AI21" s="12">
        <v>694706918</v>
      </c>
      <c r="AJ21" s="12">
        <v>716794974</v>
      </c>
      <c r="AK21" s="12">
        <v>299598257</v>
      </c>
      <c r="AL21" s="12"/>
    </row>
    <row r="22" spans="1:38" s="13" customFormat="1" ht="12.75">
      <c r="A22" s="29" t="s">
        <v>96</v>
      </c>
      <c r="B22" s="63" t="s">
        <v>612</v>
      </c>
      <c r="C22" s="39" t="s">
        <v>613</v>
      </c>
      <c r="D22" s="80">
        <v>427982030</v>
      </c>
      <c r="E22" s="81">
        <v>49712040</v>
      </c>
      <c r="F22" s="82">
        <f t="shared" si="0"/>
        <v>477694070</v>
      </c>
      <c r="G22" s="80">
        <v>430489535</v>
      </c>
      <c r="H22" s="81">
        <v>55813619</v>
      </c>
      <c r="I22" s="83">
        <f t="shared" si="1"/>
        <v>486303154</v>
      </c>
      <c r="J22" s="80">
        <v>118878502</v>
      </c>
      <c r="K22" s="81">
        <v>3718616</v>
      </c>
      <c r="L22" s="81">
        <f t="shared" si="2"/>
        <v>122597118</v>
      </c>
      <c r="M22" s="40">
        <f t="shared" si="3"/>
        <v>0.25664358362246364</v>
      </c>
      <c r="N22" s="108">
        <v>83146511</v>
      </c>
      <c r="O22" s="109">
        <v>7326587</v>
      </c>
      <c r="P22" s="110">
        <f t="shared" si="4"/>
        <v>90473098</v>
      </c>
      <c r="Q22" s="40">
        <f t="shared" si="5"/>
        <v>0.18939548066820255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202025013</v>
      </c>
      <c r="AA22" s="81">
        <f t="shared" si="11"/>
        <v>11045203</v>
      </c>
      <c r="AB22" s="81">
        <f t="shared" si="12"/>
        <v>213070216</v>
      </c>
      <c r="AC22" s="40">
        <f t="shared" si="13"/>
        <v>0.4460390642906662</v>
      </c>
      <c r="AD22" s="80">
        <v>80314029</v>
      </c>
      <c r="AE22" s="81">
        <v>4936400</v>
      </c>
      <c r="AF22" s="81">
        <f t="shared" si="14"/>
        <v>85250429</v>
      </c>
      <c r="AG22" s="40">
        <f t="shared" si="15"/>
        <v>0.5016834287965909</v>
      </c>
      <c r="AH22" s="40">
        <f t="shared" si="16"/>
        <v>0.06126267118256967</v>
      </c>
      <c r="AI22" s="12">
        <v>398569575</v>
      </c>
      <c r="AJ22" s="12">
        <v>435067440</v>
      </c>
      <c r="AK22" s="12">
        <v>199955751</v>
      </c>
      <c r="AL22" s="12"/>
    </row>
    <row r="23" spans="1:38" s="13" customFormat="1" ht="12.75">
      <c r="A23" s="29" t="s">
        <v>115</v>
      </c>
      <c r="B23" s="63" t="s">
        <v>614</v>
      </c>
      <c r="C23" s="39" t="s">
        <v>615</v>
      </c>
      <c r="D23" s="80">
        <v>327498100</v>
      </c>
      <c r="E23" s="81">
        <v>11102021</v>
      </c>
      <c r="F23" s="82">
        <f t="shared" si="0"/>
        <v>338600121</v>
      </c>
      <c r="G23" s="80">
        <v>334533818</v>
      </c>
      <c r="H23" s="81">
        <v>12243404</v>
      </c>
      <c r="I23" s="83">
        <f t="shared" si="1"/>
        <v>346777222</v>
      </c>
      <c r="J23" s="80">
        <v>115309518</v>
      </c>
      <c r="K23" s="81">
        <v>459022</v>
      </c>
      <c r="L23" s="81">
        <f t="shared" si="2"/>
        <v>115768540</v>
      </c>
      <c r="M23" s="40">
        <f t="shared" si="3"/>
        <v>0.34190342182423494</v>
      </c>
      <c r="N23" s="108">
        <v>86659871</v>
      </c>
      <c r="O23" s="109">
        <v>129351</v>
      </c>
      <c r="P23" s="110">
        <f t="shared" si="4"/>
        <v>86789222</v>
      </c>
      <c r="Q23" s="40">
        <f t="shared" si="5"/>
        <v>0.2563177524676667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201969389</v>
      </c>
      <c r="AA23" s="81">
        <f t="shared" si="11"/>
        <v>588373</v>
      </c>
      <c r="AB23" s="81">
        <f t="shared" si="12"/>
        <v>202557762</v>
      </c>
      <c r="AC23" s="40">
        <f t="shared" si="13"/>
        <v>0.5982211742919017</v>
      </c>
      <c r="AD23" s="80">
        <v>107377101</v>
      </c>
      <c r="AE23" s="81">
        <v>2117402</v>
      </c>
      <c r="AF23" s="81">
        <f t="shared" si="14"/>
        <v>109494503</v>
      </c>
      <c r="AG23" s="40">
        <f t="shared" si="15"/>
        <v>0.5105536590616299</v>
      </c>
      <c r="AH23" s="40">
        <f t="shared" si="16"/>
        <v>-0.20736457427456423</v>
      </c>
      <c r="AI23" s="12">
        <v>411035971</v>
      </c>
      <c r="AJ23" s="12">
        <v>361259481</v>
      </c>
      <c r="AK23" s="12">
        <v>209855919</v>
      </c>
      <c r="AL23" s="12"/>
    </row>
    <row r="24" spans="1:38" s="59" customFormat="1" ht="12.75">
      <c r="A24" s="64"/>
      <c r="B24" s="65" t="s">
        <v>616</v>
      </c>
      <c r="C24" s="32"/>
      <c r="D24" s="84">
        <f>SUM(D18:D23)</f>
        <v>3939980384</v>
      </c>
      <c r="E24" s="85">
        <f>SUM(E18:E23)</f>
        <v>692799316</v>
      </c>
      <c r="F24" s="93">
        <f t="shared" si="0"/>
        <v>4632779700</v>
      </c>
      <c r="G24" s="84">
        <f>SUM(G18:G23)</f>
        <v>3953023607</v>
      </c>
      <c r="H24" s="85">
        <f>SUM(H18:H23)</f>
        <v>790070317</v>
      </c>
      <c r="I24" s="86">
        <f t="shared" si="1"/>
        <v>4743093924</v>
      </c>
      <c r="J24" s="84">
        <f>SUM(J18:J23)</f>
        <v>1433627302</v>
      </c>
      <c r="K24" s="85">
        <f>SUM(K18:K23)</f>
        <v>52865892</v>
      </c>
      <c r="L24" s="85">
        <f t="shared" si="2"/>
        <v>1486493194</v>
      </c>
      <c r="M24" s="44">
        <f t="shared" si="3"/>
        <v>0.32086420901904744</v>
      </c>
      <c r="N24" s="114">
        <f>SUM(N18:N23)</f>
        <v>824743468</v>
      </c>
      <c r="O24" s="115">
        <f>SUM(O18:O23)</f>
        <v>152184154</v>
      </c>
      <c r="P24" s="116">
        <f t="shared" si="4"/>
        <v>976927622</v>
      </c>
      <c r="Q24" s="44">
        <f t="shared" si="5"/>
        <v>0.21087288523561784</v>
      </c>
      <c r="R24" s="114">
        <f>SUM(R18:R23)</f>
        <v>0</v>
      </c>
      <c r="S24" s="116">
        <f>SUM(S18:S23)</f>
        <v>0</v>
      </c>
      <c r="T24" s="116">
        <f t="shared" si="6"/>
        <v>0</v>
      </c>
      <c r="U24" s="44">
        <f t="shared" si="7"/>
        <v>0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2258370770</v>
      </c>
      <c r="AA24" s="85">
        <f t="shared" si="11"/>
        <v>205050046</v>
      </c>
      <c r="AB24" s="85">
        <f t="shared" si="12"/>
        <v>2463420816</v>
      </c>
      <c r="AC24" s="44">
        <f t="shared" si="13"/>
        <v>0.5317370942546653</v>
      </c>
      <c r="AD24" s="84">
        <f>SUM(AD18:AD23)</f>
        <v>770769326</v>
      </c>
      <c r="AE24" s="85">
        <f>SUM(AE18:AE23)</f>
        <v>121547391</v>
      </c>
      <c r="AF24" s="85">
        <f t="shared" si="14"/>
        <v>892316717</v>
      </c>
      <c r="AG24" s="44">
        <f t="shared" si="15"/>
        <v>0.4646562723895123</v>
      </c>
      <c r="AH24" s="44">
        <f t="shared" si="16"/>
        <v>0.09482160693398733</v>
      </c>
      <c r="AI24" s="66">
        <f>SUM(AI18:AI23)</f>
        <v>4471844007</v>
      </c>
      <c r="AJ24" s="66">
        <f>SUM(AJ18:AJ23)</f>
        <v>4466858377</v>
      </c>
      <c r="AK24" s="66">
        <f>SUM(AK18:AK23)</f>
        <v>2077870367</v>
      </c>
      <c r="AL24" s="66"/>
    </row>
    <row r="25" spans="1:38" s="13" customFormat="1" ht="12.75">
      <c r="A25" s="29" t="s">
        <v>96</v>
      </c>
      <c r="B25" s="63" t="s">
        <v>617</v>
      </c>
      <c r="C25" s="39" t="s">
        <v>618</v>
      </c>
      <c r="D25" s="80">
        <v>298654506</v>
      </c>
      <c r="E25" s="81">
        <v>76078332</v>
      </c>
      <c r="F25" s="82">
        <f t="shared" si="0"/>
        <v>374732838</v>
      </c>
      <c r="G25" s="80">
        <v>298654506</v>
      </c>
      <c r="H25" s="81">
        <v>80673010</v>
      </c>
      <c r="I25" s="83">
        <f t="shared" si="1"/>
        <v>379327516</v>
      </c>
      <c r="J25" s="80">
        <v>103884746</v>
      </c>
      <c r="K25" s="81">
        <v>6134447</v>
      </c>
      <c r="L25" s="81">
        <f t="shared" si="2"/>
        <v>110019193</v>
      </c>
      <c r="M25" s="40">
        <f t="shared" si="3"/>
        <v>0.2935936801994385</v>
      </c>
      <c r="N25" s="108">
        <v>57403454</v>
      </c>
      <c r="O25" s="109">
        <v>12789468</v>
      </c>
      <c r="P25" s="110">
        <f t="shared" si="4"/>
        <v>70192922</v>
      </c>
      <c r="Q25" s="40">
        <f t="shared" si="5"/>
        <v>0.18731457423008122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161288200</v>
      </c>
      <c r="AA25" s="81">
        <f t="shared" si="11"/>
        <v>18923915</v>
      </c>
      <c r="AB25" s="81">
        <f t="shared" si="12"/>
        <v>180212115</v>
      </c>
      <c r="AC25" s="40">
        <f t="shared" si="13"/>
        <v>0.48090825442951973</v>
      </c>
      <c r="AD25" s="80">
        <v>41510367</v>
      </c>
      <c r="AE25" s="81">
        <v>24684464</v>
      </c>
      <c r="AF25" s="81">
        <f t="shared" si="14"/>
        <v>66194831</v>
      </c>
      <c r="AG25" s="40">
        <f t="shared" si="15"/>
        <v>0.48822057881691744</v>
      </c>
      <c r="AH25" s="40">
        <f t="shared" si="16"/>
        <v>0.06039883990337547</v>
      </c>
      <c r="AI25" s="12">
        <v>329449804</v>
      </c>
      <c r="AJ25" s="12">
        <v>332367454</v>
      </c>
      <c r="AK25" s="12">
        <v>160844174</v>
      </c>
      <c r="AL25" s="12"/>
    </row>
    <row r="26" spans="1:38" s="13" customFormat="1" ht="12.75">
      <c r="A26" s="29" t="s">
        <v>96</v>
      </c>
      <c r="B26" s="63" t="s">
        <v>619</v>
      </c>
      <c r="C26" s="39" t="s">
        <v>620</v>
      </c>
      <c r="D26" s="80">
        <v>702027294</v>
      </c>
      <c r="E26" s="81">
        <v>169043235</v>
      </c>
      <c r="F26" s="82">
        <f t="shared" si="0"/>
        <v>871070529</v>
      </c>
      <c r="G26" s="80">
        <v>705012989</v>
      </c>
      <c r="H26" s="81">
        <v>193225905</v>
      </c>
      <c r="I26" s="83">
        <f t="shared" si="1"/>
        <v>898238894</v>
      </c>
      <c r="J26" s="80">
        <v>180635770</v>
      </c>
      <c r="K26" s="81">
        <v>12684344</v>
      </c>
      <c r="L26" s="81">
        <f t="shared" si="2"/>
        <v>193320114</v>
      </c>
      <c r="M26" s="40">
        <f t="shared" si="3"/>
        <v>0.22193393940434875</v>
      </c>
      <c r="N26" s="108">
        <v>167081498</v>
      </c>
      <c r="O26" s="109">
        <v>31118900</v>
      </c>
      <c r="P26" s="110">
        <f t="shared" si="4"/>
        <v>198200398</v>
      </c>
      <c r="Q26" s="40">
        <f t="shared" si="5"/>
        <v>0.22753656724850577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347717268</v>
      </c>
      <c r="AA26" s="81">
        <f t="shared" si="11"/>
        <v>43803244</v>
      </c>
      <c r="AB26" s="81">
        <f t="shared" si="12"/>
        <v>391520512</v>
      </c>
      <c r="AC26" s="40">
        <f t="shared" si="13"/>
        <v>0.44947050665285454</v>
      </c>
      <c r="AD26" s="80">
        <v>157852060</v>
      </c>
      <c r="AE26" s="81">
        <v>39867007</v>
      </c>
      <c r="AF26" s="81">
        <f t="shared" si="14"/>
        <v>197719067</v>
      </c>
      <c r="AG26" s="40">
        <f t="shared" si="15"/>
        <v>0.45333723006517873</v>
      </c>
      <c r="AH26" s="40">
        <f t="shared" si="16"/>
        <v>0.0024344187300864295</v>
      </c>
      <c r="AI26" s="12">
        <v>854220100</v>
      </c>
      <c r="AJ26" s="12">
        <v>834853068</v>
      </c>
      <c r="AK26" s="12">
        <v>387249774</v>
      </c>
      <c r="AL26" s="12"/>
    </row>
    <row r="27" spans="1:38" s="13" customFormat="1" ht="12.75">
      <c r="A27" s="29" t="s">
        <v>96</v>
      </c>
      <c r="B27" s="63" t="s">
        <v>621</v>
      </c>
      <c r="C27" s="39" t="s">
        <v>622</v>
      </c>
      <c r="D27" s="80">
        <v>201630323</v>
      </c>
      <c r="E27" s="81">
        <v>30405878</v>
      </c>
      <c r="F27" s="82">
        <f t="shared" si="0"/>
        <v>232036201</v>
      </c>
      <c r="G27" s="80">
        <v>201630323</v>
      </c>
      <c r="H27" s="81">
        <v>30405878</v>
      </c>
      <c r="I27" s="83">
        <f t="shared" si="1"/>
        <v>232036201</v>
      </c>
      <c r="J27" s="80">
        <v>81991194</v>
      </c>
      <c r="K27" s="81">
        <v>1131092</v>
      </c>
      <c r="L27" s="81">
        <f t="shared" si="2"/>
        <v>83122286</v>
      </c>
      <c r="M27" s="40">
        <f t="shared" si="3"/>
        <v>0.35822981776882307</v>
      </c>
      <c r="N27" s="108">
        <v>46540817</v>
      </c>
      <c r="O27" s="109">
        <v>6858325</v>
      </c>
      <c r="P27" s="110">
        <f t="shared" si="4"/>
        <v>53399142</v>
      </c>
      <c r="Q27" s="40">
        <f t="shared" si="5"/>
        <v>0.2301328058719596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128532011</v>
      </c>
      <c r="AA27" s="81">
        <f t="shared" si="11"/>
        <v>7989417</v>
      </c>
      <c r="AB27" s="81">
        <f t="shared" si="12"/>
        <v>136521428</v>
      </c>
      <c r="AC27" s="40">
        <f t="shared" si="13"/>
        <v>0.5883626236407826</v>
      </c>
      <c r="AD27" s="80">
        <v>31020597</v>
      </c>
      <c r="AE27" s="81">
        <v>5633323</v>
      </c>
      <c r="AF27" s="81">
        <f t="shared" si="14"/>
        <v>36653920</v>
      </c>
      <c r="AG27" s="40">
        <f t="shared" si="15"/>
        <v>0.5308264821413521</v>
      </c>
      <c r="AH27" s="40">
        <f t="shared" si="16"/>
        <v>0.4568466892490626</v>
      </c>
      <c r="AI27" s="12">
        <v>202742336</v>
      </c>
      <c r="AJ27" s="12">
        <v>202742336</v>
      </c>
      <c r="AK27" s="12">
        <v>107621001</v>
      </c>
      <c r="AL27" s="12"/>
    </row>
    <row r="28" spans="1:38" s="13" customFormat="1" ht="12.75">
      <c r="A28" s="29" t="s">
        <v>96</v>
      </c>
      <c r="B28" s="63" t="s">
        <v>623</v>
      </c>
      <c r="C28" s="39" t="s">
        <v>624</v>
      </c>
      <c r="D28" s="80">
        <v>147115033</v>
      </c>
      <c r="E28" s="81">
        <v>58685000</v>
      </c>
      <c r="F28" s="82">
        <f t="shared" si="0"/>
        <v>205800033</v>
      </c>
      <c r="G28" s="80">
        <v>147115033</v>
      </c>
      <c r="H28" s="81">
        <v>58685000</v>
      </c>
      <c r="I28" s="83">
        <f t="shared" si="1"/>
        <v>205800033</v>
      </c>
      <c r="J28" s="80">
        <v>42289155</v>
      </c>
      <c r="K28" s="81">
        <v>3723087</v>
      </c>
      <c r="L28" s="81">
        <f t="shared" si="2"/>
        <v>46012242</v>
      </c>
      <c r="M28" s="40">
        <f t="shared" si="3"/>
        <v>0.22357742770624336</v>
      </c>
      <c r="N28" s="108">
        <v>30110385</v>
      </c>
      <c r="O28" s="109">
        <v>7478131</v>
      </c>
      <c r="P28" s="110">
        <f t="shared" si="4"/>
        <v>37588516</v>
      </c>
      <c r="Q28" s="40">
        <f t="shared" si="5"/>
        <v>0.18264582105290528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72399540</v>
      </c>
      <c r="AA28" s="81">
        <f t="shared" si="11"/>
        <v>11201218</v>
      </c>
      <c r="AB28" s="81">
        <f t="shared" si="12"/>
        <v>83600758</v>
      </c>
      <c r="AC28" s="40">
        <f t="shared" si="13"/>
        <v>0.40622324875914867</v>
      </c>
      <c r="AD28" s="80">
        <v>19917032</v>
      </c>
      <c r="AE28" s="81">
        <v>2804873</v>
      </c>
      <c r="AF28" s="81">
        <f t="shared" si="14"/>
        <v>22721905</v>
      </c>
      <c r="AG28" s="40">
        <f t="shared" si="15"/>
        <v>0.34884801157514356</v>
      </c>
      <c r="AH28" s="40">
        <f t="shared" si="16"/>
        <v>0.6542854131288727</v>
      </c>
      <c r="AI28" s="12">
        <v>184719955</v>
      </c>
      <c r="AJ28" s="12">
        <v>184719955</v>
      </c>
      <c r="AK28" s="12">
        <v>64439189</v>
      </c>
      <c r="AL28" s="12"/>
    </row>
    <row r="29" spans="1:38" s="13" customFormat="1" ht="12.75">
      <c r="A29" s="29" t="s">
        <v>115</v>
      </c>
      <c r="B29" s="63" t="s">
        <v>625</v>
      </c>
      <c r="C29" s="39" t="s">
        <v>626</v>
      </c>
      <c r="D29" s="80">
        <v>109173384</v>
      </c>
      <c r="E29" s="81">
        <v>14938000</v>
      </c>
      <c r="F29" s="82">
        <f t="shared" si="0"/>
        <v>124111384</v>
      </c>
      <c r="G29" s="80">
        <v>109173384</v>
      </c>
      <c r="H29" s="81">
        <v>14938000</v>
      </c>
      <c r="I29" s="83">
        <f t="shared" si="1"/>
        <v>124111384</v>
      </c>
      <c r="J29" s="80">
        <v>38941192</v>
      </c>
      <c r="K29" s="81">
        <v>25730</v>
      </c>
      <c r="L29" s="81">
        <f t="shared" si="2"/>
        <v>38966922</v>
      </c>
      <c r="M29" s="40">
        <f t="shared" si="3"/>
        <v>0.31396734726606546</v>
      </c>
      <c r="N29" s="108">
        <v>35671744</v>
      </c>
      <c r="O29" s="109">
        <v>11094</v>
      </c>
      <c r="P29" s="110">
        <f t="shared" si="4"/>
        <v>35682838</v>
      </c>
      <c r="Q29" s="40">
        <f t="shared" si="5"/>
        <v>0.2875065674877979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74612936</v>
      </c>
      <c r="AA29" s="81">
        <f t="shared" si="11"/>
        <v>36824</v>
      </c>
      <c r="AB29" s="81">
        <f t="shared" si="12"/>
        <v>74649760</v>
      </c>
      <c r="AC29" s="40">
        <f t="shared" si="13"/>
        <v>0.6014739147538634</v>
      </c>
      <c r="AD29" s="80">
        <v>31064111</v>
      </c>
      <c r="AE29" s="81">
        <v>232931</v>
      </c>
      <c r="AF29" s="81">
        <f t="shared" si="14"/>
        <v>31297042</v>
      </c>
      <c r="AG29" s="40">
        <f t="shared" si="15"/>
        <v>0.6019737820414008</v>
      </c>
      <c r="AH29" s="40">
        <f t="shared" si="16"/>
        <v>0.1401345213391092</v>
      </c>
      <c r="AI29" s="12">
        <v>110589617</v>
      </c>
      <c r="AJ29" s="12">
        <v>115290678</v>
      </c>
      <c r="AK29" s="12">
        <v>66572050</v>
      </c>
      <c r="AL29" s="12"/>
    </row>
    <row r="30" spans="1:38" s="59" customFormat="1" ht="12.75">
      <c r="A30" s="64"/>
      <c r="B30" s="65" t="s">
        <v>627</v>
      </c>
      <c r="C30" s="32"/>
      <c r="D30" s="84">
        <f>SUM(D25:D29)</f>
        <v>1458600540</v>
      </c>
      <c r="E30" s="85">
        <f>SUM(E25:E29)</f>
        <v>349150445</v>
      </c>
      <c r="F30" s="93">
        <f t="shared" si="0"/>
        <v>1807750985</v>
      </c>
      <c r="G30" s="84">
        <f>SUM(G25:G29)</f>
        <v>1461586235</v>
      </c>
      <c r="H30" s="85">
        <f>SUM(H25:H29)</f>
        <v>377927793</v>
      </c>
      <c r="I30" s="86">
        <f t="shared" si="1"/>
        <v>1839514028</v>
      </c>
      <c r="J30" s="84">
        <f>SUM(J25:J29)</f>
        <v>447742057</v>
      </c>
      <c r="K30" s="85">
        <f>SUM(K25:K29)</f>
        <v>23698700</v>
      </c>
      <c r="L30" s="85">
        <f t="shared" si="2"/>
        <v>471440757</v>
      </c>
      <c r="M30" s="44">
        <f t="shared" si="3"/>
        <v>0.26078854936981266</v>
      </c>
      <c r="N30" s="114">
        <f>SUM(N25:N29)</f>
        <v>336807898</v>
      </c>
      <c r="O30" s="115">
        <f>SUM(O25:O29)</f>
        <v>58255918</v>
      </c>
      <c r="P30" s="116">
        <f t="shared" si="4"/>
        <v>395063816</v>
      </c>
      <c r="Q30" s="44">
        <f t="shared" si="5"/>
        <v>0.2185388470414801</v>
      </c>
      <c r="R30" s="114">
        <f>SUM(R25:R29)</f>
        <v>0</v>
      </c>
      <c r="S30" s="116">
        <f>SUM(S25:S29)</f>
        <v>0</v>
      </c>
      <c r="T30" s="116">
        <f t="shared" si="6"/>
        <v>0</v>
      </c>
      <c r="U30" s="44">
        <f t="shared" si="7"/>
        <v>0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784549955</v>
      </c>
      <c r="AA30" s="85">
        <f t="shared" si="11"/>
        <v>81954618</v>
      </c>
      <c r="AB30" s="85">
        <f t="shared" si="12"/>
        <v>866504573</v>
      </c>
      <c r="AC30" s="44">
        <f t="shared" si="13"/>
        <v>0.4793273964112928</v>
      </c>
      <c r="AD30" s="84">
        <f>SUM(AD25:AD29)</f>
        <v>281364167</v>
      </c>
      <c r="AE30" s="85">
        <f>SUM(AE25:AE29)</f>
        <v>73222598</v>
      </c>
      <c r="AF30" s="85">
        <f t="shared" si="14"/>
        <v>354586765</v>
      </c>
      <c r="AG30" s="44">
        <f t="shared" si="15"/>
        <v>0.4678099447758129</v>
      </c>
      <c r="AH30" s="44">
        <f t="shared" si="16"/>
        <v>0.1141527405852274</v>
      </c>
      <c r="AI30" s="66">
        <f>SUM(AI25:AI29)</f>
        <v>1681721812</v>
      </c>
      <c r="AJ30" s="66">
        <f>SUM(AJ25:AJ29)</f>
        <v>1669973491</v>
      </c>
      <c r="AK30" s="66">
        <f>SUM(AK25:AK29)</f>
        <v>786726188</v>
      </c>
      <c r="AL30" s="66"/>
    </row>
    <row r="31" spans="1:38" s="13" customFormat="1" ht="12.75">
      <c r="A31" s="29" t="s">
        <v>96</v>
      </c>
      <c r="B31" s="63" t="s">
        <v>628</v>
      </c>
      <c r="C31" s="39" t="s">
        <v>629</v>
      </c>
      <c r="D31" s="80">
        <v>84703190</v>
      </c>
      <c r="E31" s="81">
        <v>21665150</v>
      </c>
      <c r="F31" s="83">
        <f t="shared" si="0"/>
        <v>106368340</v>
      </c>
      <c r="G31" s="80">
        <v>84703190</v>
      </c>
      <c r="H31" s="81">
        <v>21665150</v>
      </c>
      <c r="I31" s="83">
        <f t="shared" si="1"/>
        <v>106368340</v>
      </c>
      <c r="J31" s="80">
        <v>24579329</v>
      </c>
      <c r="K31" s="81">
        <v>2786880</v>
      </c>
      <c r="L31" s="81">
        <f t="shared" si="2"/>
        <v>27366209</v>
      </c>
      <c r="M31" s="40">
        <f t="shared" si="3"/>
        <v>0.2572777670498571</v>
      </c>
      <c r="N31" s="108">
        <v>20841570</v>
      </c>
      <c r="O31" s="109">
        <v>8964356</v>
      </c>
      <c r="P31" s="110">
        <f t="shared" si="4"/>
        <v>29805926</v>
      </c>
      <c r="Q31" s="40">
        <f t="shared" si="5"/>
        <v>0.2802142630034463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45420899</v>
      </c>
      <c r="AA31" s="81">
        <f t="shared" si="11"/>
        <v>11751236</v>
      </c>
      <c r="AB31" s="81">
        <f t="shared" si="12"/>
        <v>57172135</v>
      </c>
      <c r="AC31" s="40">
        <f t="shared" si="13"/>
        <v>0.5374920300533035</v>
      </c>
      <c r="AD31" s="80">
        <v>12143847</v>
      </c>
      <c r="AE31" s="81">
        <v>2089621</v>
      </c>
      <c r="AF31" s="81">
        <f t="shared" si="14"/>
        <v>14233468</v>
      </c>
      <c r="AG31" s="40">
        <f t="shared" si="15"/>
        <v>0.39329186775089575</v>
      </c>
      <c r="AH31" s="40">
        <f t="shared" si="16"/>
        <v>1.0940733488142174</v>
      </c>
      <c r="AI31" s="12">
        <v>87954229</v>
      </c>
      <c r="AJ31" s="12">
        <v>88226897</v>
      </c>
      <c r="AK31" s="12">
        <v>34591683</v>
      </c>
      <c r="AL31" s="12"/>
    </row>
    <row r="32" spans="1:38" s="13" customFormat="1" ht="12.75">
      <c r="A32" s="29" t="s">
        <v>96</v>
      </c>
      <c r="B32" s="63" t="s">
        <v>630</v>
      </c>
      <c r="C32" s="39" t="s">
        <v>631</v>
      </c>
      <c r="D32" s="80">
        <v>272509792</v>
      </c>
      <c r="E32" s="81">
        <v>48914900</v>
      </c>
      <c r="F32" s="82">
        <f t="shared" si="0"/>
        <v>321424692</v>
      </c>
      <c r="G32" s="80">
        <v>272509792</v>
      </c>
      <c r="H32" s="81">
        <v>48914900</v>
      </c>
      <c r="I32" s="83">
        <f t="shared" si="1"/>
        <v>321424692</v>
      </c>
      <c r="J32" s="80">
        <v>117685475</v>
      </c>
      <c r="K32" s="81">
        <v>4168906</v>
      </c>
      <c r="L32" s="81">
        <f t="shared" si="2"/>
        <v>121854381</v>
      </c>
      <c r="M32" s="40">
        <f t="shared" si="3"/>
        <v>0.37910709423655603</v>
      </c>
      <c r="N32" s="108">
        <v>46972132</v>
      </c>
      <c r="O32" s="109">
        <v>5217814</v>
      </c>
      <c r="P32" s="110">
        <f t="shared" si="4"/>
        <v>52189946</v>
      </c>
      <c r="Q32" s="40">
        <f t="shared" si="5"/>
        <v>0.16237068059475654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164657607</v>
      </c>
      <c r="AA32" s="81">
        <f t="shared" si="11"/>
        <v>9386720</v>
      </c>
      <c r="AB32" s="81">
        <f t="shared" si="12"/>
        <v>174044327</v>
      </c>
      <c r="AC32" s="40">
        <f t="shared" si="13"/>
        <v>0.5414777748313125</v>
      </c>
      <c r="AD32" s="80">
        <v>44383999</v>
      </c>
      <c r="AE32" s="81">
        <v>8713989</v>
      </c>
      <c r="AF32" s="81">
        <f t="shared" si="14"/>
        <v>53097988</v>
      </c>
      <c r="AG32" s="40">
        <f t="shared" si="15"/>
        <v>0.47653658185108566</v>
      </c>
      <c r="AH32" s="40">
        <f t="shared" si="16"/>
        <v>-0.017101250616124997</v>
      </c>
      <c r="AI32" s="12">
        <v>334532716</v>
      </c>
      <c r="AJ32" s="12">
        <v>323360662</v>
      </c>
      <c r="AK32" s="12">
        <v>159417077</v>
      </c>
      <c r="AL32" s="12"/>
    </row>
    <row r="33" spans="1:38" s="13" customFormat="1" ht="12.75">
      <c r="A33" s="29" t="s">
        <v>96</v>
      </c>
      <c r="B33" s="63" t="s">
        <v>632</v>
      </c>
      <c r="C33" s="39" t="s">
        <v>633</v>
      </c>
      <c r="D33" s="80">
        <v>686429164</v>
      </c>
      <c r="E33" s="81">
        <v>123860770</v>
      </c>
      <c r="F33" s="82">
        <f t="shared" si="0"/>
        <v>810289934</v>
      </c>
      <c r="G33" s="80">
        <v>695727100</v>
      </c>
      <c r="H33" s="81">
        <v>123860770</v>
      </c>
      <c r="I33" s="83">
        <f t="shared" si="1"/>
        <v>819587870</v>
      </c>
      <c r="J33" s="80">
        <v>266742244</v>
      </c>
      <c r="K33" s="81">
        <v>10995701</v>
      </c>
      <c r="L33" s="81">
        <f t="shared" si="2"/>
        <v>277737945</v>
      </c>
      <c r="M33" s="40">
        <f t="shared" si="3"/>
        <v>0.34276366192647284</v>
      </c>
      <c r="N33" s="108">
        <v>130162595</v>
      </c>
      <c r="O33" s="109">
        <v>29924698</v>
      </c>
      <c r="P33" s="110">
        <f t="shared" si="4"/>
        <v>160087293</v>
      </c>
      <c r="Q33" s="40">
        <f t="shared" si="5"/>
        <v>0.19756791523958386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396904839</v>
      </c>
      <c r="AA33" s="81">
        <f t="shared" si="11"/>
        <v>40920399</v>
      </c>
      <c r="AB33" s="81">
        <f t="shared" si="12"/>
        <v>437825238</v>
      </c>
      <c r="AC33" s="40">
        <f t="shared" si="13"/>
        <v>0.5403315771660567</v>
      </c>
      <c r="AD33" s="80">
        <v>119708638</v>
      </c>
      <c r="AE33" s="81">
        <v>47637534</v>
      </c>
      <c r="AF33" s="81">
        <f t="shared" si="14"/>
        <v>167346172</v>
      </c>
      <c r="AG33" s="40">
        <f t="shared" si="15"/>
        <v>0.5691934259472518</v>
      </c>
      <c r="AH33" s="40">
        <f t="shared" si="16"/>
        <v>-0.04337642691940391</v>
      </c>
      <c r="AI33" s="12">
        <v>764144827</v>
      </c>
      <c r="AJ33" s="12">
        <v>814559270</v>
      </c>
      <c r="AK33" s="12">
        <v>434946212</v>
      </c>
      <c r="AL33" s="12"/>
    </row>
    <row r="34" spans="1:38" s="13" customFormat="1" ht="12.75">
      <c r="A34" s="29" t="s">
        <v>96</v>
      </c>
      <c r="B34" s="63" t="s">
        <v>64</v>
      </c>
      <c r="C34" s="39" t="s">
        <v>65</v>
      </c>
      <c r="D34" s="80">
        <v>947297698</v>
      </c>
      <c r="E34" s="81">
        <v>150922033</v>
      </c>
      <c r="F34" s="82">
        <f t="shared" si="0"/>
        <v>1098219731</v>
      </c>
      <c r="G34" s="80">
        <v>951951172</v>
      </c>
      <c r="H34" s="81">
        <v>219149121</v>
      </c>
      <c r="I34" s="83">
        <f t="shared" si="1"/>
        <v>1171100293</v>
      </c>
      <c r="J34" s="80">
        <v>381172522</v>
      </c>
      <c r="K34" s="81">
        <v>13702601</v>
      </c>
      <c r="L34" s="81">
        <f t="shared" si="2"/>
        <v>394875123</v>
      </c>
      <c r="M34" s="40">
        <f t="shared" si="3"/>
        <v>0.3595593048036395</v>
      </c>
      <c r="N34" s="108">
        <v>209132589</v>
      </c>
      <c r="O34" s="109">
        <v>20863737</v>
      </c>
      <c r="P34" s="110">
        <f t="shared" si="4"/>
        <v>229996326</v>
      </c>
      <c r="Q34" s="40">
        <f t="shared" si="5"/>
        <v>0.20942651047670896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590305111</v>
      </c>
      <c r="AA34" s="81">
        <f t="shared" si="11"/>
        <v>34566338</v>
      </c>
      <c r="AB34" s="81">
        <f t="shared" si="12"/>
        <v>624871449</v>
      </c>
      <c r="AC34" s="40">
        <f t="shared" si="13"/>
        <v>0.5689858152803485</v>
      </c>
      <c r="AD34" s="80">
        <v>149725885</v>
      </c>
      <c r="AE34" s="81">
        <v>34842724</v>
      </c>
      <c r="AF34" s="81">
        <f t="shared" si="14"/>
        <v>184568609</v>
      </c>
      <c r="AG34" s="40">
        <f t="shared" si="15"/>
        <v>0.5447469875918904</v>
      </c>
      <c r="AH34" s="40">
        <f t="shared" si="16"/>
        <v>0.24612916164958465</v>
      </c>
      <c r="AI34" s="12">
        <v>1081240450</v>
      </c>
      <c r="AJ34" s="12">
        <v>1079666148</v>
      </c>
      <c r="AK34" s="12">
        <v>589002478</v>
      </c>
      <c r="AL34" s="12"/>
    </row>
    <row r="35" spans="1:38" s="13" customFormat="1" ht="12.75">
      <c r="A35" s="29" t="s">
        <v>96</v>
      </c>
      <c r="B35" s="63" t="s">
        <v>634</v>
      </c>
      <c r="C35" s="39" t="s">
        <v>635</v>
      </c>
      <c r="D35" s="80">
        <v>396135083</v>
      </c>
      <c r="E35" s="81">
        <v>65269072</v>
      </c>
      <c r="F35" s="82">
        <f t="shared" si="0"/>
        <v>461404155</v>
      </c>
      <c r="G35" s="80">
        <v>400267083</v>
      </c>
      <c r="H35" s="81">
        <v>65269072</v>
      </c>
      <c r="I35" s="83">
        <f t="shared" si="1"/>
        <v>465536155</v>
      </c>
      <c r="J35" s="80">
        <v>167618167</v>
      </c>
      <c r="K35" s="81">
        <v>3635955</v>
      </c>
      <c r="L35" s="81">
        <f t="shared" si="2"/>
        <v>171254122</v>
      </c>
      <c r="M35" s="40">
        <f t="shared" si="3"/>
        <v>0.3711586038925029</v>
      </c>
      <c r="N35" s="108">
        <v>66756147</v>
      </c>
      <c r="O35" s="109">
        <v>9316786</v>
      </c>
      <c r="P35" s="110">
        <f t="shared" si="4"/>
        <v>76072933</v>
      </c>
      <c r="Q35" s="40">
        <f t="shared" si="5"/>
        <v>0.16487266570020376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234374314</v>
      </c>
      <c r="AA35" s="81">
        <f t="shared" si="11"/>
        <v>12952741</v>
      </c>
      <c r="AB35" s="81">
        <f t="shared" si="12"/>
        <v>247327055</v>
      </c>
      <c r="AC35" s="40">
        <f t="shared" si="13"/>
        <v>0.5360312695927066</v>
      </c>
      <c r="AD35" s="80">
        <v>58524377</v>
      </c>
      <c r="AE35" s="81">
        <v>10389276</v>
      </c>
      <c r="AF35" s="81">
        <f t="shared" si="14"/>
        <v>68913653</v>
      </c>
      <c r="AG35" s="40">
        <f t="shared" si="15"/>
        <v>0.48655779562502305</v>
      </c>
      <c r="AH35" s="40">
        <f t="shared" si="16"/>
        <v>0.10388768681294547</v>
      </c>
      <c r="AI35" s="12">
        <v>455832937</v>
      </c>
      <c r="AJ35" s="12">
        <v>341332889</v>
      </c>
      <c r="AK35" s="12">
        <v>221789069</v>
      </c>
      <c r="AL35" s="12"/>
    </row>
    <row r="36" spans="1:38" s="13" customFormat="1" ht="12.75">
      <c r="A36" s="29" t="s">
        <v>96</v>
      </c>
      <c r="B36" s="63" t="s">
        <v>636</v>
      </c>
      <c r="C36" s="39" t="s">
        <v>637</v>
      </c>
      <c r="D36" s="80">
        <v>330211861</v>
      </c>
      <c r="E36" s="81">
        <v>46476000</v>
      </c>
      <c r="F36" s="82">
        <f t="shared" si="0"/>
        <v>376687861</v>
      </c>
      <c r="G36" s="80">
        <v>330211861</v>
      </c>
      <c r="H36" s="81">
        <v>46476000</v>
      </c>
      <c r="I36" s="83">
        <f t="shared" si="1"/>
        <v>376687861</v>
      </c>
      <c r="J36" s="80">
        <v>255883389</v>
      </c>
      <c r="K36" s="81">
        <v>3550973</v>
      </c>
      <c r="L36" s="81">
        <f t="shared" si="2"/>
        <v>259434362</v>
      </c>
      <c r="M36" s="40">
        <f t="shared" si="3"/>
        <v>0.6887250396423048</v>
      </c>
      <c r="N36" s="108">
        <v>-24173468</v>
      </c>
      <c r="O36" s="109">
        <v>5751774</v>
      </c>
      <c r="P36" s="110">
        <f t="shared" si="4"/>
        <v>-18421694</v>
      </c>
      <c r="Q36" s="40">
        <f t="shared" si="5"/>
        <v>-0.048904400452660195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231709921</v>
      </c>
      <c r="AA36" s="81">
        <f t="shared" si="11"/>
        <v>9302747</v>
      </c>
      <c r="AB36" s="81">
        <f t="shared" si="12"/>
        <v>241012668</v>
      </c>
      <c r="AC36" s="40">
        <f t="shared" si="13"/>
        <v>0.6398206391896446</v>
      </c>
      <c r="AD36" s="80">
        <v>41367661</v>
      </c>
      <c r="AE36" s="81">
        <v>9389207</v>
      </c>
      <c r="AF36" s="81">
        <f t="shared" si="14"/>
        <v>50756868</v>
      </c>
      <c r="AG36" s="40">
        <f t="shared" si="15"/>
        <v>0.5774551839718184</v>
      </c>
      <c r="AH36" s="40">
        <f t="shared" si="16"/>
        <v>-1.3629399276566867</v>
      </c>
      <c r="AI36" s="12">
        <v>373608744</v>
      </c>
      <c r="AJ36" s="12">
        <v>359818604</v>
      </c>
      <c r="AK36" s="12">
        <v>215742306</v>
      </c>
      <c r="AL36" s="12"/>
    </row>
    <row r="37" spans="1:38" s="13" customFormat="1" ht="12.75">
      <c r="A37" s="29" t="s">
        <v>96</v>
      </c>
      <c r="B37" s="63" t="s">
        <v>638</v>
      </c>
      <c r="C37" s="39" t="s">
        <v>639</v>
      </c>
      <c r="D37" s="80">
        <v>488401000</v>
      </c>
      <c r="E37" s="81">
        <v>71083000</v>
      </c>
      <c r="F37" s="82">
        <f t="shared" si="0"/>
        <v>559484000</v>
      </c>
      <c r="G37" s="80">
        <v>488401000</v>
      </c>
      <c r="H37" s="81">
        <v>71083000</v>
      </c>
      <c r="I37" s="83">
        <f t="shared" si="1"/>
        <v>559484000</v>
      </c>
      <c r="J37" s="80">
        <v>256969888</v>
      </c>
      <c r="K37" s="81">
        <v>4884277</v>
      </c>
      <c r="L37" s="81">
        <f t="shared" si="2"/>
        <v>261854165</v>
      </c>
      <c r="M37" s="40">
        <f t="shared" si="3"/>
        <v>0.46802797756504205</v>
      </c>
      <c r="N37" s="108">
        <v>78673790</v>
      </c>
      <c r="O37" s="109">
        <v>13588355</v>
      </c>
      <c r="P37" s="110">
        <f t="shared" si="4"/>
        <v>92262145</v>
      </c>
      <c r="Q37" s="40">
        <f t="shared" si="5"/>
        <v>0.16490577925374095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335643678</v>
      </c>
      <c r="AA37" s="81">
        <f t="shared" si="11"/>
        <v>18472632</v>
      </c>
      <c r="AB37" s="81">
        <f t="shared" si="12"/>
        <v>354116310</v>
      </c>
      <c r="AC37" s="40">
        <f t="shared" si="13"/>
        <v>0.632933756818783</v>
      </c>
      <c r="AD37" s="80">
        <v>82907982</v>
      </c>
      <c r="AE37" s="81">
        <v>21087284</v>
      </c>
      <c r="AF37" s="81">
        <f t="shared" si="14"/>
        <v>103995266</v>
      </c>
      <c r="AG37" s="40">
        <f t="shared" si="15"/>
        <v>0.655322137839714</v>
      </c>
      <c r="AH37" s="40">
        <f t="shared" si="16"/>
        <v>-0.11282360679764014</v>
      </c>
      <c r="AI37" s="12">
        <v>524187100</v>
      </c>
      <c r="AJ37" s="12">
        <v>558604000</v>
      </c>
      <c r="AK37" s="12">
        <v>343511411</v>
      </c>
      <c r="AL37" s="12"/>
    </row>
    <row r="38" spans="1:38" s="13" customFormat="1" ht="12.75">
      <c r="A38" s="29" t="s">
        <v>115</v>
      </c>
      <c r="B38" s="63" t="s">
        <v>640</v>
      </c>
      <c r="C38" s="39" t="s">
        <v>641</v>
      </c>
      <c r="D38" s="80">
        <v>172487445</v>
      </c>
      <c r="E38" s="81">
        <v>1635000</v>
      </c>
      <c r="F38" s="82">
        <f t="shared" si="0"/>
        <v>174122445</v>
      </c>
      <c r="G38" s="80">
        <v>172487445</v>
      </c>
      <c r="H38" s="81">
        <v>1635000</v>
      </c>
      <c r="I38" s="83">
        <f t="shared" si="1"/>
        <v>174122445</v>
      </c>
      <c r="J38" s="80">
        <v>62479651</v>
      </c>
      <c r="K38" s="81">
        <v>943</v>
      </c>
      <c r="L38" s="81">
        <f t="shared" si="2"/>
        <v>62480594</v>
      </c>
      <c r="M38" s="40">
        <f t="shared" si="3"/>
        <v>0.3588313614594603</v>
      </c>
      <c r="N38" s="108">
        <v>49404185</v>
      </c>
      <c r="O38" s="109">
        <v>24185</v>
      </c>
      <c r="P38" s="110">
        <f t="shared" si="4"/>
        <v>49428370</v>
      </c>
      <c r="Q38" s="40">
        <f t="shared" si="5"/>
        <v>0.28387132974155055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111883836</v>
      </c>
      <c r="AA38" s="81">
        <f t="shared" si="11"/>
        <v>25128</v>
      </c>
      <c r="AB38" s="81">
        <f t="shared" si="12"/>
        <v>111908964</v>
      </c>
      <c r="AC38" s="40">
        <f t="shared" si="13"/>
        <v>0.6427026912010109</v>
      </c>
      <c r="AD38" s="80">
        <v>44698853</v>
      </c>
      <c r="AE38" s="81">
        <v>31047</v>
      </c>
      <c r="AF38" s="81">
        <f t="shared" si="14"/>
        <v>44729900</v>
      </c>
      <c r="AG38" s="40">
        <f t="shared" si="15"/>
        <v>0.5413006375773092</v>
      </c>
      <c r="AH38" s="40">
        <f t="shared" si="16"/>
        <v>0.10504092340917381</v>
      </c>
      <c r="AI38" s="12">
        <v>191919628</v>
      </c>
      <c r="AJ38" s="12">
        <v>188887877</v>
      </c>
      <c r="AK38" s="12">
        <v>103886217</v>
      </c>
      <c r="AL38" s="12"/>
    </row>
    <row r="39" spans="1:38" s="59" customFormat="1" ht="12.75">
      <c r="A39" s="64"/>
      <c r="B39" s="65" t="s">
        <v>642</v>
      </c>
      <c r="C39" s="32"/>
      <c r="D39" s="84">
        <f>SUM(D31:D38)</f>
        <v>3378175233</v>
      </c>
      <c r="E39" s="85">
        <f>SUM(E31:E38)</f>
        <v>529825925</v>
      </c>
      <c r="F39" s="93">
        <f t="shared" si="0"/>
        <v>3908001158</v>
      </c>
      <c r="G39" s="84">
        <f>SUM(G31:G38)</f>
        <v>3396258643</v>
      </c>
      <c r="H39" s="85">
        <f>SUM(H31:H38)</f>
        <v>598053013</v>
      </c>
      <c r="I39" s="86">
        <f t="shared" si="1"/>
        <v>3994311656</v>
      </c>
      <c r="J39" s="84">
        <f>SUM(J31:J38)</f>
        <v>1533130665</v>
      </c>
      <c r="K39" s="85">
        <f>SUM(K31:K38)</f>
        <v>43726236</v>
      </c>
      <c r="L39" s="85">
        <f t="shared" si="2"/>
        <v>1576856901</v>
      </c>
      <c r="M39" s="44">
        <f t="shared" si="3"/>
        <v>0.40349448151315004</v>
      </c>
      <c r="N39" s="114">
        <f>SUM(N31:N38)</f>
        <v>577769540</v>
      </c>
      <c r="O39" s="115">
        <f>SUM(O31:O38)</f>
        <v>93651705</v>
      </c>
      <c r="P39" s="116">
        <f t="shared" si="4"/>
        <v>671421245</v>
      </c>
      <c r="Q39" s="44">
        <f t="shared" si="5"/>
        <v>0.17180681833359887</v>
      </c>
      <c r="R39" s="114">
        <f>SUM(R31:R38)</f>
        <v>0</v>
      </c>
      <c r="S39" s="116">
        <f>SUM(S31:S38)</f>
        <v>0</v>
      </c>
      <c r="T39" s="116">
        <f t="shared" si="6"/>
        <v>0</v>
      </c>
      <c r="U39" s="44">
        <f t="shared" si="7"/>
        <v>0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2110900205</v>
      </c>
      <c r="AA39" s="85">
        <f t="shared" si="11"/>
        <v>137377941</v>
      </c>
      <c r="AB39" s="85">
        <f t="shared" si="12"/>
        <v>2248278146</v>
      </c>
      <c r="AC39" s="44">
        <f t="shared" si="13"/>
        <v>0.5753012998467489</v>
      </c>
      <c r="AD39" s="84">
        <f>SUM(AD31:AD38)</f>
        <v>553461242</v>
      </c>
      <c r="AE39" s="85">
        <f>SUM(AE31:AE38)</f>
        <v>134180682</v>
      </c>
      <c r="AF39" s="85">
        <f t="shared" si="14"/>
        <v>687641924</v>
      </c>
      <c r="AG39" s="44">
        <f t="shared" si="15"/>
        <v>0.5514436136169317</v>
      </c>
      <c r="AH39" s="44">
        <f t="shared" si="16"/>
        <v>-0.02358884534794592</v>
      </c>
      <c r="AI39" s="66">
        <f>SUM(AI31:AI38)</f>
        <v>3813420631</v>
      </c>
      <c r="AJ39" s="66">
        <f>SUM(AJ31:AJ38)</f>
        <v>3754456347</v>
      </c>
      <c r="AK39" s="66">
        <f>SUM(AK31:AK38)</f>
        <v>2102886453</v>
      </c>
      <c r="AL39" s="66"/>
    </row>
    <row r="40" spans="1:38" s="13" customFormat="1" ht="12.75">
      <c r="A40" s="29" t="s">
        <v>96</v>
      </c>
      <c r="B40" s="63" t="s">
        <v>643</v>
      </c>
      <c r="C40" s="39" t="s">
        <v>644</v>
      </c>
      <c r="D40" s="80">
        <v>48203584</v>
      </c>
      <c r="E40" s="81">
        <v>16637561</v>
      </c>
      <c r="F40" s="82">
        <f t="shared" si="0"/>
        <v>64841145</v>
      </c>
      <c r="G40" s="80">
        <v>48203584</v>
      </c>
      <c r="H40" s="81">
        <v>16637561</v>
      </c>
      <c r="I40" s="83">
        <f t="shared" si="1"/>
        <v>64841145</v>
      </c>
      <c r="J40" s="80">
        <v>10412102</v>
      </c>
      <c r="K40" s="81">
        <v>202534</v>
      </c>
      <c r="L40" s="81">
        <f t="shared" si="2"/>
        <v>10614636</v>
      </c>
      <c r="M40" s="40">
        <f t="shared" si="3"/>
        <v>0.1637021678133537</v>
      </c>
      <c r="N40" s="108">
        <v>14814141</v>
      </c>
      <c r="O40" s="109">
        <v>212918</v>
      </c>
      <c r="P40" s="110">
        <f t="shared" si="4"/>
        <v>15027059</v>
      </c>
      <c r="Q40" s="40">
        <f t="shared" si="5"/>
        <v>0.2317519069103422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25226243</v>
      </c>
      <c r="AA40" s="81">
        <f t="shared" si="11"/>
        <v>415452</v>
      </c>
      <c r="AB40" s="81">
        <f t="shared" si="12"/>
        <v>25641695</v>
      </c>
      <c r="AC40" s="40">
        <f t="shared" si="13"/>
        <v>0.39545407472369587</v>
      </c>
      <c r="AD40" s="80">
        <v>9834870</v>
      </c>
      <c r="AE40" s="81">
        <v>1080416</v>
      </c>
      <c r="AF40" s="81">
        <f t="shared" si="14"/>
        <v>10915286</v>
      </c>
      <c r="AG40" s="40">
        <f t="shared" si="15"/>
        <v>0.6223571224445236</v>
      </c>
      <c r="AH40" s="40">
        <f t="shared" si="16"/>
        <v>0.3766986041410183</v>
      </c>
      <c r="AI40" s="12">
        <v>28294822</v>
      </c>
      <c r="AJ40" s="12">
        <v>63814649</v>
      </c>
      <c r="AK40" s="12">
        <v>17609484</v>
      </c>
      <c r="AL40" s="12"/>
    </row>
    <row r="41" spans="1:38" s="13" customFormat="1" ht="12.75">
      <c r="A41" s="29" t="s">
        <v>96</v>
      </c>
      <c r="B41" s="63" t="s">
        <v>645</v>
      </c>
      <c r="C41" s="39" t="s">
        <v>646</v>
      </c>
      <c r="D41" s="80">
        <v>45667548</v>
      </c>
      <c r="E41" s="81">
        <v>8702250</v>
      </c>
      <c r="F41" s="82">
        <f t="shared" si="0"/>
        <v>54369798</v>
      </c>
      <c r="G41" s="80">
        <v>45667548</v>
      </c>
      <c r="H41" s="81">
        <v>8702250</v>
      </c>
      <c r="I41" s="83">
        <f t="shared" si="1"/>
        <v>54369798</v>
      </c>
      <c r="J41" s="80">
        <v>12757182</v>
      </c>
      <c r="K41" s="81">
        <v>710200</v>
      </c>
      <c r="L41" s="81">
        <f t="shared" si="2"/>
        <v>13467382</v>
      </c>
      <c r="M41" s="40">
        <f t="shared" si="3"/>
        <v>0.24769968797750544</v>
      </c>
      <c r="N41" s="108">
        <v>9576328</v>
      </c>
      <c r="O41" s="109">
        <v>3365847</v>
      </c>
      <c r="P41" s="110">
        <f t="shared" si="4"/>
        <v>12942175</v>
      </c>
      <c r="Q41" s="40">
        <f t="shared" si="5"/>
        <v>0.2380397845141893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22333510</v>
      </c>
      <c r="AA41" s="81">
        <f t="shared" si="11"/>
        <v>4076047</v>
      </c>
      <c r="AB41" s="81">
        <f t="shared" si="12"/>
        <v>26409557</v>
      </c>
      <c r="AC41" s="40">
        <f t="shared" si="13"/>
        <v>0.48573947249169475</v>
      </c>
      <c r="AD41" s="80">
        <v>8101088</v>
      </c>
      <c r="AE41" s="81">
        <v>1995941</v>
      </c>
      <c r="AF41" s="81">
        <f t="shared" si="14"/>
        <v>10097029</v>
      </c>
      <c r="AG41" s="40">
        <f t="shared" si="15"/>
        <v>0.4872339347366628</v>
      </c>
      <c r="AH41" s="40">
        <f t="shared" si="16"/>
        <v>0.28178051187136344</v>
      </c>
      <c r="AI41" s="12">
        <v>54505518</v>
      </c>
      <c r="AJ41" s="12">
        <v>55077361</v>
      </c>
      <c r="AK41" s="12">
        <v>26556938</v>
      </c>
      <c r="AL41" s="12"/>
    </row>
    <row r="42" spans="1:38" s="13" customFormat="1" ht="12.75">
      <c r="A42" s="29" t="s">
        <v>96</v>
      </c>
      <c r="B42" s="63" t="s">
        <v>647</v>
      </c>
      <c r="C42" s="39" t="s">
        <v>648</v>
      </c>
      <c r="D42" s="80">
        <v>167347012</v>
      </c>
      <c r="E42" s="81">
        <v>40787000</v>
      </c>
      <c r="F42" s="82">
        <f t="shared" si="0"/>
        <v>208134012</v>
      </c>
      <c r="G42" s="80">
        <v>170459912</v>
      </c>
      <c r="H42" s="81">
        <v>46399256</v>
      </c>
      <c r="I42" s="83">
        <f t="shared" si="1"/>
        <v>216859168</v>
      </c>
      <c r="J42" s="80">
        <v>69477136</v>
      </c>
      <c r="K42" s="81">
        <v>20307420</v>
      </c>
      <c r="L42" s="81">
        <f t="shared" si="2"/>
        <v>89784556</v>
      </c>
      <c r="M42" s="40">
        <f t="shared" si="3"/>
        <v>0.4313785869846203</v>
      </c>
      <c r="N42" s="108">
        <v>43883384</v>
      </c>
      <c r="O42" s="109">
        <v>10878654</v>
      </c>
      <c r="P42" s="110">
        <f t="shared" si="4"/>
        <v>54762038</v>
      </c>
      <c r="Q42" s="40">
        <f t="shared" si="5"/>
        <v>0.26310951042446634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113360520</v>
      </c>
      <c r="AA42" s="81">
        <f t="shared" si="11"/>
        <v>31186074</v>
      </c>
      <c r="AB42" s="81">
        <f t="shared" si="12"/>
        <v>144546594</v>
      </c>
      <c r="AC42" s="40">
        <f t="shared" si="13"/>
        <v>0.6944880974090866</v>
      </c>
      <c r="AD42" s="80">
        <v>23009636</v>
      </c>
      <c r="AE42" s="81">
        <v>5139114</v>
      </c>
      <c r="AF42" s="81">
        <f t="shared" si="14"/>
        <v>28148750</v>
      </c>
      <c r="AG42" s="40">
        <f t="shared" si="15"/>
        <v>0.39204668722747815</v>
      </c>
      <c r="AH42" s="40">
        <f t="shared" si="16"/>
        <v>0.9454518584306586</v>
      </c>
      <c r="AI42" s="12">
        <v>217232347</v>
      </c>
      <c r="AJ42" s="12">
        <v>217232347</v>
      </c>
      <c r="AK42" s="12">
        <v>85165222</v>
      </c>
      <c r="AL42" s="12"/>
    </row>
    <row r="43" spans="1:38" s="13" customFormat="1" ht="12.75">
      <c r="A43" s="29" t="s">
        <v>115</v>
      </c>
      <c r="B43" s="63" t="s">
        <v>649</v>
      </c>
      <c r="C43" s="39" t="s">
        <v>650</v>
      </c>
      <c r="D43" s="80">
        <v>59508139</v>
      </c>
      <c r="E43" s="81">
        <v>0</v>
      </c>
      <c r="F43" s="83">
        <f t="shared" si="0"/>
        <v>59508139</v>
      </c>
      <c r="G43" s="80">
        <v>59508139</v>
      </c>
      <c r="H43" s="81">
        <v>0</v>
      </c>
      <c r="I43" s="82">
        <f t="shared" si="1"/>
        <v>59508139</v>
      </c>
      <c r="J43" s="80">
        <v>12954684</v>
      </c>
      <c r="K43" s="94">
        <v>17502</v>
      </c>
      <c r="L43" s="81">
        <f t="shared" si="2"/>
        <v>12972186</v>
      </c>
      <c r="M43" s="40">
        <f t="shared" si="3"/>
        <v>0.21799011392374412</v>
      </c>
      <c r="N43" s="108">
        <v>12347798</v>
      </c>
      <c r="O43" s="109">
        <v>529</v>
      </c>
      <c r="P43" s="110">
        <f t="shared" si="4"/>
        <v>12348327</v>
      </c>
      <c r="Q43" s="40">
        <f t="shared" si="5"/>
        <v>0.20750652276321396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25302482</v>
      </c>
      <c r="AA43" s="81">
        <f t="shared" si="11"/>
        <v>18031</v>
      </c>
      <c r="AB43" s="81">
        <f t="shared" si="12"/>
        <v>25320513</v>
      </c>
      <c r="AC43" s="40">
        <f t="shared" si="13"/>
        <v>0.4254966366869581</v>
      </c>
      <c r="AD43" s="80">
        <v>12942532</v>
      </c>
      <c r="AE43" s="81">
        <v>120437</v>
      </c>
      <c r="AF43" s="81">
        <f t="shared" si="14"/>
        <v>13062969</v>
      </c>
      <c r="AG43" s="40">
        <f t="shared" si="15"/>
        <v>0.43299785361384724</v>
      </c>
      <c r="AH43" s="40">
        <f t="shared" si="16"/>
        <v>-0.05470747117290109</v>
      </c>
      <c r="AI43" s="12">
        <v>57773388</v>
      </c>
      <c r="AJ43" s="12">
        <v>62649816</v>
      </c>
      <c r="AK43" s="12">
        <v>25015753</v>
      </c>
      <c r="AL43" s="12"/>
    </row>
    <row r="44" spans="1:38" s="59" customFormat="1" ht="12.75">
      <c r="A44" s="64"/>
      <c r="B44" s="65" t="s">
        <v>651</v>
      </c>
      <c r="C44" s="32"/>
      <c r="D44" s="84">
        <f>SUM(D40:D43)</f>
        <v>320726283</v>
      </c>
      <c r="E44" s="85">
        <f>SUM(E40:E43)</f>
        <v>66126811</v>
      </c>
      <c r="F44" s="86">
        <f t="shared" si="0"/>
        <v>386853094</v>
      </c>
      <c r="G44" s="84">
        <f>SUM(G40:G43)</f>
        <v>323839183</v>
      </c>
      <c r="H44" s="85">
        <f>SUM(H40:H43)</f>
        <v>71739067</v>
      </c>
      <c r="I44" s="93">
        <f t="shared" si="1"/>
        <v>395578250</v>
      </c>
      <c r="J44" s="84">
        <f>SUM(J40:J43)</f>
        <v>105601104</v>
      </c>
      <c r="K44" s="95">
        <f>SUM(K40:K43)</f>
        <v>21237656</v>
      </c>
      <c r="L44" s="85">
        <f t="shared" si="2"/>
        <v>126838760</v>
      </c>
      <c r="M44" s="44">
        <f t="shared" si="3"/>
        <v>0.32787319519279845</v>
      </c>
      <c r="N44" s="114">
        <f>SUM(N40:N43)</f>
        <v>80621651</v>
      </c>
      <c r="O44" s="115">
        <f>SUM(O40:O43)</f>
        <v>14457948</v>
      </c>
      <c r="P44" s="116">
        <f t="shared" si="4"/>
        <v>95079599</v>
      </c>
      <c r="Q44" s="44">
        <f t="shared" si="5"/>
        <v>0.24577701580952072</v>
      </c>
      <c r="R44" s="114">
        <f>SUM(R40:R43)</f>
        <v>0</v>
      </c>
      <c r="S44" s="116">
        <f>SUM(S40:S43)</f>
        <v>0</v>
      </c>
      <c r="T44" s="116">
        <f t="shared" si="6"/>
        <v>0</v>
      </c>
      <c r="U44" s="44">
        <f t="shared" si="7"/>
        <v>0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186222755</v>
      </c>
      <c r="AA44" s="85">
        <f t="shared" si="11"/>
        <v>35695604</v>
      </c>
      <c r="AB44" s="85">
        <f t="shared" si="12"/>
        <v>221918359</v>
      </c>
      <c r="AC44" s="44">
        <f t="shared" si="13"/>
        <v>0.5736502110023192</v>
      </c>
      <c r="AD44" s="84">
        <f>SUM(AD40:AD43)</f>
        <v>53888126</v>
      </c>
      <c r="AE44" s="85">
        <f>SUM(AE40:AE43)</f>
        <v>8335908</v>
      </c>
      <c r="AF44" s="85">
        <f t="shared" si="14"/>
        <v>62224034</v>
      </c>
      <c r="AG44" s="44">
        <f t="shared" si="15"/>
        <v>0.4313716501319884</v>
      </c>
      <c r="AH44" s="44">
        <f t="shared" si="16"/>
        <v>0.5280204912461959</v>
      </c>
      <c r="AI44" s="66">
        <f>SUM(AI40:AI43)</f>
        <v>357806075</v>
      </c>
      <c r="AJ44" s="66">
        <f>SUM(AJ40:AJ43)</f>
        <v>398774173</v>
      </c>
      <c r="AK44" s="66">
        <f>SUM(AK40:AK43)</f>
        <v>154347397</v>
      </c>
      <c r="AL44" s="66"/>
    </row>
    <row r="45" spans="1:38" s="59" customFormat="1" ht="12.75">
      <c r="A45" s="64"/>
      <c r="B45" s="65" t="s">
        <v>652</v>
      </c>
      <c r="C45" s="32"/>
      <c r="D45" s="84">
        <f>SUM(D9,D11:D16,D18:D23,D25:D29,D31:D38,D40:D43)</f>
        <v>34841438987</v>
      </c>
      <c r="E45" s="85">
        <f>SUM(E9,E11:E16,E18:E23,E25:E29,E31:E38,E40:E43)</f>
        <v>8063877994</v>
      </c>
      <c r="F45" s="86">
        <f t="shared" si="0"/>
        <v>42905316981</v>
      </c>
      <c r="G45" s="84">
        <f>SUM(G9,G11:G16,G18:G23,G25:G29,G31:G38,G40:G43)</f>
        <v>34687071477</v>
      </c>
      <c r="H45" s="85">
        <f>SUM(H9,H11:H16,H18:H23,H25:H29,H31:H38,H40:H43)</f>
        <v>8636190949</v>
      </c>
      <c r="I45" s="93">
        <f t="shared" si="1"/>
        <v>43323262426</v>
      </c>
      <c r="J45" s="84">
        <f>SUM(J9,J11:J16,J18:J23,J25:J29,J31:J38,J40:J43)</f>
        <v>10178955944</v>
      </c>
      <c r="K45" s="95">
        <f>SUM(K9,K11:K16,K18:K23,K25:K29,K31:K38,K40:K43)</f>
        <v>811666288</v>
      </c>
      <c r="L45" s="85">
        <f t="shared" si="2"/>
        <v>10990622232</v>
      </c>
      <c r="M45" s="44">
        <f t="shared" si="3"/>
        <v>0.256159912228758</v>
      </c>
      <c r="N45" s="114">
        <f>SUM(N9,N11:N16,N18:N23,N25:N29,N31:N38,N40:N43)</f>
        <v>8169522564</v>
      </c>
      <c r="O45" s="115">
        <f>SUM(O9,O11:O16,O18:O23,O25:O29,O31:O38,O40:O43)</f>
        <v>1644132643</v>
      </c>
      <c r="P45" s="116">
        <f t="shared" si="4"/>
        <v>9813655207</v>
      </c>
      <c r="Q45" s="44">
        <f t="shared" si="5"/>
        <v>0.22872818330058803</v>
      </c>
      <c r="R45" s="114">
        <f>SUM(R9,R11:R16,R18:R23,R25:R29,R31:R38,R40:R43)</f>
        <v>0</v>
      </c>
      <c r="S45" s="116">
        <f>SUM(S9,S11:S16,S18:S23,S25:S29,S31:S38,S40:S43)</f>
        <v>0</v>
      </c>
      <c r="T45" s="116">
        <f t="shared" si="6"/>
        <v>0</v>
      </c>
      <c r="U45" s="44">
        <f t="shared" si="7"/>
        <v>0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18348478508</v>
      </c>
      <c r="AA45" s="85">
        <f t="shared" si="11"/>
        <v>2455798931</v>
      </c>
      <c r="AB45" s="85">
        <f t="shared" si="12"/>
        <v>20804277439</v>
      </c>
      <c r="AC45" s="44">
        <f t="shared" si="13"/>
        <v>0.48488809552934603</v>
      </c>
      <c r="AD45" s="84">
        <f>SUM(AD9,AD11:AD16,AD18:AD23,AD25:AD29,AD31:AD38,AD40:AD43)</f>
        <v>7083699427</v>
      </c>
      <c r="AE45" s="85">
        <f>SUM(AE9,AE11:AE16,AE18:AE23,AE25:AE29,AE31:AE38,AE40:AE43)</f>
        <v>1294459843</v>
      </c>
      <c r="AF45" s="85">
        <f t="shared" si="14"/>
        <v>8378159270</v>
      </c>
      <c r="AG45" s="44">
        <f t="shared" si="15"/>
        <v>0.4552115708027786</v>
      </c>
      <c r="AH45" s="44">
        <f t="shared" si="16"/>
        <v>0.1713378667961274</v>
      </c>
      <c r="AI45" s="66">
        <f>SUM(AI9,AI11:AI16,AI18:AI23,AI25:AI29,AI31:AI38,AI40:AI43)</f>
        <v>39490497863</v>
      </c>
      <c r="AJ45" s="66">
        <f>SUM(AJ9,AJ11:AJ16,AJ18:AJ23,AJ25:AJ29,AJ31:AJ38,AJ40:AJ43)</f>
        <v>38508118580</v>
      </c>
      <c r="AK45" s="66">
        <f>SUM(AK9,AK11:AK16,AK18:AK23,AK25:AK29,AK31:AK38,AK40:AK43)</f>
        <v>17976531564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39</v>
      </c>
      <c r="C9" s="39" t="s">
        <v>40</v>
      </c>
      <c r="D9" s="80">
        <v>3966637301</v>
      </c>
      <c r="E9" s="81">
        <v>749097271</v>
      </c>
      <c r="F9" s="82">
        <f>$D9+$E9</f>
        <v>4715734572</v>
      </c>
      <c r="G9" s="80">
        <v>4003009591</v>
      </c>
      <c r="H9" s="81">
        <v>793262334</v>
      </c>
      <c r="I9" s="83">
        <f>$G9+$H9</f>
        <v>4796271925</v>
      </c>
      <c r="J9" s="80">
        <v>1704044692</v>
      </c>
      <c r="K9" s="81">
        <v>38430807</v>
      </c>
      <c r="L9" s="81">
        <f>$J9+$K9</f>
        <v>1742475499</v>
      </c>
      <c r="M9" s="40">
        <f>IF($F9=0,0,$L9/$F9)</f>
        <v>0.36950245447359753</v>
      </c>
      <c r="N9" s="108">
        <v>804865421</v>
      </c>
      <c r="O9" s="109">
        <v>110911932</v>
      </c>
      <c r="P9" s="110">
        <f>$N9+$O9</f>
        <v>915777353</v>
      </c>
      <c r="Q9" s="40">
        <f>IF($F9=0,0,$P9/$F9)</f>
        <v>0.19419611918734597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2508910113</v>
      </c>
      <c r="AA9" s="81">
        <f>$K9+$O9</f>
        <v>149342739</v>
      </c>
      <c r="AB9" s="81">
        <f>$Z9+$AA9</f>
        <v>2658252852</v>
      </c>
      <c r="AC9" s="40">
        <f>IF($F9=0,0,$AB9/$F9)</f>
        <v>0.5636985736609436</v>
      </c>
      <c r="AD9" s="80">
        <v>705611454</v>
      </c>
      <c r="AE9" s="81">
        <v>49447046</v>
      </c>
      <c r="AF9" s="81">
        <f>$AD9+$AE9</f>
        <v>755058500</v>
      </c>
      <c r="AG9" s="40">
        <f>IF($AI9=0,0,$AK9/$AI9)</f>
        <v>0.5149686287046116</v>
      </c>
      <c r="AH9" s="40">
        <f>IF($AF9=0,0,(($P9/$AF9)-1))</f>
        <v>0.2128561601518293</v>
      </c>
      <c r="AI9" s="12">
        <v>4417958305</v>
      </c>
      <c r="AJ9" s="12">
        <v>4174014970</v>
      </c>
      <c r="AK9" s="12">
        <v>2275109930</v>
      </c>
      <c r="AL9" s="12"/>
    </row>
    <row r="10" spans="1:38" s="13" customFormat="1" ht="12.75">
      <c r="A10" s="29"/>
      <c r="B10" s="38" t="s">
        <v>41</v>
      </c>
      <c r="C10" s="39" t="s">
        <v>42</v>
      </c>
      <c r="D10" s="80">
        <v>23901656068</v>
      </c>
      <c r="E10" s="81">
        <v>5926610002</v>
      </c>
      <c r="F10" s="83">
        <f aca="true" t="shared" si="0" ref="F10:F17">$D10+$E10</f>
        <v>29828266070</v>
      </c>
      <c r="G10" s="80">
        <v>23724308336</v>
      </c>
      <c r="H10" s="81">
        <v>6302930811</v>
      </c>
      <c r="I10" s="83">
        <f aca="true" t="shared" si="1" ref="I10:I17">$G10+$H10</f>
        <v>30027239147</v>
      </c>
      <c r="J10" s="80">
        <v>6053865942</v>
      </c>
      <c r="K10" s="81">
        <v>620978280</v>
      </c>
      <c r="L10" s="81">
        <f aca="true" t="shared" si="2" ref="L10:L17">$J10+$K10</f>
        <v>6674844222</v>
      </c>
      <c r="M10" s="40">
        <f aca="true" t="shared" si="3" ref="M10:M17">IF($F10=0,0,$L10/$F10)</f>
        <v>0.22377580400871086</v>
      </c>
      <c r="N10" s="108">
        <v>5934309567</v>
      </c>
      <c r="O10" s="109">
        <v>1232609613</v>
      </c>
      <c r="P10" s="110">
        <f aca="true" t="shared" si="4" ref="P10:P17">$N10+$O10</f>
        <v>7166919180</v>
      </c>
      <c r="Q10" s="40">
        <f aca="true" t="shared" si="5" ref="Q10:Q17">IF($F10=0,0,$P10/$F10)</f>
        <v>0.24027273872309265</v>
      </c>
      <c r="R10" s="108">
        <v>0</v>
      </c>
      <c r="S10" s="110">
        <v>0</v>
      </c>
      <c r="T10" s="110">
        <f aca="true" t="shared" si="6" ref="T10:T17">$R10+$S10</f>
        <v>0</v>
      </c>
      <c r="U10" s="40">
        <f aca="true" t="shared" si="7" ref="U10:U17">IF($I10=0,0,$T10/$I10)</f>
        <v>0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</f>
        <v>11988175509</v>
      </c>
      <c r="AA10" s="81">
        <f aca="true" t="shared" si="11" ref="AA10:AA17">$K10+$O10</f>
        <v>1853587893</v>
      </c>
      <c r="AB10" s="81">
        <f aca="true" t="shared" si="12" ref="AB10:AB17">$Z10+$AA10</f>
        <v>13841763402</v>
      </c>
      <c r="AC10" s="40">
        <f aca="true" t="shared" si="13" ref="AC10:AC17">IF($F10=0,0,$AB10/$F10)</f>
        <v>0.4640485427318035</v>
      </c>
      <c r="AD10" s="80">
        <v>5052434687</v>
      </c>
      <c r="AE10" s="81">
        <v>863961652</v>
      </c>
      <c r="AF10" s="81">
        <f aca="true" t="shared" si="14" ref="AF10:AF17">$AD10+$AE10</f>
        <v>5916396339</v>
      </c>
      <c r="AG10" s="40">
        <f aca="true" t="shared" si="15" ref="AG10:AG17">IF($AI10=0,0,$AK10/$AI10)</f>
        <v>0.43607809579566637</v>
      </c>
      <c r="AH10" s="40">
        <f aca="true" t="shared" si="16" ref="AH10:AH17">IF($AF10=0,0,(($P10/$AF10)-1))</f>
        <v>0.21136563024974175</v>
      </c>
      <c r="AI10" s="12">
        <v>27071102176</v>
      </c>
      <c r="AJ10" s="12">
        <v>26134039556</v>
      </c>
      <c r="AK10" s="12">
        <v>11805114688</v>
      </c>
      <c r="AL10" s="12"/>
    </row>
    <row r="11" spans="1:38" s="13" customFormat="1" ht="12.75">
      <c r="A11" s="29"/>
      <c r="B11" s="38" t="s">
        <v>43</v>
      </c>
      <c r="C11" s="39" t="s">
        <v>44</v>
      </c>
      <c r="D11" s="80">
        <v>22368169184</v>
      </c>
      <c r="E11" s="81">
        <v>2650707810</v>
      </c>
      <c r="F11" s="83">
        <f t="shared" si="0"/>
        <v>25018876994</v>
      </c>
      <c r="G11" s="80">
        <v>22368169184</v>
      </c>
      <c r="H11" s="81">
        <v>2650707810</v>
      </c>
      <c r="I11" s="83">
        <f t="shared" si="1"/>
        <v>25018876994</v>
      </c>
      <c r="J11" s="80">
        <v>6526119819</v>
      </c>
      <c r="K11" s="81">
        <v>147480415</v>
      </c>
      <c r="L11" s="81">
        <f t="shared" si="2"/>
        <v>6673600234</v>
      </c>
      <c r="M11" s="40">
        <f t="shared" si="3"/>
        <v>0.26674259742355566</v>
      </c>
      <c r="N11" s="108">
        <v>6216775491</v>
      </c>
      <c r="O11" s="109">
        <v>400102566</v>
      </c>
      <c r="P11" s="110">
        <f t="shared" si="4"/>
        <v>6616878057</v>
      </c>
      <c r="Q11" s="40">
        <f t="shared" si="5"/>
        <v>0.2644754222416479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12742895310</v>
      </c>
      <c r="AA11" s="81">
        <f t="shared" si="11"/>
        <v>547582981</v>
      </c>
      <c r="AB11" s="81">
        <f t="shared" si="12"/>
        <v>13290478291</v>
      </c>
      <c r="AC11" s="40">
        <f t="shared" si="13"/>
        <v>0.5312180196652035</v>
      </c>
      <c r="AD11" s="80">
        <v>5050272104</v>
      </c>
      <c r="AE11" s="81">
        <v>377235287</v>
      </c>
      <c r="AF11" s="81">
        <f t="shared" si="14"/>
        <v>5427507391</v>
      </c>
      <c r="AG11" s="40">
        <f t="shared" si="15"/>
        <v>0.5086103536918478</v>
      </c>
      <c r="AH11" s="40">
        <f t="shared" si="16"/>
        <v>0.2191375488446572</v>
      </c>
      <c r="AI11" s="12">
        <v>22199592356</v>
      </c>
      <c r="AJ11" s="12">
        <v>22253273993</v>
      </c>
      <c r="AK11" s="12">
        <v>11290942520</v>
      </c>
      <c r="AL11" s="12"/>
    </row>
    <row r="12" spans="1:38" s="13" customFormat="1" ht="12.75">
      <c r="A12" s="29"/>
      <c r="B12" s="38" t="s">
        <v>45</v>
      </c>
      <c r="C12" s="39" t="s">
        <v>46</v>
      </c>
      <c r="D12" s="80">
        <v>23662217745</v>
      </c>
      <c r="E12" s="81">
        <v>5308715000</v>
      </c>
      <c r="F12" s="83">
        <f t="shared" si="0"/>
        <v>28970932745</v>
      </c>
      <c r="G12" s="80">
        <v>23662217745</v>
      </c>
      <c r="H12" s="81">
        <v>5308715000</v>
      </c>
      <c r="I12" s="83">
        <f t="shared" si="1"/>
        <v>28970932745</v>
      </c>
      <c r="J12" s="80">
        <v>6159313922</v>
      </c>
      <c r="K12" s="81">
        <v>596821000</v>
      </c>
      <c r="L12" s="81">
        <f t="shared" si="2"/>
        <v>6756134922</v>
      </c>
      <c r="M12" s="40">
        <f t="shared" si="3"/>
        <v>0.2332039144706523</v>
      </c>
      <c r="N12" s="108">
        <v>6355643947</v>
      </c>
      <c r="O12" s="109">
        <v>834910000</v>
      </c>
      <c r="P12" s="110">
        <f t="shared" si="4"/>
        <v>7190553947</v>
      </c>
      <c r="Q12" s="40">
        <f t="shared" si="5"/>
        <v>0.24819891062157792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12514957869</v>
      </c>
      <c r="AA12" s="81">
        <f t="shared" si="11"/>
        <v>1431731000</v>
      </c>
      <c r="AB12" s="81">
        <f t="shared" si="12"/>
        <v>13946688869</v>
      </c>
      <c r="AC12" s="40">
        <f t="shared" si="13"/>
        <v>0.4814028250922302</v>
      </c>
      <c r="AD12" s="80">
        <v>5450508660</v>
      </c>
      <c r="AE12" s="81">
        <v>964162000</v>
      </c>
      <c r="AF12" s="81">
        <f t="shared" si="14"/>
        <v>6414670660</v>
      </c>
      <c r="AG12" s="40">
        <f t="shared" si="15"/>
        <v>0.47154232303947796</v>
      </c>
      <c r="AH12" s="40">
        <f t="shared" si="16"/>
        <v>0.12095450072568492</v>
      </c>
      <c r="AI12" s="12">
        <v>26480888656</v>
      </c>
      <c r="AJ12" s="12">
        <v>26328377407</v>
      </c>
      <c r="AK12" s="12">
        <v>12486859753</v>
      </c>
      <c r="AL12" s="12"/>
    </row>
    <row r="13" spans="1:38" s="13" customFormat="1" ht="12.75">
      <c r="A13" s="29"/>
      <c r="B13" s="38" t="s">
        <v>47</v>
      </c>
      <c r="C13" s="39" t="s">
        <v>48</v>
      </c>
      <c r="D13" s="80">
        <v>33414387000</v>
      </c>
      <c r="E13" s="81">
        <v>4261567000</v>
      </c>
      <c r="F13" s="83">
        <f t="shared" si="0"/>
        <v>37675954000</v>
      </c>
      <c r="G13" s="80">
        <v>33414387000</v>
      </c>
      <c r="H13" s="81">
        <v>4261567000</v>
      </c>
      <c r="I13" s="83">
        <f t="shared" si="1"/>
        <v>37675954000</v>
      </c>
      <c r="J13" s="80">
        <v>8961848968</v>
      </c>
      <c r="K13" s="81">
        <v>227416000</v>
      </c>
      <c r="L13" s="81">
        <f t="shared" si="2"/>
        <v>9189264968</v>
      </c>
      <c r="M13" s="40">
        <f t="shared" si="3"/>
        <v>0.24390264856996055</v>
      </c>
      <c r="N13" s="108">
        <v>7705124082</v>
      </c>
      <c r="O13" s="109">
        <v>512823602</v>
      </c>
      <c r="P13" s="110">
        <f t="shared" si="4"/>
        <v>8217947684</v>
      </c>
      <c r="Q13" s="40">
        <f t="shared" si="5"/>
        <v>0.218121820724168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16666973050</v>
      </c>
      <c r="AA13" s="81">
        <f t="shared" si="11"/>
        <v>740239602</v>
      </c>
      <c r="AB13" s="81">
        <f t="shared" si="12"/>
        <v>17407212652</v>
      </c>
      <c r="AC13" s="40">
        <f t="shared" si="13"/>
        <v>0.46202446929412855</v>
      </c>
      <c r="AD13" s="80">
        <v>7398473522</v>
      </c>
      <c r="AE13" s="81">
        <v>654509412</v>
      </c>
      <c r="AF13" s="81">
        <f t="shared" si="14"/>
        <v>8052982934</v>
      </c>
      <c r="AG13" s="40">
        <f t="shared" si="15"/>
        <v>0.48942428455492076</v>
      </c>
      <c r="AH13" s="40">
        <f t="shared" si="16"/>
        <v>0.020484924822516737</v>
      </c>
      <c r="AI13" s="12">
        <v>33093485667</v>
      </c>
      <c r="AJ13" s="12">
        <v>33865205667</v>
      </c>
      <c r="AK13" s="12">
        <v>16196755546</v>
      </c>
      <c r="AL13" s="12"/>
    </row>
    <row r="14" spans="1:38" s="13" customFormat="1" ht="12.75">
      <c r="A14" s="29"/>
      <c r="B14" s="38" t="s">
        <v>49</v>
      </c>
      <c r="C14" s="39" t="s">
        <v>50</v>
      </c>
      <c r="D14" s="80">
        <v>4374348503</v>
      </c>
      <c r="E14" s="81">
        <v>753667166</v>
      </c>
      <c r="F14" s="83">
        <f t="shared" si="0"/>
        <v>5128015669</v>
      </c>
      <c r="G14" s="80">
        <v>4374348503</v>
      </c>
      <c r="H14" s="81">
        <v>753667166</v>
      </c>
      <c r="I14" s="83">
        <f t="shared" si="1"/>
        <v>5128015669</v>
      </c>
      <c r="J14" s="80">
        <v>1356593792</v>
      </c>
      <c r="K14" s="81">
        <v>116277776</v>
      </c>
      <c r="L14" s="81">
        <f t="shared" si="2"/>
        <v>1472871568</v>
      </c>
      <c r="M14" s="40">
        <f t="shared" si="3"/>
        <v>0.28722056699316223</v>
      </c>
      <c r="N14" s="108">
        <v>989406822</v>
      </c>
      <c r="O14" s="109">
        <v>154865524</v>
      </c>
      <c r="P14" s="110">
        <f t="shared" si="4"/>
        <v>1144272346</v>
      </c>
      <c r="Q14" s="40">
        <f t="shared" si="5"/>
        <v>0.2231413513256954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2346000614</v>
      </c>
      <c r="AA14" s="81">
        <f t="shared" si="11"/>
        <v>271143300</v>
      </c>
      <c r="AB14" s="81">
        <f t="shared" si="12"/>
        <v>2617143914</v>
      </c>
      <c r="AC14" s="40">
        <f t="shared" si="13"/>
        <v>0.5103619183188576</v>
      </c>
      <c r="AD14" s="80">
        <v>938716459</v>
      </c>
      <c r="AE14" s="81">
        <v>141693095</v>
      </c>
      <c r="AF14" s="81">
        <f t="shared" si="14"/>
        <v>1080409554</v>
      </c>
      <c r="AG14" s="40">
        <f t="shared" si="15"/>
        <v>0.45470060613999097</v>
      </c>
      <c r="AH14" s="40">
        <f t="shared" si="16"/>
        <v>0.059109799393721296</v>
      </c>
      <c r="AI14" s="12">
        <v>4690852678</v>
      </c>
      <c r="AJ14" s="12">
        <v>4700653355</v>
      </c>
      <c r="AK14" s="12">
        <v>2132933556</v>
      </c>
      <c r="AL14" s="12"/>
    </row>
    <row r="15" spans="1:38" s="13" customFormat="1" ht="12.75">
      <c r="A15" s="29"/>
      <c r="B15" s="38" t="s">
        <v>51</v>
      </c>
      <c r="C15" s="39" t="s">
        <v>52</v>
      </c>
      <c r="D15" s="80">
        <v>7246751760</v>
      </c>
      <c r="E15" s="81">
        <v>1079076000</v>
      </c>
      <c r="F15" s="83">
        <f t="shared" si="0"/>
        <v>8325827760</v>
      </c>
      <c r="G15" s="80">
        <v>7246751760</v>
      </c>
      <c r="H15" s="81">
        <v>1079076000</v>
      </c>
      <c r="I15" s="83">
        <f t="shared" si="1"/>
        <v>8325827760</v>
      </c>
      <c r="J15" s="80">
        <v>1923970735</v>
      </c>
      <c r="K15" s="81">
        <v>145738522</v>
      </c>
      <c r="L15" s="81">
        <f t="shared" si="2"/>
        <v>2069709257</v>
      </c>
      <c r="M15" s="40">
        <f t="shared" si="3"/>
        <v>0.24858900720281055</v>
      </c>
      <c r="N15" s="108">
        <v>1807097459</v>
      </c>
      <c r="O15" s="109">
        <v>318935653</v>
      </c>
      <c r="P15" s="110">
        <f t="shared" si="4"/>
        <v>2126033112</v>
      </c>
      <c r="Q15" s="40">
        <f t="shared" si="5"/>
        <v>0.2553539627872388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3731068194</v>
      </c>
      <c r="AA15" s="81">
        <f t="shared" si="11"/>
        <v>464674175</v>
      </c>
      <c r="AB15" s="81">
        <f t="shared" si="12"/>
        <v>4195742369</v>
      </c>
      <c r="AC15" s="40">
        <f t="shared" si="13"/>
        <v>0.5039429699900494</v>
      </c>
      <c r="AD15" s="80">
        <v>1676318478</v>
      </c>
      <c r="AE15" s="81">
        <v>255808715</v>
      </c>
      <c r="AF15" s="81">
        <f t="shared" si="14"/>
        <v>1932127193</v>
      </c>
      <c r="AG15" s="40">
        <f t="shared" si="15"/>
        <v>0.4580861445255022</v>
      </c>
      <c r="AH15" s="40">
        <f t="shared" si="16"/>
        <v>0.10035877539662574</v>
      </c>
      <c r="AI15" s="12">
        <v>7773685630</v>
      </c>
      <c r="AJ15" s="12">
        <v>7601555267</v>
      </c>
      <c r="AK15" s="12">
        <v>3561017679</v>
      </c>
      <c r="AL15" s="12"/>
    </row>
    <row r="16" spans="1:38" s="13" customFormat="1" ht="12.75">
      <c r="A16" s="29"/>
      <c r="B16" s="38" t="s">
        <v>53</v>
      </c>
      <c r="C16" s="39" t="s">
        <v>54</v>
      </c>
      <c r="D16" s="80">
        <v>20795034547</v>
      </c>
      <c r="E16" s="81">
        <v>4353046899</v>
      </c>
      <c r="F16" s="83">
        <f t="shared" si="0"/>
        <v>25148081446</v>
      </c>
      <c r="G16" s="80">
        <v>20795034547</v>
      </c>
      <c r="H16" s="81">
        <v>4353046899</v>
      </c>
      <c r="I16" s="83">
        <f t="shared" si="1"/>
        <v>25148081446</v>
      </c>
      <c r="J16" s="80">
        <v>5224463788</v>
      </c>
      <c r="K16" s="81">
        <v>500621521</v>
      </c>
      <c r="L16" s="81">
        <f t="shared" si="2"/>
        <v>5725085309</v>
      </c>
      <c r="M16" s="40">
        <f t="shared" si="3"/>
        <v>0.2276549533726208</v>
      </c>
      <c r="N16" s="108">
        <v>5119512885</v>
      </c>
      <c r="O16" s="109">
        <v>743735558</v>
      </c>
      <c r="P16" s="110">
        <f t="shared" si="4"/>
        <v>5863248443</v>
      </c>
      <c r="Q16" s="40">
        <f t="shared" si="5"/>
        <v>0.23314893645425963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10343976673</v>
      </c>
      <c r="AA16" s="81">
        <f t="shared" si="11"/>
        <v>1244357079</v>
      </c>
      <c r="AB16" s="81">
        <f t="shared" si="12"/>
        <v>11588333752</v>
      </c>
      <c r="AC16" s="40">
        <f t="shared" si="13"/>
        <v>0.4608038898268804</v>
      </c>
      <c r="AD16" s="80">
        <v>4295969256</v>
      </c>
      <c r="AE16" s="81">
        <v>551535704</v>
      </c>
      <c r="AF16" s="81">
        <f t="shared" si="14"/>
        <v>4847504960</v>
      </c>
      <c r="AG16" s="40">
        <f t="shared" si="15"/>
        <v>0.4677358986279307</v>
      </c>
      <c r="AH16" s="40">
        <f t="shared" si="16"/>
        <v>0.2095394417089982</v>
      </c>
      <c r="AI16" s="12">
        <v>21416919025</v>
      </c>
      <c r="AJ16" s="12">
        <v>21659807822</v>
      </c>
      <c r="AK16" s="12">
        <v>10017461866</v>
      </c>
      <c r="AL16" s="12"/>
    </row>
    <row r="17" spans="1:38" s="13" customFormat="1" ht="12.75">
      <c r="A17" s="29"/>
      <c r="B17" s="52" t="s">
        <v>95</v>
      </c>
      <c r="C17" s="39"/>
      <c r="D17" s="84">
        <f>SUM(D9:D16)</f>
        <v>139729202108</v>
      </c>
      <c r="E17" s="85">
        <f>SUM(E9:E16)</f>
        <v>25082487148</v>
      </c>
      <c r="F17" s="86">
        <f t="shared" si="0"/>
        <v>164811689256</v>
      </c>
      <c r="G17" s="84">
        <f>SUM(G9:G16)</f>
        <v>139588226666</v>
      </c>
      <c r="H17" s="85">
        <f>SUM(H9:H16)</f>
        <v>25502973020</v>
      </c>
      <c r="I17" s="86">
        <f t="shared" si="1"/>
        <v>165091199686</v>
      </c>
      <c r="J17" s="84">
        <f>SUM(J9:J16)</f>
        <v>37910221658</v>
      </c>
      <c r="K17" s="85">
        <f>SUM(K9:K16)</f>
        <v>2393764321</v>
      </c>
      <c r="L17" s="85">
        <f t="shared" si="2"/>
        <v>40303985979</v>
      </c>
      <c r="M17" s="44">
        <f t="shared" si="3"/>
        <v>0.2445456761042981</v>
      </c>
      <c r="N17" s="114">
        <f>SUM(N9:N16)</f>
        <v>34932735674</v>
      </c>
      <c r="O17" s="115">
        <f>SUM(O9:O16)</f>
        <v>4308894448</v>
      </c>
      <c r="P17" s="116">
        <f t="shared" si="4"/>
        <v>39241630122</v>
      </c>
      <c r="Q17" s="44">
        <f t="shared" si="5"/>
        <v>0.23809979922629426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72842957332</v>
      </c>
      <c r="AA17" s="85">
        <f t="shared" si="11"/>
        <v>6702658769</v>
      </c>
      <c r="AB17" s="85">
        <f t="shared" si="12"/>
        <v>79545616101</v>
      </c>
      <c r="AC17" s="44">
        <f t="shared" si="13"/>
        <v>0.4826454753305923</v>
      </c>
      <c r="AD17" s="84">
        <f>SUM(AD9:AD16)</f>
        <v>30568304620</v>
      </c>
      <c r="AE17" s="85">
        <f>SUM(AE9:AE16)</f>
        <v>3858352911</v>
      </c>
      <c r="AF17" s="85">
        <f t="shared" si="14"/>
        <v>34426657531</v>
      </c>
      <c r="AG17" s="44">
        <f t="shared" si="15"/>
        <v>0.4741339492158739</v>
      </c>
      <c r="AH17" s="44">
        <f t="shared" si="16"/>
        <v>0.1398617506408888</v>
      </c>
      <c r="AI17" s="12">
        <f>SUM(AI9:AI16)</f>
        <v>147144484493</v>
      </c>
      <c r="AJ17" s="12">
        <f>SUM(AJ9:AJ16)</f>
        <v>146716928037</v>
      </c>
      <c r="AK17" s="12">
        <f>SUM(AK9:AK16)</f>
        <v>69766195538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39" t="s">
        <v>57</v>
      </c>
      <c r="D9" s="80">
        <v>1793178578</v>
      </c>
      <c r="E9" s="81">
        <v>152246332</v>
      </c>
      <c r="F9" s="82">
        <f>$D9+$E9</f>
        <v>1945424910</v>
      </c>
      <c r="G9" s="80">
        <v>1793178578</v>
      </c>
      <c r="H9" s="81">
        <v>152246332</v>
      </c>
      <c r="I9" s="83">
        <f>$G9+$H9</f>
        <v>1945424910</v>
      </c>
      <c r="J9" s="80">
        <v>491918132</v>
      </c>
      <c r="K9" s="81">
        <v>11565665</v>
      </c>
      <c r="L9" s="81">
        <f>$J9+$K9</f>
        <v>503483797</v>
      </c>
      <c r="M9" s="40">
        <f>IF($F9=0,0,$L9/$F9)</f>
        <v>0.2588040249777618</v>
      </c>
      <c r="N9" s="108">
        <v>419964701</v>
      </c>
      <c r="O9" s="109">
        <v>32346285</v>
      </c>
      <c r="P9" s="110">
        <f>$N9+$O9</f>
        <v>452310986</v>
      </c>
      <c r="Q9" s="40">
        <f>IF($F9=0,0,$P9/$F9)</f>
        <v>0.2324998429263456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911882833</v>
      </c>
      <c r="AA9" s="81">
        <f>$K9+$O9</f>
        <v>43911950</v>
      </c>
      <c r="AB9" s="81">
        <f>$Z9+$AA9</f>
        <v>955794783</v>
      </c>
      <c r="AC9" s="40">
        <f>IF($F9=0,0,$AB9/$F9)</f>
        <v>0.4913038679041074</v>
      </c>
      <c r="AD9" s="80">
        <v>385435673</v>
      </c>
      <c r="AE9" s="81">
        <v>21750074</v>
      </c>
      <c r="AF9" s="81">
        <f>$AD9+$AE9</f>
        <v>407185747</v>
      </c>
      <c r="AG9" s="40">
        <f>IF($AI9=0,0,$AK9/$AI9)</f>
        <v>0.4368827357725211</v>
      </c>
      <c r="AH9" s="40">
        <f>IF($AF9=0,0,(($P9/$AF9)-1))</f>
        <v>0.11082224594663925</v>
      </c>
      <c r="AI9" s="12">
        <v>2037730066</v>
      </c>
      <c r="AJ9" s="12">
        <v>1850926941</v>
      </c>
      <c r="AK9" s="12">
        <v>890249086</v>
      </c>
      <c r="AL9" s="12"/>
    </row>
    <row r="10" spans="1:38" s="13" customFormat="1" ht="12.75">
      <c r="A10" s="29"/>
      <c r="B10" s="38" t="s">
        <v>58</v>
      </c>
      <c r="C10" s="39" t="s">
        <v>59</v>
      </c>
      <c r="D10" s="80">
        <v>1324090793</v>
      </c>
      <c r="E10" s="81">
        <v>277652314</v>
      </c>
      <c r="F10" s="83">
        <f aca="true" t="shared" si="0" ref="F10:F28">$D10+$E10</f>
        <v>1601743107</v>
      </c>
      <c r="G10" s="80">
        <v>1324090793</v>
      </c>
      <c r="H10" s="81">
        <v>284822268</v>
      </c>
      <c r="I10" s="83">
        <f aca="true" t="shared" si="1" ref="I10:I28">$G10+$H10</f>
        <v>1608913061</v>
      </c>
      <c r="J10" s="80">
        <v>491658662</v>
      </c>
      <c r="K10" s="81">
        <v>12641912</v>
      </c>
      <c r="L10" s="81">
        <f aca="true" t="shared" si="2" ref="L10:L28">$J10+$K10</f>
        <v>504300574</v>
      </c>
      <c r="M10" s="40">
        <f aca="true" t="shared" si="3" ref="M10:M28">IF($F10=0,0,$L10/$F10)</f>
        <v>0.3148448535823791</v>
      </c>
      <c r="N10" s="108">
        <v>274964960</v>
      </c>
      <c r="O10" s="109">
        <v>69045426</v>
      </c>
      <c r="P10" s="110">
        <f aca="true" t="shared" si="4" ref="P10:P28">$N10+$O10</f>
        <v>344010386</v>
      </c>
      <c r="Q10" s="40">
        <f aca="true" t="shared" si="5" ref="Q10:Q28">IF($F10=0,0,$P10/$F10)</f>
        <v>0.21477250908500398</v>
      </c>
      <c r="R10" s="108">
        <v>0</v>
      </c>
      <c r="S10" s="110">
        <v>0</v>
      </c>
      <c r="T10" s="110">
        <f aca="true" t="shared" si="6" ref="T10:T28">$R10+$S10</f>
        <v>0</v>
      </c>
      <c r="U10" s="40">
        <f aca="true" t="shared" si="7" ref="U10:U28">IF($I10=0,0,$T10/$I10)</f>
        <v>0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</f>
        <v>766623622</v>
      </c>
      <c r="AA10" s="81">
        <f aca="true" t="shared" si="11" ref="AA10:AA28">$K10+$O10</f>
        <v>81687338</v>
      </c>
      <c r="AB10" s="81">
        <f aca="true" t="shared" si="12" ref="AB10:AB28">$Z10+$AA10</f>
        <v>848310960</v>
      </c>
      <c r="AC10" s="40">
        <f aca="true" t="shared" si="13" ref="AC10:AC28">IF($F10=0,0,$AB10/$F10)</f>
        <v>0.5296173626673831</v>
      </c>
      <c r="AD10" s="80">
        <v>268754076</v>
      </c>
      <c r="AE10" s="81">
        <v>59384624</v>
      </c>
      <c r="AF10" s="81">
        <f aca="true" t="shared" si="14" ref="AF10:AF28">$AD10+$AE10</f>
        <v>328138700</v>
      </c>
      <c r="AG10" s="40">
        <f aca="true" t="shared" si="15" ref="AG10:AG28">IF($AI10=0,0,$AK10/$AI10)</f>
        <v>0.38709153156337656</v>
      </c>
      <c r="AH10" s="40">
        <f aca="true" t="shared" si="16" ref="AH10:AH28">IF($AF10=0,0,(($P10/$AF10)-1))</f>
        <v>0.04836883305748452</v>
      </c>
      <c r="AI10" s="12">
        <v>1604402761</v>
      </c>
      <c r="AJ10" s="12">
        <v>1574320201</v>
      </c>
      <c r="AK10" s="12">
        <v>621050722</v>
      </c>
      <c r="AL10" s="12"/>
    </row>
    <row r="11" spans="1:38" s="13" customFormat="1" ht="12.75">
      <c r="A11" s="29"/>
      <c r="B11" s="38" t="s">
        <v>60</v>
      </c>
      <c r="C11" s="39" t="s">
        <v>61</v>
      </c>
      <c r="D11" s="80">
        <v>1401968134</v>
      </c>
      <c r="E11" s="81">
        <v>149380208</v>
      </c>
      <c r="F11" s="83">
        <f t="shared" si="0"/>
        <v>1551348342</v>
      </c>
      <c r="G11" s="80">
        <v>1401968134</v>
      </c>
      <c r="H11" s="81">
        <v>149380208</v>
      </c>
      <c r="I11" s="83">
        <f t="shared" si="1"/>
        <v>1551348342</v>
      </c>
      <c r="J11" s="80">
        <v>406128483</v>
      </c>
      <c r="K11" s="81">
        <v>6741043</v>
      </c>
      <c r="L11" s="81">
        <f t="shared" si="2"/>
        <v>412869526</v>
      </c>
      <c r="M11" s="40">
        <f t="shared" si="3"/>
        <v>0.26613592500297395</v>
      </c>
      <c r="N11" s="108">
        <v>267536283</v>
      </c>
      <c r="O11" s="109">
        <v>1979337</v>
      </c>
      <c r="P11" s="110">
        <f t="shared" si="4"/>
        <v>269515620</v>
      </c>
      <c r="Q11" s="40">
        <f t="shared" si="5"/>
        <v>0.173729917842011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673664766</v>
      </c>
      <c r="AA11" s="81">
        <f t="shared" si="11"/>
        <v>8720380</v>
      </c>
      <c r="AB11" s="81">
        <f t="shared" si="12"/>
        <v>682385146</v>
      </c>
      <c r="AC11" s="40">
        <f t="shared" si="13"/>
        <v>0.439865842844985</v>
      </c>
      <c r="AD11" s="80">
        <v>292168401</v>
      </c>
      <c r="AE11" s="81">
        <v>3756510</v>
      </c>
      <c r="AF11" s="81">
        <f t="shared" si="14"/>
        <v>295924911</v>
      </c>
      <c r="AG11" s="40">
        <f t="shared" si="15"/>
        <v>0</v>
      </c>
      <c r="AH11" s="40">
        <f t="shared" si="16"/>
        <v>-0.08924321683753078</v>
      </c>
      <c r="AI11" s="12">
        <v>0</v>
      </c>
      <c r="AJ11" s="12">
        <v>0</v>
      </c>
      <c r="AK11" s="12">
        <v>663502929</v>
      </c>
      <c r="AL11" s="12"/>
    </row>
    <row r="12" spans="1:38" s="13" customFormat="1" ht="12.75">
      <c r="A12" s="29"/>
      <c r="B12" s="38" t="s">
        <v>62</v>
      </c>
      <c r="C12" s="39" t="s">
        <v>63</v>
      </c>
      <c r="D12" s="80">
        <v>3619271231</v>
      </c>
      <c r="E12" s="81">
        <v>367488750</v>
      </c>
      <c r="F12" s="83">
        <f t="shared" si="0"/>
        <v>3986759981</v>
      </c>
      <c r="G12" s="80">
        <v>3619271231</v>
      </c>
      <c r="H12" s="81">
        <v>367488750</v>
      </c>
      <c r="I12" s="83">
        <f t="shared" si="1"/>
        <v>3986759981</v>
      </c>
      <c r="J12" s="80">
        <v>1150321398</v>
      </c>
      <c r="K12" s="81">
        <v>5326053</v>
      </c>
      <c r="L12" s="81">
        <f t="shared" si="2"/>
        <v>1155647451</v>
      </c>
      <c r="M12" s="40">
        <f t="shared" si="3"/>
        <v>0.28987133825651795</v>
      </c>
      <c r="N12" s="108">
        <v>996179020</v>
      </c>
      <c r="O12" s="109">
        <v>10039979</v>
      </c>
      <c r="P12" s="110">
        <f t="shared" si="4"/>
        <v>1006218999</v>
      </c>
      <c r="Q12" s="40">
        <f t="shared" si="5"/>
        <v>0.2523901623863521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2146500418</v>
      </c>
      <c r="AA12" s="81">
        <f t="shared" si="11"/>
        <v>15366032</v>
      </c>
      <c r="AB12" s="81">
        <f t="shared" si="12"/>
        <v>2161866450</v>
      </c>
      <c r="AC12" s="40">
        <f t="shared" si="13"/>
        <v>0.54226150064287</v>
      </c>
      <c r="AD12" s="80">
        <v>803956583</v>
      </c>
      <c r="AE12" s="81">
        <v>50066530</v>
      </c>
      <c r="AF12" s="81">
        <f t="shared" si="14"/>
        <v>854023113</v>
      </c>
      <c r="AG12" s="40">
        <f t="shared" si="15"/>
        <v>0.506652271642734</v>
      </c>
      <c r="AH12" s="40">
        <f t="shared" si="16"/>
        <v>0.17821050002425398</v>
      </c>
      <c r="AI12" s="12">
        <v>3784769903</v>
      </c>
      <c r="AJ12" s="12">
        <v>3825934310</v>
      </c>
      <c r="AK12" s="12">
        <v>1917562269</v>
      </c>
      <c r="AL12" s="12"/>
    </row>
    <row r="13" spans="1:38" s="13" customFormat="1" ht="12.75">
      <c r="A13" s="29"/>
      <c r="B13" s="38" t="s">
        <v>64</v>
      </c>
      <c r="C13" s="39" t="s">
        <v>65</v>
      </c>
      <c r="D13" s="80">
        <v>947297698</v>
      </c>
      <c r="E13" s="81">
        <v>150922033</v>
      </c>
      <c r="F13" s="83">
        <f t="shared" si="0"/>
        <v>1098219731</v>
      </c>
      <c r="G13" s="80">
        <v>951951172</v>
      </c>
      <c r="H13" s="81">
        <v>219149121</v>
      </c>
      <c r="I13" s="83">
        <f t="shared" si="1"/>
        <v>1171100293</v>
      </c>
      <c r="J13" s="80">
        <v>381172522</v>
      </c>
      <c r="K13" s="81">
        <v>13702601</v>
      </c>
      <c r="L13" s="81">
        <f t="shared" si="2"/>
        <v>394875123</v>
      </c>
      <c r="M13" s="40">
        <f t="shared" si="3"/>
        <v>0.3595593048036395</v>
      </c>
      <c r="N13" s="108">
        <v>209132589</v>
      </c>
      <c r="O13" s="109">
        <v>20863737</v>
      </c>
      <c r="P13" s="110">
        <f t="shared" si="4"/>
        <v>229996326</v>
      </c>
      <c r="Q13" s="40">
        <f t="shared" si="5"/>
        <v>0.20942651047670896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590305111</v>
      </c>
      <c r="AA13" s="81">
        <f t="shared" si="11"/>
        <v>34566338</v>
      </c>
      <c r="AB13" s="81">
        <f t="shared" si="12"/>
        <v>624871449</v>
      </c>
      <c r="AC13" s="40">
        <f t="shared" si="13"/>
        <v>0.5689858152803485</v>
      </c>
      <c r="AD13" s="80">
        <v>149725885</v>
      </c>
      <c r="AE13" s="81">
        <v>34842724</v>
      </c>
      <c r="AF13" s="81">
        <f t="shared" si="14"/>
        <v>184568609</v>
      </c>
      <c r="AG13" s="40">
        <f t="shared" si="15"/>
        <v>0.5447469875918904</v>
      </c>
      <c r="AH13" s="40">
        <f t="shared" si="16"/>
        <v>0.24612916164958465</v>
      </c>
      <c r="AI13" s="12">
        <v>1081240450</v>
      </c>
      <c r="AJ13" s="12">
        <v>1079666148</v>
      </c>
      <c r="AK13" s="12">
        <v>589002478</v>
      </c>
      <c r="AL13" s="12"/>
    </row>
    <row r="14" spans="1:38" s="13" customFormat="1" ht="12.75">
      <c r="A14" s="29"/>
      <c r="B14" s="38" t="s">
        <v>66</v>
      </c>
      <c r="C14" s="39" t="s">
        <v>67</v>
      </c>
      <c r="D14" s="80">
        <v>1202985171</v>
      </c>
      <c r="E14" s="81">
        <v>261809178</v>
      </c>
      <c r="F14" s="83">
        <f t="shared" si="0"/>
        <v>1464794349</v>
      </c>
      <c r="G14" s="80">
        <v>1202985171</v>
      </c>
      <c r="H14" s="81">
        <v>261809178</v>
      </c>
      <c r="I14" s="83">
        <f t="shared" si="1"/>
        <v>1464794349</v>
      </c>
      <c r="J14" s="80">
        <v>315733528</v>
      </c>
      <c r="K14" s="81">
        <v>14112567</v>
      </c>
      <c r="L14" s="81">
        <f t="shared" si="2"/>
        <v>329846095</v>
      </c>
      <c r="M14" s="40">
        <f t="shared" si="3"/>
        <v>0.2251825283359282</v>
      </c>
      <c r="N14" s="108">
        <v>226145830</v>
      </c>
      <c r="O14" s="109">
        <v>17961138</v>
      </c>
      <c r="P14" s="110">
        <f t="shared" si="4"/>
        <v>244106968</v>
      </c>
      <c r="Q14" s="40">
        <f t="shared" si="5"/>
        <v>0.1666493103053335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541879358</v>
      </c>
      <c r="AA14" s="81">
        <f t="shared" si="11"/>
        <v>32073705</v>
      </c>
      <c r="AB14" s="81">
        <f t="shared" si="12"/>
        <v>573953063</v>
      </c>
      <c r="AC14" s="40">
        <f t="shared" si="13"/>
        <v>0.3918318386412617</v>
      </c>
      <c r="AD14" s="80">
        <v>285621608</v>
      </c>
      <c r="AE14" s="81">
        <v>20627376</v>
      </c>
      <c r="AF14" s="81">
        <f t="shared" si="14"/>
        <v>306248984</v>
      </c>
      <c r="AG14" s="40">
        <f t="shared" si="15"/>
        <v>0.5593079223153687</v>
      </c>
      <c r="AH14" s="40">
        <f t="shared" si="16"/>
        <v>-0.2029133784816083</v>
      </c>
      <c r="AI14" s="12">
        <v>1155487856</v>
      </c>
      <c r="AJ14" s="12">
        <v>1163343582</v>
      </c>
      <c r="AK14" s="12">
        <v>646273512</v>
      </c>
      <c r="AL14" s="12"/>
    </row>
    <row r="15" spans="1:38" s="13" customFormat="1" ht="12.75">
      <c r="A15" s="29"/>
      <c r="B15" s="38" t="s">
        <v>68</v>
      </c>
      <c r="C15" s="39" t="s">
        <v>69</v>
      </c>
      <c r="D15" s="80">
        <v>1166255700</v>
      </c>
      <c r="E15" s="81">
        <v>210500000</v>
      </c>
      <c r="F15" s="83">
        <f t="shared" si="0"/>
        <v>1376755700</v>
      </c>
      <c r="G15" s="80">
        <v>1166255700</v>
      </c>
      <c r="H15" s="81">
        <v>210500000</v>
      </c>
      <c r="I15" s="83">
        <f t="shared" si="1"/>
        <v>1376755700</v>
      </c>
      <c r="J15" s="80">
        <v>310199392</v>
      </c>
      <c r="K15" s="81">
        <v>140718365</v>
      </c>
      <c r="L15" s="81">
        <f t="shared" si="2"/>
        <v>450917757</v>
      </c>
      <c r="M15" s="40">
        <f t="shared" si="3"/>
        <v>0.32752198302138863</v>
      </c>
      <c r="N15" s="108">
        <v>211689911</v>
      </c>
      <c r="O15" s="109">
        <v>47359479</v>
      </c>
      <c r="P15" s="110">
        <f t="shared" si="4"/>
        <v>259049390</v>
      </c>
      <c r="Q15" s="40">
        <f t="shared" si="5"/>
        <v>0.18815930088395494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521889303</v>
      </c>
      <c r="AA15" s="81">
        <f t="shared" si="11"/>
        <v>188077844</v>
      </c>
      <c r="AB15" s="81">
        <f t="shared" si="12"/>
        <v>709967147</v>
      </c>
      <c r="AC15" s="40">
        <f t="shared" si="13"/>
        <v>0.5156812839053435</v>
      </c>
      <c r="AD15" s="80">
        <v>277812157</v>
      </c>
      <c r="AE15" s="81">
        <v>0</v>
      </c>
      <c r="AF15" s="81">
        <f t="shared" si="14"/>
        <v>277812157</v>
      </c>
      <c r="AG15" s="40">
        <f t="shared" si="15"/>
        <v>0.504098203924721</v>
      </c>
      <c r="AH15" s="40">
        <f t="shared" si="16"/>
        <v>-0.06753760239513207</v>
      </c>
      <c r="AI15" s="12">
        <v>1234024000</v>
      </c>
      <c r="AJ15" s="12">
        <v>1016078500</v>
      </c>
      <c r="AK15" s="12">
        <v>622069282</v>
      </c>
      <c r="AL15" s="12"/>
    </row>
    <row r="16" spans="1:38" s="13" customFormat="1" ht="12.75">
      <c r="A16" s="29"/>
      <c r="B16" s="38" t="s">
        <v>70</v>
      </c>
      <c r="C16" s="39" t="s">
        <v>71</v>
      </c>
      <c r="D16" s="80">
        <v>1617397184</v>
      </c>
      <c r="E16" s="81">
        <v>246637998</v>
      </c>
      <c r="F16" s="83">
        <f t="shared" si="0"/>
        <v>1864035182</v>
      </c>
      <c r="G16" s="80">
        <v>1617397184</v>
      </c>
      <c r="H16" s="81">
        <v>246637998</v>
      </c>
      <c r="I16" s="83">
        <f t="shared" si="1"/>
        <v>1864035182</v>
      </c>
      <c r="J16" s="80">
        <v>529655016</v>
      </c>
      <c r="K16" s="81">
        <v>62874699</v>
      </c>
      <c r="L16" s="81">
        <f t="shared" si="2"/>
        <v>592529715</v>
      </c>
      <c r="M16" s="40">
        <f t="shared" si="3"/>
        <v>0.3178747486752104</v>
      </c>
      <c r="N16" s="108">
        <v>487842594</v>
      </c>
      <c r="O16" s="109">
        <v>35415236</v>
      </c>
      <c r="P16" s="110">
        <f t="shared" si="4"/>
        <v>523257830</v>
      </c>
      <c r="Q16" s="40">
        <f t="shared" si="5"/>
        <v>0.28071242166071947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1017497610</v>
      </c>
      <c r="AA16" s="81">
        <f t="shared" si="11"/>
        <v>98289935</v>
      </c>
      <c r="AB16" s="81">
        <f t="shared" si="12"/>
        <v>1115787545</v>
      </c>
      <c r="AC16" s="40">
        <f t="shared" si="13"/>
        <v>0.5985871703359299</v>
      </c>
      <c r="AD16" s="80">
        <v>278992381</v>
      </c>
      <c r="AE16" s="81">
        <v>26535373</v>
      </c>
      <c r="AF16" s="81">
        <f t="shared" si="14"/>
        <v>305527754</v>
      </c>
      <c r="AG16" s="40">
        <f t="shared" si="15"/>
        <v>0.4340506485422976</v>
      </c>
      <c r="AH16" s="40">
        <f t="shared" si="16"/>
        <v>0.7126359983649799</v>
      </c>
      <c r="AI16" s="12">
        <v>1696574000</v>
      </c>
      <c r="AJ16" s="12">
        <v>1881999981</v>
      </c>
      <c r="AK16" s="12">
        <v>736399045</v>
      </c>
      <c r="AL16" s="12"/>
    </row>
    <row r="17" spans="1:38" s="13" customFormat="1" ht="12.75">
      <c r="A17" s="29"/>
      <c r="B17" s="38" t="s">
        <v>72</v>
      </c>
      <c r="C17" s="39" t="s">
        <v>73</v>
      </c>
      <c r="D17" s="80">
        <v>1510766710</v>
      </c>
      <c r="E17" s="81">
        <v>541567987</v>
      </c>
      <c r="F17" s="83">
        <f t="shared" si="0"/>
        <v>2052334697</v>
      </c>
      <c r="G17" s="80">
        <v>1510766710</v>
      </c>
      <c r="H17" s="81">
        <v>541567987</v>
      </c>
      <c r="I17" s="83">
        <f t="shared" si="1"/>
        <v>2052334697</v>
      </c>
      <c r="J17" s="80">
        <v>391683176</v>
      </c>
      <c r="K17" s="81">
        <v>26262112</v>
      </c>
      <c r="L17" s="81">
        <f t="shared" si="2"/>
        <v>417945288</v>
      </c>
      <c r="M17" s="40">
        <f t="shared" si="3"/>
        <v>0.2036438250597875</v>
      </c>
      <c r="N17" s="108">
        <v>385131942</v>
      </c>
      <c r="O17" s="109">
        <v>77237026</v>
      </c>
      <c r="P17" s="110">
        <f t="shared" si="4"/>
        <v>462368968</v>
      </c>
      <c r="Q17" s="40">
        <f t="shared" si="5"/>
        <v>0.2252892613840558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776815118</v>
      </c>
      <c r="AA17" s="81">
        <f t="shared" si="11"/>
        <v>103499138</v>
      </c>
      <c r="AB17" s="81">
        <f t="shared" si="12"/>
        <v>880314256</v>
      </c>
      <c r="AC17" s="40">
        <f t="shared" si="13"/>
        <v>0.4289330864438433</v>
      </c>
      <c r="AD17" s="80">
        <v>343204441</v>
      </c>
      <c r="AE17" s="81">
        <v>57384953</v>
      </c>
      <c r="AF17" s="81">
        <f t="shared" si="14"/>
        <v>400589394</v>
      </c>
      <c r="AG17" s="40">
        <f t="shared" si="15"/>
        <v>0.4029630877924822</v>
      </c>
      <c r="AH17" s="40">
        <f t="shared" si="16"/>
        <v>0.154221691650678</v>
      </c>
      <c r="AI17" s="12">
        <v>1960801639</v>
      </c>
      <c r="AJ17" s="12">
        <v>1811065239</v>
      </c>
      <c r="AK17" s="12">
        <v>790130683</v>
      </c>
      <c r="AL17" s="12"/>
    </row>
    <row r="18" spans="1:38" s="13" customFormat="1" ht="12.75">
      <c r="A18" s="29"/>
      <c r="B18" s="38" t="s">
        <v>74</v>
      </c>
      <c r="C18" s="39" t="s">
        <v>75</v>
      </c>
      <c r="D18" s="80">
        <v>1762640488</v>
      </c>
      <c r="E18" s="81">
        <v>382973863</v>
      </c>
      <c r="F18" s="83">
        <f t="shared" si="0"/>
        <v>2145614351</v>
      </c>
      <c r="G18" s="80">
        <v>1762640488</v>
      </c>
      <c r="H18" s="81">
        <v>382973863</v>
      </c>
      <c r="I18" s="83">
        <f t="shared" si="1"/>
        <v>2145614351</v>
      </c>
      <c r="J18" s="80">
        <v>480115093</v>
      </c>
      <c r="K18" s="81">
        <v>19004166</v>
      </c>
      <c r="L18" s="81">
        <f t="shared" si="2"/>
        <v>499119259</v>
      </c>
      <c r="M18" s="40">
        <f t="shared" si="3"/>
        <v>0.23262300551232656</v>
      </c>
      <c r="N18" s="108">
        <v>416961056</v>
      </c>
      <c r="O18" s="109">
        <v>34569471</v>
      </c>
      <c r="P18" s="110">
        <f t="shared" si="4"/>
        <v>451530527</v>
      </c>
      <c r="Q18" s="40">
        <f t="shared" si="5"/>
        <v>0.21044346892513863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897076149</v>
      </c>
      <c r="AA18" s="81">
        <f t="shared" si="11"/>
        <v>53573637</v>
      </c>
      <c r="AB18" s="81">
        <f t="shared" si="12"/>
        <v>950649786</v>
      </c>
      <c r="AC18" s="40">
        <f t="shared" si="13"/>
        <v>0.4430664744374652</v>
      </c>
      <c r="AD18" s="80">
        <v>383341006</v>
      </c>
      <c r="AE18" s="81">
        <v>32584950</v>
      </c>
      <c r="AF18" s="81">
        <f t="shared" si="14"/>
        <v>415925956</v>
      </c>
      <c r="AG18" s="40">
        <f t="shared" si="15"/>
        <v>0.501846208527267</v>
      </c>
      <c r="AH18" s="40">
        <f t="shared" si="16"/>
        <v>0.0856031475948571</v>
      </c>
      <c r="AI18" s="12">
        <v>1714224289</v>
      </c>
      <c r="AJ18" s="12">
        <v>1722980752</v>
      </c>
      <c r="AK18" s="12">
        <v>860276960</v>
      </c>
      <c r="AL18" s="12"/>
    </row>
    <row r="19" spans="1:38" s="13" customFormat="1" ht="12.75">
      <c r="A19" s="29"/>
      <c r="B19" s="38" t="s">
        <v>76</v>
      </c>
      <c r="C19" s="39" t="s">
        <v>77</v>
      </c>
      <c r="D19" s="80">
        <v>2987790076</v>
      </c>
      <c r="E19" s="81">
        <v>230014000</v>
      </c>
      <c r="F19" s="83">
        <f t="shared" si="0"/>
        <v>3217804076</v>
      </c>
      <c r="G19" s="80">
        <v>2987790076</v>
      </c>
      <c r="H19" s="81">
        <v>230014000</v>
      </c>
      <c r="I19" s="83">
        <f t="shared" si="1"/>
        <v>3217804076</v>
      </c>
      <c r="J19" s="80">
        <v>835727592</v>
      </c>
      <c r="K19" s="81">
        <v>9775997</v>
      </c>
      <c r="L19" s="81">
        <f t="shared" si="2"/>
        <v>845503589</v>
      </c>
      <c r="M19" s="40">
        <f t="shared" si="3"/>
        <v>0.2627579458010482</v>
      </c>
      <c r="N19" s="108">
        <v>832560873</v>
      </c>
      <c r="O19" s="109">
        <v>36709583</v>
      </c>
      <c r="P19" s="110">
        <f t="shared" si="4"/>
        <v>869270456</v>
      </c>
      <c r="Q19" s="40">
        <f t="shared" si="5"/>
        <v>0.2701439974184432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1668288465</v>
      </c>
      <c r="AA19" s="81">
        <f t="shared" si="11"/>
        <v>46485580</v>
      </c>
      <c r="AB19" s="81">
        <f t="shared" si="12"/>
        <v>1714774045</v>
      </c>
      <c r="AC19" s="40">
        <f t="shared" si="13"/>
        <v>0.5329019432194914</v>
      </c>
      <c r="AD19" s="80">
        <v>701779054</v>
      </c>
      <c r="AE19" s="81">
        <v>37806703</v>
      </c>
      <c r="AF19" s="81">
        <f t="shared" si="14"/>
        <v>739585757</v>
      </c>
      <c r="AG19" s="40">
        <f t="shared" si="15"/>
        <v>0.42531467713210364</v>
      </c>
      <c r="AH19" s="40">
        <f t="shared" si="16"/>
        <v>0.17534775078152287</v>
      </c>
      <c r="AI19" s="12">
        <v>3447387701</v>
      </c>
      <c r="AJ19" s="12">
        <v>3387515048</v>
      </c>
      <c r="AK19" s="12">
        <v>1466224587</v>
      </c>
      <c r="AL19" s="12"/>
    </row>
    <row r="20" spans="1:38" s="13" customFormat="1" ht="12.75">
      <c r="A20" s="29"/>
      <c r="B20" s="38" t="s">
        <v>78</v>
      </c>
      <c r="C20" s="39" t="s">
        <v>79</v>
      </c>
      <c r="D20" s="80">
        <v>1326738185</v>
      </c>
      <c r="E20" s="81">
        <v>305418128</v>
      </c>
      <c r="F20" s="83">
        <f t="shared" si="0"/>
        <v>1632156313</v>
      </c>
      <c r="G20" s="80">
        <v>1326738185</v>
      </c>
      <c r="H20" s="81">
        <v>305418128</v>
      </c>
      <c r="I20" s="83">
        <f t="shared" si="1"/>
        <v>1632156313</v>
      </c>
      <c r="J20" s="80">
        <v>381265424</v>
      </c>
      <c r="K20" s="81">
        <v>23662893</v>
      </c>
      <c r="L20" s="81">
        <f t="shared" si="2"/>
        <v>404928317</v>
      </c>
      <c r="M20" s="40">
        <f t="shared" si="3"/>
        <v>0.24809407884206738</v>
      </c>
      <c r="N20" s="108">
        <v>360461446</v>
      </c>
      <c r="O20" s="109">
        <v>49626334</v>
      </c>
      <c r="P20" s="110">
        <f t="shared" si="4"/>
        <v>410087780</v>
      </c>
      <c r="Q20" s="40">
        <f t="shared" si="5"/>
        <v>0.25125521173044657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741726870</v>
      </c>
      <c r="AA20" s="81">
        <f t="shared" si="11"/>
        <v>73289227</v>
      </c>
      <c r="AB20" s="81">
        <f t="shared" si="12"/>
        <v>815016097</v>
      </c>
      <c r="AC20" s="40">
        <f t="shared" si="13"/>
        <v>0.4993492905725139</v>
      </c>
      <c r="AD20" s="80">
        <v>312914462</v>
      </c>
      <c r="AE20" s="81">
        <v>46838944</v>
      </c>
      <c r="AF20" s="81">
        <f t="shared" si="14"/>
        <v>359753406</v>
      </c>
      <c r="AG20" s="40">
        <f t="shared" si="15"/>
        <v>0.40472787685946837</v>
      </c>
      <c r="AH20" s="40">
        <f t="shared" si="16"/>
        <v>0.13991354400130396</v>
      </c>
      <c r="AI20" s="12">
        <v>1577920750</v>
      </c>
      <c r="AJ20" s="12">
        <v>1507598008</v>
      </c>
      <c r="AK20" s="12">
        <v>638628515</v>
      </c>
      <c r="AL20" s="12"/>
    </row>
    <row r="21" spans="1:38" s="13" customFormat="1" ht="12.75">
      <c r="A21" s="29"/>
      <c r="B21" s="38" t="s">
        <v>80</v>
      </c>
      <c r="C21" s="39" t="s">
        <v>81</v>
      </c>
      <c r="D21" s="80">
        <v>1767633000</v>
      </c>
      <c r="E21" s="81">
        <v>485070000</v>
      </c>
      <c r="F21" s="83">
        <f t="shared" si="0"/>
        <v>2252703000</v>
      </c>
      <c r="G21" s="80">
        <v>1767633000</v>
      </c>
      <c r="H21" s="81">
        <v>485070000</v>
      </c>
      <c r="I21" s="83">
        <f t="shared" si="1"/>
        <v>2252703000</v>
      </c>
      <c r="J21" s="80">
        <v>459304334</v>
      </c>
      <c r="K21" s="81">
        <v>84937598</v>
      </c>
      <c r="L21" s="81">
        <f t="shared" si="2"/>
        <v>544241932</v>
      </c>
      <c r="M21" s="40">
        <f t="shared" si="3"/>
        <v>0.24159506690407034</v>
      </c>
      <c r="N21" s="108">
        <v>409397813</v>
      </c>
      <c r="O21" s="109">
        <v>93008260</v>
      </c>
      <c r="P21" s="110">
        <f t="shared" si="4"/>
        <v>502406073</v>
      </c>
      <c r="Q21" s="40">
        <f t="shared" si="5"/>
        <v>0.2230236622404285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868702147</v>
      </c>
      <c r="AA21" s="81">
        <f t="shared" si="11"/>
        <v>177945858</v>
      </c>
      <c r="AB21" s="81">
        <f t="shared" si="12"/>
        <v>1046648005</v>
      </c>
      <c r="AC21" s="40">
        <f t="shared" si="13"/>
        <v>0.46461872914449887</v>
      </c>
      <c r="AD21" s="80">
        <v>347890967</v>
      </c>
      <c r="AE21" s="81">
        <v>79264938</v>
      </c>
      <c r="AF21" s="81">
        <f t="shared" si="14"/>
        <v>427155905</v>
      </c>
      <c r="AG21" s="40">
        <f t="shared" si="15"/>
        <v>0.4915083560625715</v>
      </c>
      <c r="AH21" s="40">
        <f t="shared" si="16"/>
        <v>0.17616558057414666</v>
      </c>
      <c r="AI21" s="12">
        <v>1864776905</v>
      </c>
      <c r="AJ21" s="12">
        <v>2116144905</v>
      </c>
      <c r="AK21" s="12">
        <v>916553431</v>
      </c>
      <c r="AL21" s="12"/>
    </row>
    <row r="22" spans="1:38" s="13" customFormat="1" ht="12.75">
      <c r="A22" s="29"/>
      <c r="B22" s="38" t="s">
        <v>82</v>
      </c>
      <c r="C22" s="39" t="s">
        <v>83</v>
      </c>
      <c r="D22" s="80">
        <v>2685772859</v>
      </c>
      <c r="E22" s="81">
        <v>888772983</v>
      </c>
      <c r="F22" s="83">
        <f t="shared" si="0"/>
        <v>3574545842</v>
      </c>
      <c r="G22" s="80">
        <v>2685772859</v>
      </c>
      <c r="H22" s="81">
        <v>888772983</v>
      </c>
      <c r="I22" s="83">
        <f t="shared" si="1"/>
        <v>3574545842</v>
      </c>
      <c r="J22" s="80">
        <v>604059479</v>
      </c>
      <c r="K22" s="81">
        <v>40293477</v>
      </c>
      <c r="L22" s="81">
        <f t="shared" si="2"/>
        <v>644352956</v>
      </c>
      <c r="M22" s="40">
        <f t="shared" si="3"/>
        <v>0.1802614890062445</v>
      </c>
      <c r="N22" s="108">
        <v>583225589</v>
      </c>
      <c r="O22" s="109">
        <v>136404135</v>
      </c>
      <c r="P22" s="110">
        <f t="shared" si="4"/>
        <v>719629724</v>
      </c>
      <c r="Q22" s="40">
        <f t="shared" si="5"/>
        <v>0.20132060289856538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1187285068</v>
      </c>
      <c r="AA22" s="81">
        <f t="shared" si="11"/>
        <v>176697612</v>
      </c>
      <c r="AB22" s="81">
        <f t="shared" si="12"/>
        <v>1363982680</v>
      </c>
      <c r="AC22" s="40">
        <f t="shared" si="13"/>
        <v>0.38158209190480985</v>
      </c>
      <c r="AD22" s="80">
        <v>544676616</v>
      </c>
      <c r="AE22" s="81">
        <v>61528439</v>
      </c>
      <c r="AF22" s="81">
        <f t="shared" si="14"/>
        <v>606205055</v>
      </c>
      <c r="AG22" s="40">
        <f t="shared" si="15"/>
        <v>0.40285761226297745</v>
      </c>
      <c r="AH22" s="40">
        <f t="shared" si="16"/>
        <v>0.18710610883968948</v>
      </c>
      <c r="AI22" s="12">
        <v>2742993478</v>
      </c>
      <c r="AJ22" s="12">
        <v>2806386351</v>
      </c>
      <c r="AK22" s="12">
        <v>1105035803</v>
      </c>
      <c r="AL22" s="12"/>
    </row>
    <row r="23" spans="1:38" s="13" customFormat="1" ht="12.75">
      <c r="A23" s="29"/>
      <c r="B23" s="38" t="s">
        <v>84</v>
      </c>
      <c r="C23" s="39" t="s">
        <v>85</v>
      </c>
      <c r="D23" s="80">
        <v>1386703832</v>
      </c>
      <c r="E23" s="81">
        <v>285010000</v>
      </c>
      <c r="F23" s="83">
        <f t="shared" si="0"/>
        <v>1671713832</v>
      </c>
      <c r="G23" s="80">
        <v>1386703832</v>
      </c>
      <c r="H23" s="81">
        <v>285010000</v>
      </c>
      <c r="I23" s="83">
        <f t="shared" si="1"/>
        <v>1671713832</v>
      </c>
      <c r="J23" s="80">
        <v>481556046</v>
      </c>
      <c r="K23" s="81">
        <v>19639204</v>
      </c>
      <c r="L23" s="81">
        <f t="shared" si="2"/>
        <v>501195250</v>
      </c>
      <c r="M23" s="40">
        <f t="shared" si="3"/>
        <v>0.2998092379246402</v>
      </c>
      <c r="N23" s="108">
        <v>302161801</v>
      </c>
      <c r="O23" s="109">
        <v>77365546</v>
      </c>
      <c r="P23" s="110">
        <f t="shared" si="4"/>
        <v>379527347</v>
      </c>
      <c r="Q23" s="40">
        <f t="shared" si="5"/>
        <v>0.22702889677352386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783717847</v>
      </c>
      <c r="AA23" s="81">
        <f t="shared" si="11"/>
        <v>97004750</v>
      </c>
      <c r="AB23" s="81">
        <f t="shared" si="12"/>
        <v>880722597</v>
      </c>
      <c r="AC23" s="40">
        <f t="shared" si="13"/>
        <v>0.5268381346981641</v>
      </c>
      <c r="AD23" s="80">
        <v>300847165</v>
      </c>
      <c r="AE23" s="81">
        <v>28735083</v>
      </c>
      <c r="AF23" s="81">
        <f t="shared" si="14"/>
        <v>329582248</v>
      </c>
      <c r="AG23" s="40">
        <f t="shared" si="15"/>
        <v>0.5073038219317796</v>
      </c>
      <c r="AH23" s="40">
        <f t="shared" si="16"/>
        <v>0.15154062241847432</v>
      </c>
      <c r="AI23" s="12">
        <v>1445273050</v>
      </c>
      <c r="AJ23" s="12">
        <v>1452855638</v>
      </c>
      <c r="AK23" s="12">
        <v>733192542</v>
      </c>
      <c r="AL23" s="12"/>
    </row>
    <row r="24" spans="1:38" s="13" customFormat="1" ht="12.75">
      <c r="A24" s="29"/>
      <c r="B24" s="38" t="s">
        <v>86</v>
      </c>
      <c r="C24" s="39" t="s">
        <v>87</v>
      </c>
      <c r="D24" s="80">
        <v>861570703</v>
      </c>
      <c r="E24" s="81">
        <v>189043691</v>
      </c>
      <c r="F24" s="83">
        <f t="shared" si="0"/>
        <v>1050614394</v>
      </c>
      <c r="G24" s="80">
        <v>861570703</v>
      </c>
      <c r="H24" s="81">
        <v>202387402</v>
      </c>
      <c r="I24" s="83">
        <f t="shared" si="1"/>
        <v>1063958105</v>
      </c>
      <c r="J24" s="80">
        <v>441254335</v>
      </c>
      <c r="K24" s="81">
        <v>14835828</v>
      </c>
      <c r="L24" s="81">
        <f t="shared" si="2"/>
        <v>456090163</v>
      </c>
      <c r="M24" s="40">
        <f t="shared" si="3"/>
        <v>0.43411756549758446</v>
      </c>
      <c r="N24" s="108">
        <v>152611648</v>
      </c>
      <c r="O24" s="109">
        <v>23765244</v>
      </c>
      <c r="P24" s="110">
        <f t="shared" si="4"/>
        <v>176376892</v>
      </c>
      <c r="Q24" s="40">
        <f t="shared" si="5"/>
        <v>0.16787975969801913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593865983</v>
      </c>
      <c r="AA24" s="81">
        <f t="shared" si="11"/>
        <v>38601072</v>
      </c>
      <c r="AB24" s="81">
        <f t="shared" si="12"/>
        <v>632467055</v>
      </c>
      <c r="AC24" s="40">
        <f t="shared" si="13"/>
        <v>0.6019973251956036</v>
      </c>
      <c r="AD24" s="80">
        <v>137540572</v>
      </c>
      <c r="AE24" s="81">
        <v>31570311</v>
      </c>
      <c r="AF24" s="81">
        <f t="shared" si="14"/>
        <v>169110883</v>
      </c>
      <c r="AG24" s="40">
        <f t="shared" si="15"/>
        <v>0.571384549836566</v>
      </c>
      <c r="AH24" s="40">
        <f t="shared" si="16"/>
        <v>0.04296594560386757</v>
      </c>
      <c r="AI24" s="12">
        <v>1005256693</v>
      </c>
      <c r="AJ24" s="12">
        <v>1012946764</v>
      </c>
      <c r="AK24" s="12">
        <v>574388143</v>
      </c>
      <c r="AL24" s="12"/>
    </row>
    <row r="25" spans="1:38" s="13" customFormat="1" ht="12.75">
      <c r="A25" s="29"/>
      <c r="B25" s="38" t="s">
        <v>88</v>
      </c>
      <c r="C25" s="39" t="s">
        <v>89</v>
      </c>
      <c r="D25" s="80">
        <v>967102108</v>
      </c>
      <c r="E25" s="81">
        <v>195689000</v>
      </c>
      <c r="F25" s="83">
        <f t="shared" si="0"/>
        <v>1162791108</v>
      </c>
      <c r="G25" s="80">
        <v>851780642</v>
      </c>
      <c r="H25" s="81">
        <v>309966333</v>
      </c>
      <c r="I25" s="83">
        <f t="shared" si="1"/>
        <v>1161746975</v>
      </c>
      <c r="J25" s="80">
        <v>265265631</v>
      </c>
      <c r="K25" s="81">
        <v>23402470</v>
      </c>
      <c r="L25" s="81">
        <f t="shared" si="2"/>
        <v>288668101</v>
      </c>
      <c r="M25" s="40">
        <f t="shared" si="3"/>
        <v>0.24825447925595936</v>
      </c>
      <c r="N25" s="108">
        <v>247703192</v>
      </c>
      <c r="O25" s="109">
        <v>59385799</v>
      </c>
      <c r="P25" s="110">
        <f t="shared" si="4"/>
        <v>307088991</v>
      </c>
      <c r="Q25" s="40">
        <f t="shared" si="5"/>
        <v>0.26409643906564856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512968823</v>
      </c>
      <c r="AA25" s="81">
        <f t="shared" si="11"/>
        <v>82788269</v>
      </c>
      <c r="AB25" s="81">
        <f t="shared" si="12"/>
        <v>595757092</v>
      </c>
      <c r="AC25" s="40">
        <f t="shared" si="13"/>
        <v>0.512350918321608</v>
      </c>
      <c r="AD25" s="80">
        <v>202995810</v>
      </c>
      <c r="AE25" s="81">
        <v>50766786</v>
      </c>
      <c r="AF25" s="81">
        <f t="shared" si="14"/>
        <v>253762596</v>
      </c>
      <c r="AG25" s="40">
        <f t="shared" si="15"/>
        <v>0.48309959343455255</v>
      </c>
      <c r="AH25" s="40">
        <f t="shared" si="16"/>
        <v>0.21014284942135442</v>
      </c>
      <c r="AI25" s="12">
        <v>1060260292</v>
      </c>
      <c r="AJ25" s="12">
        <v>1211413933</v>
      </c>
      <c r="AK25" s="12">
        <v>512211316</v>
      </c>
      <c r="AL25" s="12"/>
    </row>
    <row r="26" spans="1:38" s="13" customFormat="1" ht="12.75">
      <c r="A26" s="29"/>
      <c r="B26" s="38" t="s">
        <v>90</v>
      </c>
      <c r="C26" s="39" t="s">
        <v>91</v>
      </c>
      <c r="D26" s="80">
        <v>959132732</v>
      </c>
      <c r="E26" s="81">
        <v>157672949</v>
      </c>
      <c r="F26" s="83">
        <f t="shared" si="0"/>
        <v>1116805681</v>
      </c>
      <c r="G26" s="80">
        <v>959132732</v>
      </c>
      <c r="H26" s="81">
        <v>157672949</v>
      </c>
      <c r="I26" s="83">
        <f t="shared" si="1"/>
        <v>1116805681</v>
      </c>
      <c r="J26" s="80">
        <v>279326592</v>
      </c>
      <c r="K26" s="81">
        <v>13101519</v>
      </c>
      <c r="L26" s="81">
        <f t="shared" si="2"/>
        <v>292428111</v>
      </c>
      <c r="M26" s="40">
        <f t="shared" si="3"/>
        <v>0.26184332330594584</v>
      </c>
      <c r="N26" s="108">
        <v>219930738</v>
      </c>
      <c r="O26" s="109">
        <v>24573435</v>
      </c>
      <c r="P26" s="110">
        <f t="shared" si="4"/>
        <v>244504173</v>
      </c>
      <c r="Q26" s="40">
        <f t="shared" si="5"/>
        <v>0.21893170598941464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499257330</v>
      </c>
      <c r="AA26" s="81">
        <f t="shared" si="11"/>
        <v>37674954</v>
      </c>
      <c r="AB26" s="81">
        <f t="shared" si="12"/>
        <v>536932284</v>
      </c>
      <c r="AC26" s="40">
        <f t="shared" si="13"/>
        <v>0.4807750292953605</v>
      </c>
      <c r="AD26" s="80">
        <v>173012804</v>
      </c>
      <c r="AE26" s="81">
        <v>39221381</v>
      </c>
      <c r="AF26" s="81">
        <f t="shared" si="14"/>
        <v>212234185</v>
      </c>
      <c r="AG26" s="40">
        <f t="shared" si="15"/>
        <v>0.5250398372322305</v>
      </c>
      <c r="AH26" s="40">
        <f t="shared" si="16"/>
        <v>0.1520489642137528</v>
      </c>
      <c r="AI26" s="12">
        <v>917925216</v>
      </c>
      <c r="AJ26" s="12">
        <v>939483617</v>
      </c>
      <c r="AK26" s="12">
        <v>481947306</v>
      </c>
      <c r="AL26" s="12"/>
    </row>
    <row r="27" spans="1:38" s="13" customFormat="1" ht="12.75">
      <c r="A27" s="29"/>
      <c r="B27" s="41" t="s">
        <v>92</v>
      </c>
      <c r="C27" s="39" t="s">
        <v>93</v>
      </c>
      <c r="D27" s="80">
        <v>1838067600</v>
      </c>
      <c r="E27" s="81">
        <v>206483100</v>
      </c>
      <c r="F27" s="83">
        <f t="shared" si="0"/>
        <v>2044550700</v>
      </c>
      <c r="G27" s="80">
        <v>1838067600</v>
      </c>
      <c r="H27" s="81">
        <v>206483100</v>
      </c>
      <c r="I27" s="83">
        <f t="shared" si="1"/>
        <v>2044550700</v>
      </c>
      <c r="J27" s="80">
        <v>571924472</v>
      </c>
      <c r="K27" s="81">
        <v>15938259</v>
      </c>
      <c r="L27" s="81">
        <f t="shared" si="2"/>
        <v>587862731</v>
      </c>
      <c r="M27" s="40">
        <f t="shared" si="3"/>
        <v>0.28752660963604376</v>
      </c>
      <c r="N27" s="108">
        <v>474015974</v>
      </c>
      <c r="O27" s="109">
        <v>30824303</v>
      </c>
      <c r="P27" s="110">
        <f t="shared" si="4"/>
        <v>504840277</v>
      </c>
      <c r="Q27" s="40">
        <f t="shared" si="5"/>
        <v>0.24691991105918773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1045940446</v>
      </c>
      <c r="AA27" s="81">
        <f t="shared" si="11"/>
        <v>46762562</v>
      </c>
      <c r="AB27" s="81">
        <f t="shared" si="12"/>
        <v>1092703008</v>
      </c>
      <c r="AC27" s="40">
        <f t="shared" si="13"/>
        <v>0.5344465206952315</v>
      </c>
      <c r="AD27" s="80">
        <v>445226651</v>
      </c>
      <c r="AE27" s="81">
        <v>17515871</v>
      </c>
      <c r="AF27" s="81">
        <f t="shared" si="14"/>
        <v>462742522</v>
      </c>
      <c r="AG27" s="40">
        <f t="shared" si="15"/>
        <v>0.4318716116503382</v>
      </c>
      <c r="AH27" s="40">
        <f t="shared" si="16"/>
        <v>0.09097446851880187</v>
      </c>
      <c r="AI27" s="12">
        <v>2082003801</v>
      </c>
      <c r="AJ27" s="12">
        <v>1899365001</v>
      </c>
      <c r="AK27" s="12">
        <v>899158337</v>
      </c>
      <c r="AL27" s="12"/>
    </row>
    <row r="28" spans="1:38" s="13" customFormat="1" ht="12.75">
      <c r="A28" s="42"/>
      <c r="B28" s="43" t="s">
        <v>654</v>
      </c>
      <c r="C28" s="42"/>
      <c r="D28" s="84">
        <f>SUM(D9:D27)</f>
        <v>31126362782</v>
      </c>
      <c r="E28" s="85">
        <f>SUM(E9:E27)</f>
        <v>5684352514</v>
      </c>
      <c r="F28" s="86">
        <f t="shared" si="0"/>
        <v>36810715296</v>
      </c>
      <c r="G28" s="84">
        <f>SUM(G9:G27)</f>
        <v>31015694790</v>
      </c>
      <c r="H28" s="85">
        <f>SUM(H9:H27)</f>
        <v>5887370600</v>
      </c>
      <c r="I28" s="86">
        <f t="shared" si="1"/>
        <v>36903065390</v>
      </c>
      <c r="J28" s="84">
        <f>SUM(J9:J27)</f>
        <v>9268269307</v>
      </c>
      <c r="K28" s="85">
        <f>SUM(K9:K27)</f>
        <v>558536428</v>
      </c>
      <c r="L28" s="85">
        <f t="shared" si="2"/>
        <v>9826805735</v>
      </c>
      <c r="M28" s="44">
        <f t="shared" si="3"/>
        <v>0.2669550334999282</v>
      </c>
      <c r="N28" s="111">
        <f>SUM(N9:N27)</f>
        <v>7477617960</v>
      </c>
      <c r="O28" s="112">
        <f>SUM(O9:O27)</f>
        <v>878479753</v>
      </c>
      <c r="P28" s="113">
        <f t="shared" si="4"/>
        <v>8356097713</v>
      </c>
      <c r="Q28" s="44">
        <f t="shared" si="5"/>
        <v>0.22700177504858232</v>
      </c>
      <c r="R28" s="111">
        <f>SUM(R9:R27)</f>
        <v>0</v>
      </c>
      <c r="S28" s="113">
        <f>SUM(S9:S27)</f>
        <v>0</v>
      </c>
      <c r="T28" s="113">
        <f t="shared" si="6"/>
        <v>0</v>
      </c>
      <c r="U28" s="44">
        <f t="shared" si="7"/>
        <v>0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16745887267</v>
      </c>
      <c r="AA28" s="85">
        <f t="shared" si="11"/>
        <v>1437016181</v>
      </c>
      <c r="AB28" s="85">
        <f t="shared" si="12"/>
        <v>18182903448</v>
      </c>
      <c r="AC28" s="44">
        <f t="shared" si="13"/>
        <v>0.49395680854851054</v>
      </c>
      <c r="AD28" s="84">
        <f>SUM(AD9:AD27)</f>
        <v>6635896312</v>
      </c>
      <c r="AE28" s="85">
        <f>SUM(AE9:AE27)</f>
        <v>700181570</v>
      </c>
      <c r="AF28" s="85">
        <f t="shared" si="14"/>
        <v>7336077882</v>
      </c>
      <c r="AG28" s="44">
        <f t="shared" si="15"/>
        <v>0.48325768691053733</v>
      </c>
      <c r="AH28" s="44">
        <f t="shared" si="16"/>
        <v>0.13904157608560141</v>
      </c>
      <c r="AI28" s="12">
        <f>SUM(AI9:AI27)</f>
        <v>32413052850</v>
      </c>
      <c r="AJ28" s="12">
        <f>SUM(AJ9:AJ27)</f>
        <v>32260024919</v>
      </c>
      <c r="AK28" s="12">
        <f>SUM(AK9:AK27)</f>
        <v>15663856946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39</v>
      </c>
      <c r="C9" s="39" t="s">
        <v>40</v>
      </c>
      <c r="D9" s="80">
        <v>3966637301</v>
      </c>
      <c r="E9" s="81">
        <v>749097271</v>
      </c>
      <c r="F9" s="82">
        <f>$D9+$E9</f>
        <v>4715734572</v>
      </c>
      <c r="G9" s="80">
        <v>4003009591</v>
      </c>
      <c r="H9" s="81">
        <v>793262334</v>
      </c>
      <c r="I9" s="83">
        <f>$G9+$H9</f>
        <v>4796271925</v>
      </c>
      <c r="J9" s="80">
        <v>1704044692</v>
      </c>
      <c r="K9" s="81">
        <v>38430807</v>
      </c>
      <c r="L9" s="81">
        <f>$J9+$K9</f>
        <v>1742475499</v>
      </c>
      <c r="M9" s="40">
        <f>IF($F9=0,0,$L9/$F9)</f>
        <v>0.36950245447359753</v>
      </c>
      <c r="N9" s="108">
        <v>804865421</v>
      </c>
      <c r="O9" s="109">
        <v>110911932</v>
      </c>
      <c r="P9" s="110">
        <f>$N9+$O9</f>
        <v>915777353</v>
      </c>
      <c r="Q9" s="40">
        <f>IF($F9=0,0,$P9/$F9)</f>
        <v>0.19419611918734597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2508910113</v>
      </c>
      <c r="AA9" s="81">
        <f>$K9+$O9</f>
        <v>149342739</v>
      </c>
      <c r="AB9" s="81">
        <f>$Z9+$AA9</f>
        <v>2658252852</v>
      </c>
      <c r="AC9" s="40">
        <f>IF($F9=0,0,$AB9/$F9)</f>
        <v>0.5636985736609436</v>
      </c>
      <c r="AD9" s="80">
        <v>705611454</v>
      </c>
      <c r="AE9" s="81">
        <v>49447046</v>
      </c>
      <c r="AF9" s="81">
        <f>$AD9+$AE9</f>
        <v>755058500</v>
      </c>
      <c r="AG9" s="40">
        <f>IF($AI9=0,0,$AK9/$AI9)</f>
        <v>0.5149686287046116</v>
      </c>
      <c r="AH9" s="40">
        <f>IF($AF9=0,0,(($P9/$AF9)-1))</f>
        <v>0.2128561601518293</v>
      </c>
      <c r="AI9" s="12">
        <v>4417958305</v>
      </c>
      <c r="AJ9" s="12">
        <v>4174014970</v>
      </c>
      <c r="AK9" s="12">
        <v>2275109930</v>
      </c>
      <c r="AL9" s="12"/>
    </row>
    <row r="10" spans="1:38" s="13" customFormat="1" ht="12.75">
      <c r="A10" s="29" t="s">
        <v>94</v>
      </c>
      <c r="B10" s="63" t="s">
        <v>51</v>
      </c>
      <c r="C10" s="39" t="s">
        <v>52</v>
      </c>
      <c r="D10" s="80">
        <v>7246751760</v>
      </c>
      <c r="E10" s="81">
        <v>1079076000</v>
      </c>
      <c r="F10" s="82">
        <f aca="true" t="shared" si="0" ref="F10:F41">$D10+$E10</f>
        <v>8325827760</v>
      </c>
      <c r="G10" s="80">
        <v>7246751760</v>
      </c>
      <c r="H10" s="81">
        <v>1079076000</v>
      </c>
      <c r="I10" s="83">
        <f aca="true" t="shared" si="1" ref="I10:I41">$G10+$H10</f>
        <v>8325827760</v>
      </c>
      <c r="J10" s="80">
        <v>1923970735</v>
      </c>
      <c r="K10" s="81">
        <v>145738522</v>
      </c>
      <c r="L10" s="81">
        <f aca="true" t="shared" si="2" ref="L10:L41">$J10+$K10</f>
        <v>2069709257</v>
      </c>
      <c r="M10" s="40">
        <f aca="true" t="shared" si="3" ref="M10:M41">IF($F10=0,0,$L10/$F10)</f>
        <v>0.24858900720281055</v>
      </c>
      <c r="N10" s="108">
        <v>1807097459</v>
      </c>
      <c r="O10" s="109">
        <v>318935653</v>
      </c>
      <c r="P10" s="110">
        <f aca="true" t="shared" si="4" ref="P10:P41">$N10+$O10</f>
        <v>2126033112</v>
      </c>
      <c r="Q10" s="40">
        <f aca="true" t="shared" si="5" ref="Q10:Q41">IF($F10=0,0,$P10/$F10)</f>
        <v>0.2553539627872388</v>
      </c>
      <c r="R10" s="108">
        <v>0</v>
      </c>
      <c r="S10" s="110">
        <v>0</v>
      </c>
      <c r="T10" s="110">
        <f aca="true" t="shared" si="6" ref="T10:T41">$R10+$S10</f>
        <v>0</v>
      </c>
      <c r="U10" s="40">
        <f aca="true" t="shared" si="7" ref="U10:U41">IF($I10=0,0,$T10/$I10)</f>
        <v>0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</f>
        <v>3731068194</v>
      </c>
      <c r="AA10" s="81">
        <f aca="true" t="shared" si="11" ref="AA10:AA41">$K10+$O10</f>
        <v>464674175</v>
      </c>
      <c r="AB10" s="81">
        <f aca="true" t="shared" si="12" ref="AB10:AB41">$Z10+$AA10</f>
        <v>4195742369</v>
      </c>
      <c r="AC10" s="40">
        <f aca="true" t="shared" si="13" ref="AC10:AC41">IF($F10=0,0,$AB10/$F10)</f>
        <v>0.5039429699900494</v>
      </c>
      <c r="AD10" s="80">
        <v>1676318478</v>
      </c>
      <c r="AE10" s="81">
        <v>255808715</v>
      </c>
      <c r="AF10" s="81">
        <f aca="true" t="shared" si="14" ref="AF10:AF41">$AD10+$AE10</f>
        <v>1932127193</v>
      </c>
      <c r="AG10" s="40">
        <f aca="true" t="shared" si="15" ref="AG10:AG41">IF($AI10=0,0,$AK10/$AI10)</f>
        <v>0.4580861445255022</v>
      </c>
      <c r="AH10" s="40">
        <f aca="true" t="shared" si="16" ref="AH10:AH41">IF($AF10=0,0,(($P10/$AF10)-1))</f>
        <v>0.10035877539662574</v>
      </c>
      <c r="AI10" s="12">
        <v>7773685630</v>
      </c>
      <c r="AJ10" s="12">
        <v>7601555267</v>
      </c>
      <c r="AK10" s="12">
        <v>3561017679</v>
      </c>
      <c r="AL10" s="12"/>
    </row>
    <row r="11" spans="1:38" s="59" customFormat="1" ht="12.75">
      <c r="A11" s="64"/>
      <c r="B11" s="65" t="s">
        <v>95</v>
      </c>
      <c r="C11" s="32"/>
      <c r="D11" s="84">
        <f>SUM(D9:D10)</f>
        <v>11213389061</v>
      </c>
      <c r="E11" s="85">
        <f>SUM(E9:E10)</f>
        <v>1828173271</v>
      </c>
      <c r="F11" s="86">
        <f t="shared" si="0"/>
        <v>13041562332</v>
      </c>
      <c r="G11" s="84">
        <f>SUM(G9:G10)</f>
        <v>11249761351</v>
      </c>
      <c r="H11" s="85">
        <f>SUM(H9:H10)</f>
        <v>1872338334</v>
      </c>
      <c r="I11" s="86">
        <f t="shared" si="1"/>
        <v>13122099685</v>
      </c>
      <c r="J11" s="84">
        <f>SUM(J9:J10)</f>
        <v>3628015427</v>
      </c>
      <c r="K11" s="85">
        <f>SUM(K9:K10)</f>
        <v>184169329</v>
      </c>
      <c r="L11" s="85">
        <f t="shared" si="2"/>
        <v>3812184756</v>
      </c>
      <c r="M11" s="44">
        <f t="shared" si="3"/>
        <v>0.2923104348200726</v>
      </c>
      <c r="N11" s="114">
        <f>SUM(N9:N10)</f>
        <v>2611962880</v>
      </c>
      <c r="O11" s="115">
        <f>SUM(O9:O10)</f>
        <v>429847585</v>
      </c>
      <c r="P11" s="116">
        <f t="shared" si="4"/>
        <v>3041810465</v>
      </c>
      <c r="Q11" s="44">
        <f t="shared" si="5"/>
        <v>0.2332397290726686</v>
      </c>
      <c r="R11" s="114">
        <f>SUM(R9:R10)</f>
        <v>0</v>
      </c>
      <c r="S11" s="116">
        <f>SUM(S9:S10)</f>
        <v>0</v>
      </c>
      <c r="T11" s="116">
        <f t="shared" si="6"/>
        <v>0</v>
      </c>
      <c r="U11" s="44">
        <f t="shared" si="7"/>
        <v>0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6239978307</v>
      </c>
      <c r="AA11" s="85">
        <f t="shared" si="11"/>
        <v>614016914</v>
      </c>
      <c r="AB11" s="85">
        <f t="shared" si="12"/>
        <v>6853995221</v>
      </c>
      <c r="AC11" s="44">
        <f t="shared" si="13"/>
        <v>0.5255501638927412</v>
      </c>
      <c r="AD11" s="84">
        <f>SUM(AD9:AD10)</f>
        <v>2381929932</v>
      </c>
      <c r="AE11" s="85">
        <f>SUM(AE9:AE10)</f>
        <v>305255761</v>
      </c>
      <c r="AF11" s="85">
        <f t="shared" si="14"/>
        <v>2687185693</v>
      </c>
      <c r="AG11" s="44">
        <f t="shared" si="15"/>
        <v>0.4786989876111404</v>
      </c>
      <c r="AH11" s="44">
        <f t="shared" si="16"/>
        <v>0.13196883748070776</v>
      </c>
      <c r="AI11" s="66">
        <f>SUM(AI9:AI10)</f>
        <v>12191643935</v>
      </c>
      <c r="AJ11" s="66">
        <f>SUM(AJ9:AJ10)</f>
        <v>11775570237</v>
      </c>
      <c r="AK11" s="66">
        <f>SUM(AK9:AK10)</f>
        <v>5836127609</v>
      </c>
      <c r="AL11" s="66"/>
    </row>
    <row r="12" spans="1:38" s="13" customFormat="1" ht="12.75">
      <c r="A12" s="29" t="s">
        <v>96</v>
      </c>
      <c r="B12" s="63" t="s">
        <v>97</v>
      </c>
      <c r="C12" s="39" t="s">
        <v>98</v>
      </c>
      <c r="D12" s="80">
        <v>184426445</v>
      </c>
      <c r="E12" s="81">
        <v>48355500</v>
      </c>
      <c r="F12" s="82">
        <f t="shared" si="0"/>
        <v>232781945</v>
      </c>
      <c r="G12" s="80">
        <v>184426445</v>
      </c>
      <c r="H12" s="81">
        <v>48355500</v>
      </c>
      <c r="I12" s="83">
        <f t="shared" si="1"/>
        <v>232781945</v>
      </c>
      <c r="J12" s="80">
        <v>83255664</v>
      </c>
      <c r="K12" s="81">
        <v>1296269</v>
      </c>
      <c r="L12" s="81">
        <f t="shared" si="2"/>
        <v>84551933</v>
      </c>
      <c r="M12" s="40">
        <f t="shared" si="3"/>
        <v>0.36322375861237866</v>
      </c>
      <c r="N12" s="108">
        <v>39678628</v>
      </c>
      <c r="O12" s="109">
        <v>1835291</v>
      </c>
      <c r="P12" s="110">
        <f t="shared" si="4"/>
        <v>41513919</v>
      </c>
      <c r="Q12" s="40">
        <f t="shared" si="5"/>
        <v>0.17833822550112294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122934292</v>
      </c>
      <c r="AA12" s="81">
        <f t="shared" si="11"/>
        <v>3131560</v>
      </c>
      <c r="AB12" s="81">
        <f t="shared" si="12"/>
        <v>126065852</v>
      </c>
      <c r="AC12" s="40">
        <f t="shared" si="13"/>
        <v>0.5415619841135015</v>
      </c>
      <c r="AD12" s="80">
        <v>21227936</v>
      </c>
      <c r="AE12" s="81">
        <v>700585</v>
      </c>
      <c r="AF12" s="81">
        <f t="shared" si="14"/>
        <v>21928521</v>
      </c>
      <c r="AG12" s="40">
        <f t="shared" si="15"/>
        <v>0.4927540248328297</v>
      </c>
      <c r="AH12" s="40">
        <f t="shared" si="16"/>
        <v>0.893147239615476</v>
      </c>
      <c r="AI12" s="12">
        <v>167427637</v>
      </c>
      <c r="AJ12" s="12">
        <v>167427637</v>
      </c>
      <c r="AK12" s="12">
        <v>82500642</v>
      </c>
      <c r="AL12" s="12"/>
    </row>
    <row r="13" spans="1:38" s="13" customFormat="1" ht="12.75">
      <c r="A13" s="29" t="s">
        <v>96</v>
      </c>
      <c r="B13" s="63" t="s">
        <v>99</v>
      </c>
      <c r="C13" s="39" t="s">
        <v>100</v>
      </c>
      <c r="D13" s="80">
        <v>148244750</v>
      </c>
      <c r="E13" s="81">
        <v>31932250</v>
      </c>
      <c r="F13" s="82">
        <f t="shared" si="0"/>
        <v>180177000</v>
      </c>
      <c r="G13" s="80">
        <v>148244750</v>
      </c>
      <c r="H13" s="81">
        <v>31932250</v>
      </c>
      <c r="I13" s="83">
        <f t="shared" si="1"/>
        <v>180177000</v>
      </c>
      <c r="J13" s="80">
        <v>41647875</v>
      </c>
      <c r="K13" s="81">
        <v>1030028</v>
      </c>
      <c r="L13" s="81">
        <f t="shared" si="2"/>
        <v>42677903</v>
      </c>
      <c r="M13" s="40">
        <f t="shared" si="3"/>
        <v>0.23686654234447238</v>
      </c>
      <c r="N13" s="108">
        <v>40039760</v>
      </c>
      <c r="O13" s="109">
        <v>2831473</v>
      </c>
      <c r="P13" s="110">
        <f t="shared" si="4"/>
        <v>42871233</v>
      </c>
      <c r="Q13" s="40">
        <f t="shared" si="5"/>
        <v>0.2379395427829301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81687635</v>
      </c>
      <c r="AA13" s="81">
        <f t="shared" si="11"/>
        <v>3861501</v>
      </c>
      <c r="AB13" s="81">
        <f t="shared" si="12"/>
        <v>85549136</v>
      </c>
      <c r="AC13" s="40">
        <f t="shared" si="13"/>
        <v>0.4748060851274025</v>
      </c>
      <c r="AD13" s="80">
        <v>31958476</v>
      </c>
      <c r="AE13" s="81">
        <v>7075692</v>
      </c>
      <c r="AF13" s="81">
        <f t="shared" si="14"/>
        <v>39034168</v>
      </c>
      <c r="AG13" s="40">
        <f t="shared" si="15"/>
        <v>0.5364832857863999</v>
      </c>
      <c r="AH13" s="40">
        <f t="shared" si="16"/>
        <v>0.09830016102815353</v>
      </c>
      <c r="AI13" s="12">
        <v>162181157</v>
      </c>
      <c r="AJ13" s="12">
        <v>166752565</v>
      </c>
      <c r="AK13" s="12">
        <v>87007480</v>
      </c>
      <c r="AL13" s="12"/>
    </row>
    <row r="14" spans="1:38" s="13" customFormat="1" ht="12.75">
      <c r="A14" s="29" t="s">
        <v>96</v>
      </c>
      <c r="B14" s="63" t="s">
        <v>101</v>
      </c>
      <c r="C14" s="39" t="s">
        <v>102</v>
      </c>
      <c r="D14" s="80">
        <v>43332145</v>
      </c>
      <c r="E14" s="81">
        <v>22356980</v>
      </c>
      <c r="F14" s="82">
        <f t="shared" si="0"/>
        <v>65689125</v>
      </c>
      <c r="G14" s="80">
        <v>43332145</v>
      </c>
      <c r="H14" s="81">
        <v>22356980</v>
      </c>
      <c r="I14" s="83">
        <f t="shared" si="1"/>
        <v>65689125</v>
      </c>
      <c r="J14" s="80">
        <v>11138847</v>
      </c>
      <c r="K14" s="81">
        <v>338815</v>
      </c>
      <c r="L14" s="81">
        <f t="shared" si="2"/>
        <v>11477662</v>
      </c>
      <c r="M14" s="40">
        <f t="shared" si="3"/>
        <v>0.17472697345260726</v>
      </c>
      <c r="N14" s="108">
        <v>6079745</v>
      </c>
      <c r="O14" s="109">
        <v>1556046</v>
      </c>
      <c r="P14" s="110">
        <f t="shared" si="4"/>
        <v>7635791</v>
      </c>
      <c r="Q14" s="40">
        <f t="shared" si="5"/>
        <v>0.11624132609469223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17218592</v>
      </c>
      <c r="AA14" s="81">
        <f t="shared" si="11"/>
        <v>1894861</v>
      </c>
      <c r="AB14" s="81">
        <f t="shared" si="12"/>
        <v>19113453</v>
      </c>
      <c r="AC14" s="40">
        <f t="shared" si="13"/>
        <v>0.29096829954729947</v>
      </c>
      <c r="AD14" s="80">
        <v>2238484</v>
      </c>
      <c r="AE14" s="81">
        <v>1084923</v>
      </c>
      <c r="AF14" s="81">
        <f t="shared" si="14"/>
        <v>3323407</v>
      </c>
      <c r="AG14" s="40">
        <f t="shared" si="15"/>
        <v>0.1905294097896565</v>
      </c>
      <c r="AH14" s="40">
        <f t="shared" si="16"/>
        <v>1.2975792612821722</v>
      </c>
      <c r="AI14" s="12">
        <v>43841048</v>
      </c>
      <c r="AJ14" s="12">
        <v>43841048</v>
      </c>
      <c r="AK14" s="12">
        <v>8353009</v>
      </c>
      <c r="AL14" s="12"/>
    </row>
    <row r="15" spans="1:38" s="13" customFormat="1" ht="12.75">
      <c r="A15" s="29" t="s">
        <v>96</v>
      </c>
      <c r="B15" s="63" t="s">
        <v>103</v>
      </c>
      <c r="C15" s="39" t="s">
        <v>104</v>
      </c>
      <c r="D15" s="80">
        <v>329015150</v>
      </c>
      <c r="E15" s="81">
        <v>124736110</v>
      </c>
      <c r="F15" s="82">
        <f t="shared" si="0"/>
        <v>453751260</v>
      </c>
      <c r="G15" s="80">
        <v>329015150</v>
      </c>
      <c r="H15" s="81">
        <v>124736110</v>
      </c>
      <c r="I15" s="83">
        <f t="shared" si="1"/>
        <v>453751260</v>
      </c>
      <c r="J15" s="80">
        <v>99728459</v>
      </c>
      <c r="K15" s="81">
        <v>12038328</v>
      </c>
      <c r="L15" s="81">
        <f t="shared" si="2"/>
        <v>111766787</v>
      </c>
      <c r="M15" s="40">
        <f t="shared" si="3"/>
        <v>0.24631730389024153</v>
      </c>
      <c r="N15" s="108">
        <v>82117453</v>
      </c>
      <c r="O15" s="109">
        <v>12056286</v>
      </c>
      <c r="P15" s="110">
        <f t="shared" si="4"/>
        <v>94173739</v>
      </c>
      <c r="Q15" s="40">
        <f t="shared" si="5"/>
        <v>0.20754485398013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181845912</v>
      </c>
      <c r="AA15" s="81">
        <f t="shared" si="11"/>
        <v>24094614</v>
      </c>
      <c r="AB15" s="81">
        <f t="shared" si="12"/>
        <v>205940526</v>
      </c>
      <c r="AC15" s="40">
        <f t="shared" si="13"/>
        <v>0.45386215787037154</v>
      </c>
      <c r="AD15" s="80">
        <v>76851921</v>
      </c>
      <c r="AE15" s="81">
        <v>8099051</v>
      </c>
      <c r="AF15" s="81">
        <f t="shared" si="14"/>
        <v>84950972</v>
      </c>
      <c r="AG15" s="40">
        <f t="shared" si="15"/>
        <v>0.4357514906731082</v>
      </c>
      <c r="AH15" s="40">
        <f t="shared" si="16"/>
        <v>0.10856576190793898</v>
      </c>
      <c r="AI15" s="12">
        <v>416462534</v>
      </c>
      <c r="AJ15" s="12">
        <v>315809820</v>
      </c>
      <c r="AK15" s="12">
        <v>181474170</v>
      </c>
      <c r="AL15" s="12"/>
    </row>
    <row r="16" spans="1:38" s="13" customFormat="1" ht="12.75">
      <c r="A16" s="29" t="s">
        <v>96</v>
      </c>
      <c r="B16" s="63" t="s">
        <v>105</v>
      </c>
      <c r="C16" s="39" t="s">
        <v>106</v>
      </c>
      <c r="D16" s="80">
        <v>266344520</v>
      </c>
      <c r="E16" s="81">
        <v>37544200</v>
      </c>
      <c r="F16" s="82">
        <f t="shared" si="0"/>
        <v>303888720</v>
      </c>
      <c r="G16" s="80">
        <v>266344520</v>
      </c>
      <c r="H16" s="81">
        <v>37544200</v>
      </c>
      <c r="I16" s="83">
        <f t="shared" si="1"/>
        <v>303888720</v>
      </c>
      <c r="J16" s="80">
        <v>77593378</v>
      </c>
      <c r="K16" s="81">
        <v>4998664</v>
      </c>
      <c r="L16" s="81">
        <f t="shared" si="2"/>
        <v>82592042</v>
      </c>
      <c r="M16" s="40">
        <f t="shared" si="3"/>
        <v>0.2717838358725523</v>
      </c>
      <c r="N16" s="108">
        <v>59220609</v>
      </c>
      <c r="O16" s="109">
        <v>4455268</v>
      </c>
      <c r="P16" s="110">
        <f t="shared" si="4"/>
        <v>63675877</v>
      </c>
      <c r="Q16" s="40">
        <f t="shared" si="5"/>
        <v>0.20953682321607725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136813987</v>
      </c>
      <c r="AA16" s="81">
        <f t="shared" si="11"/>
        <v>9453932</v>
      </c>
      <c r="AB16" s="81">
        <f t="shared" si="12"/>
        <v>146267919</v>
      </c>
      <c r="AC16" s="40">
        <f t="shared" si="13"/>
        <v>0.48132065908862953</v>
      </c>
      <c r="AD16" s="80">
        <v>59968769</v>
      </c>
      <c r="AE16" s="81">
        <v>6646342</v>
      </c>
      <c r="AF16" s="81">
        <f t="shared" si="14"/>
        <v>66615111</v>
      </c>
      <c r="AG16" s="40">
        <f t="shared" si="15"/>
        <v>0.6305867603508949</v>
      </c>
      <c r="AH16" s="40">
        <f t="shared" si="16"/>
        <v>-0.044122631575289284</v>
      </c>
      <c r="AI16" s="12">
        <v>221499254</v>
      </c>
      <c r="AJ16" s="12">
        <v>221499254</v>
      </c>
      <c r="AK16" s="12">
        <v>139674497</v>
      </c>
      <c r="AL16" s="12"/>
    </row>
    <row r="17" spans="1:38" s="13" customFormat="1" ht="12.75">
      <c r="A17" s="29" t="s">
        <v>96</v>
      </c>
      <c r="B17" s="63" t="s">
        <v>107</v>
      </c>
      <c r="C17" s="39" t="s">
        <v>108</v>
      </c>
      <c r="D17" s="80">
        <v>107215527</v>
      </c>
      <c r="E17" s="81">
        <v>42186059</v>
      </c>
      <c r="F17" s="82">
        <f t="shared" si="0"/>
        <v>149401586</v>
      </c>
      <c r="G17" s="80">
        <v>107215527</v>
      </c>
      <c r="H17" s="81">
        <v>42186059</v>
      </c>
      <c r="I17" s="83">
        <f t="shared" si="1"/>
        <v>149401586</v>
      </c>
      <c r="J17" s="80">
        <v>35991504</v>
      </c>
      <c r="K17" s="81">
        <v>1721622</v>
      </c>
      <c r="L17" s="81">
        <f t="shared" si="2"/>
        <v>37713126</v>
      </c>
      <c r="M17" s="40">
        <f t="shared" si="3"/>
        <v>0.25242788252595927</v>
      </c>
      <c r="N17" s="108">
        <v>25024206</v>
      </c>
      <c r="O17" s="109">
        <v>5321974</v>
      </c>
      <c r="P17" s="110">
        <f t="shared" si="4"/>
        <v>30346180</v>
      </c>
      <c r="Q17" s="40">
        <f t="shared" si="5"/>
        <v>0.20311819179750876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61015710</v>
      </c>
      <c r="AA17" s="81">
        <f t="shared" si="11"/>
        <v>7043596</v>
      </c>
      <c r="AB17" s="81">
        <f t="shared" si="12"/>
        <v>68059306</v>
      </c>
      <c r="AC17" s="40">
        <f t="shared" si="13"/>
        <v>0.455546074323468</v>
      </c>
      <c r="AD17" s="80">
        <v>12312806</v>
      </c>
      <c r="AE17" s="81">
        <v>4707350</v>
      </c>
      <c r="AF17" s="81">
        <f t="shared" si="14"/>
        <v>17020156</v>
      </c>
      <c r="AG17" s="40">
        <f t="shared" si="15"/>
        <v>0.40070155121636025</v>
      </c>
      <c r="AH17" s="40">
        <f t="shared" si="16"/>
        <v>0.7829554558724374</v>
      </c>
      <c r="AI17" s="12">
        <v>115330140</v>
      </c>
      <c r="AJ17" s="12">
        <v>115330140</v>
      </c>
      <c r="AK17" s="12">
        <v>46212966</v>
      </c>
      <c r="AL17" s="12"/>
    </row>
    <row r="18" spans="1:38" s="13" customFormat="1" ht="12.75">
      <c r="A18" s="29" t="s">
        <v>96</v>
      </c>
      <c r="B18" s="63" t="s">
        <v>109</v>
      </c>
      <c r="C18" s="39" t="s">
        <v>110</v>
      </c>
      <c r="D18" s="80">
        <v>43585953</v>
      </c>
      <c r="E18" s="81">
        <v>61521874</v>
      </c>
      <c r="F18" s="82">
        <f t="shared" si="0"/>
        <v>105107827</v>
      </c>
      <c r="G18" s="80">
        <v>43585953</v>
      </c>
      <c r="H18" s="81">
        <v>61521874</v>
      </c>
      <c r="I18" s="83">
        <f t="shared" si="1"/>
        <v>105107827</v>
      </c>
      <c r="J18" s="80">
        <v>4852243</v>
      </c>
      <c r="K18" s="81">
        <v>1796624</v>
      </c>
      <c r="L18" s="81">
        <f t="shared" si="2"/>
        <v>6648867</v>
      </c>
      <c r="M18" s="40">
        <f t="shared" si="3"/>
        <v>0.06325758213991048</v>
      </c>
      <c r="N18" s="108">
        <v>8961229</v>
      </c>
      <c r="O18" s="109">
        <v>3805398</v>
      </c>
      <c r="P18" s="110">
        <f t="shared" si="4"/>
        <v>12766627</v>
      </c>
      <c r="Q18" s="40">
        <f t="shared" si="5"/>
        <v>0.12146219139322517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13813472</v>
      </c>
      <c r="AA18" s="81">
        <f t="shared" si="11"/>
        <v>5602022</v>
      </c>
      <c r="AB18" s="81">
        <f t="shared" si="12"/>
        <v>19415494</v>
      </c>
      <c r="AC18" s="40">
        <f t="shared" si="13"/>
        <v>0.18471977353313565</v>
      </c>
      <c r="AD18" s="80">
        <v>4186581</v>
      </c>
      <c r="AE18" s="81">
        <v>2452512</v>
      </c>
      <c r="AF18" s="81">
        <f t="shared" si="14"/>
        <v>6639093</v>
      </c>
      <c r="AG18" s="40">
        <f t="shared" si="15"/>
        <v>0.3122572246625719</v>
      </c>
      <c r="AH18" s="40">
        <f t="shared" si="16"/>
        <v>0.9229474568288167</v>
      </c>
      <c r="AI18" s="12">
        <v>44468582</v>
      </c>
      <c r="AJ18" s="12">
        <v>44468582</v>
      </c>
      <c r="AK18" s="12">
        <v>13885636</v>
      </c>
      <c r="AL18" s="12"/>
    </row>
    <row r="19" spans="1:38" s="13" customFormat="1" ht="12.75">
      <c r="A19" s="29" t="s">
        <v>96</v>
      </c>
      <c r="B19" s="63" t="s">
        <v>111</v>
      </c>
      <c r="C19" s="39" t="s">
        <v>112</v>
      </c>
      <c r="D19" s="80">
        <v>521397722</v>
      </c>
      <c r="E19" s="81">
        <v>35006900</v>
      </c>
      <c r="F19" s="82">
        <f t="shared" si="0"/>
        <v>556404622</v>
      </c>
      <c r="G19" s="80">
        <v>521397722</v>
      </c>
      <c r="H19" s="81">
        <v>35006900</v>
      </c>
      <c r="I19" s="83">
        <f t="shared" si="1"/>
        <v>556404622</v>
      </c>
      <c r="J19" s="80">
        <v>241853631</v>
      </c>
      <c r="K19" s="81">
        <v>5616744</v>
      </c>
      <c r="L19" s="81">
        <f t="shared" si="2"/>
        <v>247470375</v>
      </c>
      <c r="M19" s="40">
        <f t="shared" si="3"/>
        <v>0.4447669289850004</v>
      </c>
      <c r="N19" s="108">
        <v>64409992</v>
      </c>
      <c r="O19" s="109">
        <v>8443869</v>
      </c>
      <c r="P19" s="110">
        <f t="shared" si="4"/>
        <v>72853861</v>
      </c>
      <c r="Q19" s="40">
        <f t="shared" si="5"/>
        <v>0.1309368364664663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306263623</v>
      </c>
      <c r="AA19" s="81">
        <f t="shared" si="11"/>
        <v>14060613</v>
      </c>
      <c r="AB19" s="81">
        <f t="shared" si="12"/>
        <v>320324236</v>
      </c>
      <c r="AC19" s="40">
        <f t="shared" si="13"/>
        <v>0.5757037654514667</v>
      </c>
      <c r="AD19" s="80">
        <v>69327312</v>
      </c>
      <c r="AE19" s="81">
        <v>7995683</v>
      </c>
      <c r="AF19" s="81">
        <f t="shared" si="14"/>
        <v>77322995</v>
      </c>
      <c r="AG19" s="40">
        <f t="shared" si="15"/>
        <v>0.2859948974684172</v>
      </c>
      <c r="AH19" s="40">
        <f t="shared" si="16"/>
        <v>-0.05779825264140381</v>
      </c>
      <c r="AI19" s="12">
        <v>535553373</v>
      </c>
      <c r="AJ19" s="12">
        <v>497265517</v>
      </c>
      <c r="AK19" s="12">
        <v>153165532</v>
      </c>
      <c r="AL19" s="12"/>
    </row>
    <row r="20" spans="1:38" s="13" customFormat="1" ht="12.75">
      <c r="A20" s="29" t="s">
        <v>96</v>
      </c>
      <c r="B20" s="63" t="s">
        <v>113</v>
      </c>
      <c r="C20" s="39" t="s">
        <v>114</v>
      </c>
      <c r="D20" s="80">
        <v>79074635</v>
      </c>
      <c r="E20" s="81">
        <v>17911850</v>
      </c>
      <c r="F20" s="82">
        <f t="shared" si="0"/>
        <v>96986485</v>
      </c>
      <c r="G20" s="80">
        <v>79074635</v>
      </c>
      <c r="H20" s="81">
        <v>17911850</v>
      </c>
      <c r="I20" s="83">
        <f t="shared" si="1"/>
        <v>96986485</v>
      </c>
      <c r="J20" s="80">
        <v>44046469</v>
      </c>
      <c r="K20" s="81">
        <v>2379998</v>
      </c>
      <c r="L20" s="81">
        <f t="shared" si="2"/>
        <v>46426467</v>
      </c>
      <c r="M20" s="40">
        <f t="shared" si="3"/>
        <v>0.4786900669717023</v>
      </c>
      <c r="N20" s="108">
        <v>17764666</v>
      </c>
      <c r="O20" s="109">
        <v>4424257</v>
      </c>
      <c r="P20" s="110">
        <f t="shared" si="4"/>
        <v>22188923</v>
      </c>
      <c r="Q20" s="40">
        <f t="shared" si="5"/>
        <v>0.2287836599089038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61811135</v>
      </c>
      <c r="AA20" s="81">
        <f t="shared" si="11"/>
        <v>6804255</v>
      </c>
      <c r="AB20" s="81">
        <f t="shared" si="12"/>
        <v>68615390</v>
      </c>
      <c r="AC20" s="40">
        <f t="shared" si="13"/>
        <v>0.7074737268806061</v>
      </c>
      <c r="AD20" s="80">
        <v>11628789</v>
      </c>
      <c r="AE20" s="81">
        <v>2760803</v>
      </c>
      <c r="AF20" s="81">
        <f t="shared" si="14"/>
        <v>14389592</v>
      </c>
      <c r="AG20" s="40">
        <f t="shared" si="15"/>
        <v>2.548110489626964</v>
      </c>
      <c r="AH20" s="40">
        <f t="shared" si="16"/>
        <v>0.5420119625351434</v>
      </c>
      <c r="AI20" s="12">
        <v>20245086</v>
      </c>
      <c r="AJ20" s="12">
        <v>153101272</v>
      </c>
      <c r="AK20" s="12">
        <v>51586716</v>
      </c>
      <c r="AL20" s="12"/>
    </row>
    <row r="21" spans="1:38" s="13" customFormat="1" ht="12.75">
      <c r="A21" s="29" t="s">
        <v>115</v>
      </c>
      <c r="B21" s="63" t="s">
        <v>116</v>
      </c>
      <c r="C21" s="39" t="s">
        <v>117</v>
      </c>
      <c r="D21" s="80">
        <v>153299666</v>
      </c>
      <c r="E21" s="81">
        <v>16110000</v>
      </c>
      <c r="F21" s="82">
        <f t="shared" si="0"/>
        <v>169409666</v>
      </c>
      <c r="G21" s="80">
        <v>153299666</v>
      </c>
      <c r="H21" s="81">
        <v>16110000</v>
      </c>
      <c r="I21" s="83">
        <f t="shared" si="1"/>
        <v>169409666</v>
      </c>
      <c r="J21" s="80">
        <v>41968874</v>
      </c>
      <c r="K21" s="81">
        <v>1201969</v>
      </c>
      <c r="L21" s="81">
        <f t="shared" si="2"/>
        <v>43170843</v>
      </c>
      <c r="M21" s="40">
        <f t="shared" si="3"/>
        <v>0.2548310496049263</v>
      </c>
      <c r="N21" s="108">
        <v>30013239</v>
      </c>
      <c r="O21" s="109">
        <v>276334</v>
      </c>
      <c r="P21" s="110">
        <f t="shared" si="4"/>
        <v>30289573</v>
      </c>
      <c r="Q21" s="40">
        <f t="shared" si="5"/>
        <v>0.17879483334793894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71982113</v>
      </c>
      <c r="AA21" s="81">
        <f t="shared" si="11"/>
        <v>1478303</v>
      </c>
      <c r="AB21" s="81">
        <f t="shared" si="12"/>
        <v>73460416</v>
      </c>
      <c r="AC21" s="40">
        <f t="shared" si="13"/>
        <v>0.43362588295286525</v>
      </c>
      <c r="AD21" s="80">
        <v>44340140</v>
      </c>
      <c r="AE21" s="81">
        <v>37438</v>
      </c>
      <c r="AF21" s="81">
        <f t="shared" si="14"/>
        <v>44377578</v>
      </c>
      <c r="AG21" s="40">
        <f t="shared" si="15"/>
        <v>0.2966415195801961</v>
      </c>
      <c r="AH21" s="40">
        <f t="shared" si="16"/>
        <v>-0.31745772606157097</v>
      </c>
      <c r="AI21" s="12">
        <v>198329934</v>
      </c>
      <c r="AJ21" s="12">
        <v>197276217</v>
      </c>
      <c r="AK21" s="12">
        <v>58832893</v>
      </c>
      <c r="AL21" s="12"/>
    </row>
    <row r="22" spans="1:38" s="59" customFormat="1" ht="12.75">
      <c r="A22" s="64"/>
      <c r="B22" s="65" t="s">
        <v>118</v>
      </c>
      <c r="C22" s="32"/>
      <c r="D22" s="84">
        <f>SUM(D12:D21)</f>
        <v>1875936513</v>
      </c>
      <c r="E22" s="85">
        <f>SUM(E12:E21)</f>
        <v>437661723</v>
      </c>
      <c r="F22" s="86">
        <f t="shared" si="0"/>
        <v>2313598236</v>
      </c>
      <c r="G22" s="84">
        <f>SUM(G12:G21)</f>
        <v>1875936513</v>
      </c>
      <c r="H22" s="85">
        <f>SUM(H12:H21)</f>
        <v>437661723</v>
      </c>
      <c r="I22" s="86">
        <f t="shared" si="1"/>
        <v>2313598236</v>
      </c>
      <c r="J22" s="84">
        <f>SUM(J12:J21)</f>
        <v>682076944</v>
      </c>
      <c r="K22" s="85">
        <f>SUM(K12:K21)</f>
        <v>32419061</v>
      </c>
      <c r="L22" s="85">
        <f t="shared" si="2"/>
        <v>714496005</v>
      </c>
      <c r="M22" s="44">
        <f t="shared" si="3"/>
        <v>0.3088245806390734</v>
      </c>
      <c r="N22" s="114">
        <f>SUM(N12:N21)</f>
        <v>373309527</v>
      </c>
      <c r="O22" s="115">
        <f>SUM(O12:O21)</f>
        <v>45006196</v>
      </c>
      <c r="P22" s="116">
        <f t="shared" si="4"/>
        <v>418315723</v>
      </c>
      <c r="Q22" s="44">
        <f t="shared" si="5"/>
        <v>0.1808074178528203</v>
      </c>
      <c r="R22" s="114">
        <f>SUM(R12:R21)</f>
        <v>0</v>
      </c>
      <c r="S22" s="116">
        <f>SUM(S12:S21)</f>
        <v>0</v>
      </c>
      <c r="T22" s="116">
        <f t="shared" si="6"/>
        <v>0</v>
      </c>
      <c r="U22" s="44">
        <f t="shared" si="7"/>
        <v>0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1055386471</v>
      </c>
      <c r="AA22" s="85">
        <f t="shared" si="11"/>
        <v>77425257</v>
      </c>
      <c r="AB22" s="85">
        <f t="shared" si="12"/>
        <v>1132811728</v>
      </c>
      <c r="AC22" s="44">
        <f t="shared" si="13"/>
        <v>0.4896319984918937</v>
      </c>
      <c r="AD22" s="84">
        <f>SUM(AD12:AD21)</f>
        <v>334041214</v>
      </c>
      <c r="AE22" s="85">
        <f>SUM(AE12:AE21)</f>
        <v>41560379</v>
      </c>
      <c r="AF22" s="85">
        <f t="shared" si="14"/>
        <v>375601593</v>
      </c>
      <c r="AG22" s="44">
        <f t="shared" si="15"/>
        <v>0.4272980757991239</v>
      </c>
      <c r="AH22" s="44">
        <f t="shared" si="16"/>
        <v>0.11372190852236352</v>
      </c>
      <c r="AI22" s="66">
        <f>SUM(AI12:AI21)</f>
        <v>1925338745</v>
      </c>
      <c r="AJ22" s="66">
        <f>SUM(AJ12:AJ21)</f>
        <v>1922772052</v>
      </c>
      <c r="AK22" s="66">
        <f>SUM(AK12:AK21)</f>
        <v>822693541</v>
      </c>
      <c r="AL22" s="66"/>
    </row>
    <row r="23" spans="1:38" s="13" customFormat="1" ht="12.75">
      <c r="A23" s="29" t="s">
        <v>96</v>
      </c>
      <c r="B23" s="63" t="s">
        <v>119</v>
      </c>
      <c r="C23" s="39" t="s">
        <v>120</v>
      </c>
      <c r="D23" s="80">
        <v>144586445</v>
      </c>
      <c r="E23" s="81">
        <v>61326374</v>
      </c>
      <c r="F23" s="82">
        <f t="shared" si="0"/>
        <v>205912819</v>
      </c>
      <c r="G23" s="80">
        <v>144586445</v>
      </c>
      <c r="H23" s="81">
        <v>61326374</v>
      </c>
      <c r="I23" s="83">
        <f t="shared" si="1"/>
        <v>205912819</v>
      </c>
      <c r="J23" s="80">
        <v>54117371</v>
      </c>
      <c r="K23" s="81">
        <v>5503425</v>
      </c>
      <c r="L23" s="81">
        <f t="shared" si="2"/>
        <v>59620796</v>
      </c>
      <c r="M23" s="40">
        <f t="shared" si="3"/>
        <v>0.2895438773046956</v>
      </c>
      <c r="N23" s="108">
        <v>49865195</v>
      </c>
      <c r="O23" s="109">
        <v>0</v>
      </c>
      <c r="P23" s="110">
        <f t="shared" si="4"/>
        <v>49865195</v>
      </c>
      <c r="Q23" s="40">
        <f t="shared" si="5"/>
        <v>0.24216654039397129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103982566</v>
      </c>
      <c r="AA23" s="81">
        <f t="shared" si="11"/>
        <v>5503425</v>
      </c>
      <c r="AB23" s="81">
        <f t="shared" si="12"/>
        <v>109485991</v>
      </c>
      <c r="AC23" s="40">
        <f t="shared" si="13"/>
        <v>0.5317104176986669</v>
      </c>
      <c r="AD23" s="80">
        <v>307333</v>
      </c>
      <c r="AE23" s="81">
        <v>8040641</v>
      </c>
      <c r="AF23" s="81">
        <f t="shared" si="14"/>
        <v>8347974</v>
      </c>
      <c r="AG23" s="40">
        <f t="shared" si="15"/>
        <v>0.3973442903364415</v>
      </c>
      <c r="AH23" s="40">
        <f t="shared" si="16"/>
        <v>4.973328977785508</v>
      </c>
      <c r="AI23" s="12">
        <v>183036424</v>
      </c>
      <c r="AJ23" s="12">
        <v>183036424</v>
      </c>
      <c r="AK23" s="12">
        <v>72728478</v>
      </c>
      <c r="AL23" s="12"/>
    </row>
    <row r="24" spans="1:38" s="13" customFormat="1" ht="12.75">
      <c r="A24" s="29" t="s">
        <v>96</v>
      </c>
      <c r="B24" s="63" t="s">
        <v>121</v>
      </c>
      <c r="C24" s="39" t="s">
        <v>122</v>
      </c>
      <c r="D24" s="80">
        <v>187264385</v>
      </c>
      <c r="E24" s="81">
        <v>78412929</v>
      </c>
      <c r="F24" s="82">
        <f t="shared" si="0"/>
        <v>265677314</v>
      </c>
      <c r="G24" s="80">
        <v>197416436</v>
      </c>
      <c r="H24" s="81">
        <v>110076847</v>
      </c>
      <c r="I24" s="83">
        <f t="shared" si="1"/>
        <v>307493283</v>
      </c>
      <c r="J24" s="80">
        <v>5155457</v>
      </c>
      <c r="K24" s="81">
        <v>2632545</v>
      </c>
      <c r="L24" s="81">
        <f t="shared" si="2"/>
        <v>7788002</v>
      </c>
      <c r="M24" s="40">
        <f t="shared" si="3"/>
        <v>0.02931376368853232</v>
      </c>
      <c r="N24" s="108">
        <v>54131506</v>
      </c>
      <c r="O24" s="109">
        <v>268227</v>
      </c>
      <c r="P24" s="110">
        <f t="shared" si="4"/>
        <v>54399733</v>
      </c>
      <c r="Q24" s="40">
        <f t="shared" si="5"/>
        <v>0.20475866825422662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59286963</v>
      </c>
      <c r="AA24" s="81">
        <f t="shared" si="11"/>
        <v>2900772</v>
      </c>
      <c r="AB24" s="81">
        <f t="shared" si="12"/>
        <v>62187735</v>
      </c>
      <c r="AC24" s="40">
        <f t="shared" si="13"/>
        <v>0.23407243194275895</v>
      </c>
      <c r="AD24" s="80">
        <v>47814740</v>
      </c>
      <c r="AE24" s="81">
        <v>1589498</v>
      </c>
      <c r="AF24" s="81">
        <f t="shared" si="14"/>
        <v>49404238</v>
      </c>
      <c r="AG24" s="40">
        <f t="shared" si="15"/>
        <v>0.5092219417168858</v>
      </c>
      <c r="AH24" s="40">
        <f t="shared" si="16"/>
        <v>0.1011147059893931</v>
      </c>
      <c r="AI24" s="12">
        <v>216960816</v>
      </c>
      <c r="AJ24" s="12">
        <v>247634792</v>
      </c>
      <c r="AK24" s="12">
        <v>110481208</v>
      </c>
      <c r="AL24" s="12"/>
    </row>
    <row r="25" spans="1:38" s="13" customFormat="1" ht="12.75">
      <c r="A25" s="29" t="s">
        <v>96</v>
      </c>
      <c r="B25" s="63" t="s">
        <v>123</v>
      </c>
      <c r="C25" s="39" t="s">
        <v>124</v>
      </c>
      <c r="D25" s="80">
        <v>77924160</v>
      </c>
      <c r="E25" s="81">
        <v>15786733</v>
      </c>
      <c r="F25" s="82">
        <f t="shared" si="0"/>
        <v>93710893</v>
      </c>
      <c r="G25" s="80">
        <v>77924160</v>
      </c>
      <c r="H25" s="81">
        <v>15786733</v>
      </c>
      <c r="I25" s="83">
        <f t="shared" si="1"/>
        <v>93710893</v>
      </c>
      <c r="J25" s="80">
        <v>5875321</v>
      </c>
      <c r="K25" s="81">
        <v>3114980</v>
      </c>
      <c r="L25" s="81">
        <f t="shared" si="2"/>
        <v>8990301</v>
      </c>
      <c r="M25" s="40">
        <f t="shared" si="3"/>
        <v>0.09593656310584939</v>
      </c>
      <c r="N25" s="108">
        <v>16435159</v>
      </c>
      <c r="O25" s="109">
        <v>5208201</v>
      </c>
      <c r="P25" s="110">
        <f t="shared" si="4"/>
        <v>21643360</v>
      </c>
      <c r="Q25" s="40">
        <f t="shared" si="5"/>
        <v>0.2309588491489458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22310480</v>
      </c>
      <c r="AA25" s="81">
        <f t="shared" si="11"/>
        <v>8323181</v>
      </c>
      <c r="AB25" s="81">
        <f t="shared" si="12"/>
        <v>30633661</v>
      </c>
      <c r="AC25" s="40">
        <f t="shared" si="13"/>
        <v>0.3268954122547952</v>
      </c>
      <c r="AD25" s="80">
        <v>7019046</v>
      </c>
      <c r="AE25" s="81">
        <v>1474400</v>
      </c>
      <c r="AF25" s="81">
        <f t="shared" si="14"/>
        <v>8493446</v>
      </c>
      <c r="AG25" s="40">
        <f t="shared" si="15"/>
        <v>0.3257778466058745</v>
      </c>
      <c r="AH25" s="40">
        <f t="shared" si="16"/>
        <v>1.5482424919167084</v>
      </c>
      <c r="AI25" s="12">
        <v>48378176</v>
      </c>
      <c r="AJ25" s="12">
        <v>85464808</v>
      </c>
      <c r="AK25" s="12">
        <v>15760538</v>
      </c>
      <c r="AL25" s="12"/>
    </row>
    <row r="26" spans="1:38" s="13" customFormat="1" ht="12.75">
      <c r="A26" s="29" t="s">
        <v>96</v>
      </c>
      <c r="B26" s="63" t="s">
        <v>125</v>
      </c>
      <c r="C26" s="39" t="s">
        <v>126</v>
      </c>
      <c r="D26" s="80">
        <v>216066313</v>
      </c>
      <c r="E26" s="81">
        <v>92892050</v>
      </c>
      <c r="F26" s="82">
        <f t="shared" si="0"/>
        <v>308958363</v>
      </c>
      <c r="G26" s="80">
        <v>216066313</v>
      </c>
      <c r="H26" s="81">
        <v>92892050</v>
      </c>
      <c r="I26" s="83">
        <f t="shared" si="1"/>
        <v>308958363</v>
      </c>
      <c r="J26" s="80">
        <v>60407811</v>
      </c>
      <c r="K26" s="81">
        <v>6576754</v>
      </c>
      <c r="L26" s="81">
        <f t="shared" si="2"/>
        <v>66984565</v>
      </c>
      <c r="M26" s="40">
        <f t="shared" si="3"/>
        <v>0.21680774182506915</v>
      </c>
      <c r="N26" s="108">
        <v>29866080</v>
      </c>
      <c r="O26" s="109">
        <v>8849774</v>
      </c>
      <c r="P26" s="110">
        <f t="shared" si="4"/>
        <v>38715854</v>
      </c>
      <c r="Q26" s="40">
        <f t="shared" si="5"/>
        <v>0.12531091123110333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90273891</v>
      </c>
      <c r="AA26" s="81">
        <f t="shared" si="11"/>
        <v>15426528</v>
      </c>
      <c r="AB26" s="81">
        <f t="shared" si="12"/>
        <v>105700419</v>
      </c>
      <c r="AC26" s="40">
        <f t="shared" si="13"/>
        <v>0.3421186530561725</v>
      </c>
      <c r="AD26" s="80">
        <v>10122988</v>
      </c>
      <c r="AE26" s="81">
        <v>3105605</v>
      </c>
      <c r="AF26" s="81">
        <f t="shared" si="14"/>
        <v>13228593</v>
      </c>
      <c r="AG26" s="40">
        <f t="shared" si="15"/>
        <v>0</v>
      </c>
      <c r="AH26" s="40">
        <f t="shared" si="16"/>
        <v>1.9266796551984022</v>
      </c>
      <c r="AI26" s="12">
        <v>0</v>
      </c>
      <c r="AJ26" s="12">
        <v>0</v>
      </c>
      <c r="AK26" s="12">
        <v>66243955</v>
      </c>
      <c r="AL26" s="12"/>
    </row>
    <row r="27" spans="1:38" s="13" customFormat="1" ht="12.75">
      <c r="A27" s="29" t="s">
        <v>96</v>
      </c>
      <c r="B27" s="63" t="s">
        <v>127</v>
      </c>
      <c r="C27" s="39" t="s">
        <v>128</v>
      </c>
      <c r="D27" s="80">
        <v>81976053</v>
      </c>
      <c r="E27" s="81">
        <v>40132774</v>
      </c>
      <c r="F27" s="82">
        <f t="shared" si="0"/>
        <v>122108827</v>
      </c>
      <c r="G27" s="80">
        <v>81976053</v>
      </c>
      <c r="H27" s="81">
        <v>40132774</v>
      </c>
      <c r="I27" s="83">
        <f t="shared" si="1"/>
        <v>122108827</v>
      </c>
      <c r="J27" s="80">
        <v>30274359</v>
      </c>
      <c r="K27" s="81">
        <v>74595</v>
      </c>
      <c r="L27" s="81">
        <f t="shared" si="2"/>
        <v>30348954</v>
      </c>
      <c r="M27" s="40">
        <f t="shared" si="3"/>
        <v>0.24854021405020948</v>
      </c>
      <c r="N27" s="108">
        <v>26128903</v>
      </c>
      <c r="O27" s="109">
        <v>2605660</v>
      </c>
      <c r="P27" s="110">
        <f t="shared" si="4"/>
        <v>28734563</v>
      </c>
      <c r="Q27" s="40">
        <f t="shared" si="5"/>
        <v>0.23531929432095847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56403262</v>
      </c>
      <c r="AA27" s="81">
        <f t="shared" si="11"/>
        <v>2680255</v>
      </c>
      <c r="AB27" s="81">
        <f t="shared" si="12"/>
        <v>59083517</v>
      </c>
      <c r="AC27" s="40">
        <f t="shared" si="13"/>
        <v>0.483859508371168</v>
      </c>
      <c r="AD27" s="80">
        <v>19930506</v>
      </c>
      <c r="AE27" s="81">
        <v>4837806</v>
      </c>
      <c r="AF27" s="81">
        <f t="shared" si="14"/>
        <v>24768312</v>
      </c>
      <c r="AG27" s="40">
        <f t="shared" si="15"/>
        <v>2.3910936585692806</v>
      </c>
      <c r="AH27" s="40">
        <f t="shared" si="16"/>
        <v>0.16013408584323385</v>
      </c>
      <c r="AI27" s="12">
        <v>23961107</v>
      </c>
      <c r="AJ27" s="12">
        <v>23961107</v>
      </c>
      <c r="AK27" s="12">
        <v>57293251</v>
      </c>
      <c r="AL27" s="12"/>
    </row>
    <row r="28" spans="1:38" s="13" customFormat="1" ht="12.75">
      <c r="A28" s="29" t="s">
        <v>96</v>
      </c>
      <c r="B28" s="63" t="s">
        <v>129</v>
      </c>
      <c r="C28" s="39" t="s">
        <v>130</v>
      </c>
      <c r="D28" s="80">
        <v>171908000</v>
      </c>
      <c r="E28" s="81">
        <v>45149250</v>
      </c>
      <c r="F28" s="82">
        <f t="shared" si="0"/>
        <v>217057250</v>
      </c>
      <c r="G28" s="80">
        <v>171908000</v>
      </c>
      <c r="H28" s="81">
        <v>45149250</v>
      </c>
      <c r="I28" s="83">
        <f t="shared" si="1"/>
        <v>217057250</v>
      </c>
      <c r="J28" s="80">
        <v>81138693</v>
      </c>
      <c r="K28" s="81">
        <v>9823246</v>
      </c>
      <c r="L28" s="81">
        <f t="shared" si="2"/>
        <v>90961939</v>
      </c>
      <c r="M28" s="40">
        <f t="shared" si="3"/>
        <v>0.41906888159690586</v>
      </c>
      <c r="N28" s="108">
        <v>37058847</v>
      </c>
      <c r="O28" s="109">
        <v>5419099</v>
      </c>
      <c r="P28" s="110">
        <f t="shared" si="4"/>
        <v>42477946</v>
      </c>
      <c r="Q28" s="40">
        <f t="shared" si="5"/>
        <v>0.19569927288768285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118197540</v>
      </c>
      <c r="AA28" s="81">
        <f t="shared" si="11"/>
        <v>15242345</v>
      </c>
      <c r="AB28" s="81">
        <f t="shared" si="12"/>
        <v>133439885</v>
      </c>
      <c r="AC28" s="40">
        <f t="shared" si="13"/>
        <v>0.6147681544845888</v>
      </c>
      <c r="AD28" s="80">
        <v>8295360</v>
      </c>
      <c r="AE28" s="81">
        <v>5028003</v>
      </c>
      <c r="AF28" s="81">
        <f t="shared" si="14"/>
        <v>13323363</v>
      </c>
      <c r="AG28" s="40">
        <f t="shared" si="15"/>
        <v>0.1780751970283721</v>
      </c>
      <c r="AH28" s="40">
        <f t="shared" si="16"/>
        <v>2.1882300287097185</v>
      </c>
      <c r="AI28" s="12">
        <v>198115249</v>
      </c>
      <c r="AJ28" s="12">
        <v>198115249</v>
      </c>
      <c r="AK28" s="12">
        <v>35279412</v>
      </c>
      <c r="AL28" s="12"/>
    </row>
    <row r="29" spans="1:38" s="13" customFormat="1" ht="12.75">
      <c r="A29" s="29" t="s">
        <v>96</v>
      </c>
      <c r="B29" s="63" t="s">
        <v>131</v>
      </c>
      <c r="C29" s="39" t="s">
        <v>132</v>
      </c>
      <c r="D29" s="80">
        <v>56343312</v>
      </c>
      <c r="E29" s="81">
        <v>11142550</v>
      </c>
      <c r="F29" s="82">
        <f t="shared" si="0"/>
        <v>67485862</v>
      </c>
      <c r="G29" s="80">
        <v>56343312</v>
      </c>
      <c r="H29" s="81">
        <v>11142550</v>
      </c>
      <c r="I29" s="83">
        <f t="shared" si="1"/>
        <v>67485862</v>
      </c>
      <c r="J29" s="80">
        <v>17519321</v>
      </c>
      <c r="K29" s="81">
        <v>0</v>
      </c>
      <c r="L29" s="81">
        <f t="shared" si="2"/>
        <v>17519321</v>
      </c>
      <c r="M29" s="40">
        <f t="shared" si="3"/>
        <v>0.25959986996980194</v>
      </c>
      <c r="N29" s="108">
        <v>7564465</v>
      </c>
      <c r="O29" s="109">
        <v>3669861</v>
      </c>
      <c r="P29" s="110">
        <f t="shared" si="4"/>
        <v>11234326</v>
      </c>
      <c r="Q29" s="40">
        <f t="shared" si="5"/>
        <v>0.16646932656798547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25083786</v>
      </c>
      <c r="AA29" s="81">
        <f t="shared" si="11"/>
        <v>3669861</v>
      </c>
      <c r="AB29" s="81">
        <f t="shared" si="12"/>
        <v>28753647</v>
      </c>
      <c r="AC29" s="40">
        <f t="shared" si="13"/>
        <v>0.4260691965377874</v>
      </c>
      <c r="AD29" s="80">
        <v>12467387</v>
      </c>
      <c r="AE29" s="81">
        <v>1150970</v>
      </c>
      <c r="AF29" s="81">
        <f t="shared" si="14"/>
        <v>13618357</v>
      </c>
      <c r="AG29" s="40">
        <f t="shared" si="15"/>
        <v>0.5671814457625193</v>
      </c>
      <c r="AH29" s="40">
        <f t="shared" si="16"/>
        <v>-0.1750601045339023</v>
      </c>
      <c r="AI29" s="12">
        <v>62388379</v>
      </c>
      <c r="AJ29" s="12">
        <v>62388379</v>
      </c>
      <c r="AK29" s="12">
        <v>35385531</v>
      </c>
      <c r="AL29" s="12"/>
    </row>
    <row r="30" spans="1:38" s="13" customFormat="1" ht="12.75">
      <c r="A30" s="29" t="s">
        <v>115</v>
      </c>
      <c r="B30" s="63" t="s">
        <v>133</v>
      </c>
      <c r="C30" s="39" t="s">
        <v>134</v>
      </c>
      <c r="D30" s="80">
        <v>1524741226</v>
      </c>
      <c r="E30" s="81">
        <v>511841061</v>
      </c>
      <c r="F30" s="82">
        <f t="shared" si="0"/>
        <v>2036582287</v>
      </c>
      <c r="G30" s="80">
        <v>1524741226</v>
      </c>
      <c r="H30" s="81">
        <v>511841061</v>
      </c>
      <c r="I30" s="83">
        <f t="shared" si="1"/>
        <v>2036582287</v>
      </c>
      <c r="J30" s="80">
        <v>316653151</v>
      </c>
      <c r="K30" s="81">
        <v>44642691</v>
      </c>
      <c r="L30" s="81">
        <f t="shared" si="2"/>
        <v>361295842</v>
      </c>
      <c r="M30" s="40">
        <f t="shared" si="3"/>
        <v>0.17740301695946156</v>
      </c>
      <c r="N30" s="108">
        <v>227739980</v>
      </c>
      <c r="O30" s="109">
        <v>-427088</v>
      </c>
      <c r="P30" s="110">
        <f t="shared" si="4"/>
        <v>227312892</v>
      </c>
      <c r="Q30" s="40">
        <f t="shared" si="5"/>
        <v>0.1116148821734302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544393131</v>
      </c>
      <c r="AA30" s="81">
        <f t="shared" si="11"/>
        <v>44215603</v>
      </c>
      <c r="AB30" s="81">
        <f t="shared" si="12"/>
        <v>588608734</v>
      </c>
      <c r="AC30" s="40">
        <f t="shared" si="13"/>
        <v>0.2890178991328918</v>
      </c>
      <c r="AD30" s="80">
        <v>184492167</v>
      </c>
      <c r="AE30" s="81">
        <v>64993001</v>
      </c>
      <c r="AF30" s="81">
        <f t="shared" si="14"/>
        <v>249485168</v>
      </c>
      <c r="AG30" s="40">
        <f t="shared" si="15"/>
        <v>0.33907821876301414</v>
      </c>
      <c r="AH30" s="40">
        <f t="shared" si="16"/>
        <v>-0.08887212084687934</v>
      </c>
      <c r="AI30" s="12">
        <v>1720978098</v>
      </c>
      <c r="AJ30" s="12">
        <v>1720978098</v>
      </c>
      <c r="AK30" s="12">
        <v>583546188</v>
      </c>
      <c r="AL30" s="12"/>
    </row>
    <row r="31" spans="1:38" s="59" customFormat="1" ht="12.75">
      <c r="A31" s="64"/>
      <c r="B31" s="65" t="s">
        <v>135</v>
      </c>
      <c r="C31" s="32"/>
      <c r="D31" s="84">
        <f>SUM(D23:D30)</f>
        <v>2460809894</v>
      </c>
      <c r="E31" s="85">
        <f>SUM(E23:E30)</f>
        <v>856683721</v>
      </c>
      <c r="F31" s="86">
        <f t="shared" si="0"/>
        <v>3317493615</v>
      </c>
      <c r="G31" s="84">
        <f>SUM(G23:G30)</f>
        <v>2470961945</v>
      </c>
      <c r="H31" s="85">
        <f>SUM(H23:H30)</f>
        <v>888347639</v>
      </c>
      <c r="I31" s="86">
        <f t="shared" si="1"/>
        <v>3359309584</v>
      </c>
      <c r="J31" s="84">
        <f>SUM(J23:J30)</f>
        <v>571141484</v>
      </c>
      <c r="K31" s="85">
        <f>SUM(K23:K30)</f>
        <v>72368236</v>
      </c>
      <c r="L31" s="85">
        <f t="shared" si="2"/>
        <v>643509720</v>
      </c>
      <c r="M31" s="44">
        <f t="shared" si="3"/>
        <v>0.19397466722780715</v>
      </c>
      <c r="N31" s="114">
        <f>SUM(N23:N30)</f>
        <v>448790135</v>
      </c>
      <c r="O31" s="115">
        <f>SUM(O23:O30)</f>
        <v>25593734</v>
      </c>
      <c r="P31" s="116">
        <f t="shared" si="4"/>
        <v>474383869</v>
      </c>
      <c r="Q31" s="44">
        <f t="shared" si="5"/>
        <v>0.1429946592376486</v>
      </c>
      <c r="R31" s="114">
        <f>SUM(R23:R30)</f>
        <v>0</v>
      </c>
      <c r="S31" s="116">
        <f>SUM(S23:S30)</f>
        <v>0</v>
      </c>
      <c r="T31" s="116">
        <f t="shared" si="6"/>
        <v>0</v>
      </c>
      <c r="U31" s="44">
        <f t="shared" si="7"/>
        <v>0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1019931619</v>
      </c>
      <c r="AA31" s="85">
        <f t="shared" si="11"/>
        <v>97961970</v>
      </c>
      <c r="AB31" s="85">
        <f t="shared" si="12"/>
        <v>1117893589</v>
      </c>
      <c r="AC31" s="44">
        <f t="shared" si="13"/>
        <v>0.33696932646545574</v>
      </c>
      <c r="AD31" s="84">
        <f>SUM(AD23:AD30)</f>
        <v>290449527</v>
      </c>
      <c r="AE31" s="85">
        <f>SUM(AE23:AE30)</f>
        <v>90219924</v>
      </c>
      <c r="AF31" s="85">
        <f t="shared" si="14"/>
        <v>380669451</v>
      </c>
      <c r="AG31" s="44">
        <f t="shared" si="15"/>
        <v>0.3980403036769493</v>
      </c>
      <c r="AH31" s="44">
        <f t="shared" si="16"/>
        <v>0.246183185316859</v>
      </c>
      <c r="AI31" s="66">
        <f>SUM(AI23:AI30)</f>
        <v>2453818249</v>
      </c>
      <c r="AJ31" s="66">
        <f>SUM(AJ23:AJ30)</f>
        <v>2521578857</v>
      </c>
      <c r="AK31" s="66">
        <f>SUM(AK23:AK30)</f>
        <v>976718561</v>
      </c>
      <c r="AL31" s="66"/>
    </row>
    <row r="32" spans="1:38" s="13" customFormat="1" ht="12.75">
      <c r="A32" s="29" t="s">
        <v>96</v>
      </c>
      <c r="B32" s="63" t="s">
        <v>136</v>
      </c>
      <c r="C32" s="39" t="s">
        <v>137</v>
      </c>
      <c r="D32" s="80">
        <v>185142281</v>
      </c>
      <c r="E32" s="81">
        <v>25728000</v>
      </c>
      <c r="F32" s="82">
        <f t="shared" si="0"/>
        <v>210870281</v>
      </c>
      <c r="G32" s="80">
        <v>185142281</v>
      </c>
      <c r="H32" s="81">
        <v>25728000</v>
      </c>
      <c r="I32" s="83">
        <f t="shared" si="1"/>
        <v>210870281</v>
      </c>
      <c r="J32" s="80">
        <v>91728204</v>
      </c>
      <c r="K32" s="81">
        <v>1664108</v>
      </c>
      <c r="L32" s="81">
        <f t="shared" si="2"/>
        <v>93392312</v>
      </c>
      <c r="M32" s="40">
        <f t="shared" si="3"/>
        <v>0.4428898731348492</v>
      </c>
      <c r="N32" s="108">
        <v>41312160</v>
      </c>
      <c r="O32" s="109">
        <v>0</v>
      </c>
      <c r="P32" s="110">
        <f t="shared" si="4"/>
        <v>41312160</v>
      </c>
      <c r="Q32" s="40">
        <f t="shared" si="5"/>
        <v>0.19591267107004046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133040364</v>
      </c>
      <c r="AA32" s="81">
        <f t="shared" si="11"/>
        <v>1664108</v>
      </c>
      <c r="AB32" s="81">
        <f t="shared" si="12"/>
        <v>134704472</v>
      </c>
      <c r="AC32" s="40">
        <f t="shared" si="13"/>
        <v>0.6388025442048897</v>
      </c>
      <c r="AD32" s="80">
        <v>2333649</v>
      </c>
      <c r="AE32" s="81">
        <v>0</v>
      </c>
      <c r="AF32" s="81">
        <f t="shared" si="14"/>
        <v>2333649</v>
      </c>
      <c r="AG32" s="40">
        <f t="shared" si="15"/>
        <v>2.0304869764904394</v>
      </c>
      <c r="AH32" s="40">
        <f t="shared" si="16"/>
        <v>16.702816490397655</v>
      </c>
      <c r="AI32" s="12">
        <v>40322234</v>
      </c>
      <c r="AJ32" s="12">
        <v>40322234</v>
      </c>
      <c r="AK32" s="12">
        <v>81873771</v>
      </c>
      <c r="AL32" s="12"/>
    </row>
    <row r="33" spans="1:38" s="13" customFormat="1" ht="12.75">
      <c r="A33" s="29" t="s">
        <v>96</v>
      </c>
      <c r="B33" s="63" t="s">
        <v>138</v>
      </c>
      <c r="C33" s="39" t="s">
        <v>139</v>
      </c>
      <c r="D33" s="80">
        <v>47225919</v>
      </c>
      <c r="E33" s="81">
        <v>20034050</v>
      </c>
      <c r="F33" s="82">
        <f t="shared" si="0"/>
        <v>67259969</v>
      </c>
      <c r="G33" s="80">
        <v>47225919</v>
      </c>
      <c r="H33" s="81">
        <v>20034050</v>
      </c>
      <c r="I33" s="83">
        <f t="shared" si="1"/>
        <v>67259969</v>
      </c>
      <c r="J33" s="80">
        <v>20188199</v>
      </c>
      <c r="K33" s="81">
        <v>1559348</v>
      </c>
      <c r="L33" s="81">
        <f t="shared" si="2"/>
        <v>21747547</v>
      </c>
      <c r="M33" s="40">
        <f t="shared" si="3"/>
        <v>0.3233356679067158</v>
      </c>
      <c r="N33" s="108">
        <v>16162143</v>
      </c>
      <c r="O33" s="109">
        <v>1087086</v>
      </c>
      <c r="P33" s="110">
        <f t="shared" si="4"/>
        <v>17249229</v>
      </c>
      <c r="Q33" s="40">
        <f t="shared" si="5"/>
        <v>0.2564560950065261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36350342</v>
      </c>
      <c r="AA33" s="81">
        <f t="shared" si="11"/>
        <v>2646434</v>
      </c>
      <c r="AB33" s="81">
        <f t="shared" si="12"/>
        <v>38996776</v>
      </c>
      <c r="AC33" s="40">
        <f t="shared" si="13"/>
        <v>0.5797917629132419</v>
      </c>
      <c r="AD33" s="80">
        <v>7484364</v>
      </c>
      <c r="AE33" s="81">
        <v>1520594</v>
      </c>
      <c r="AF33" s="81">
        <f t="shared" si="14"/>
        <v>9004958</v>
      </c>
      <c r="AG33" s="40">
        <f t="shared" si="15"/>
        <v>0.36382128437353833</v>
      </c>
      <c r="AH33" s="40">
        <f t="shared" si="16"/>
        <v>0.9155257581434584</v>
      </c>
      <c r="AI33" s="12">
        <v>63160722</v>
      </c>
      <c r="AJ33" s="12">
        <v>63802503</v>
      </c>
      <c r="AK33" s="12">
        <v>22979215</v>
      </c>
      <c r="AL33" s="12"/>
    </row>
    <row r="34" spans="1:38" s="13" customFormat="1" ht="12.75">
      <c r="A34" s="29" t="s">
        <v>96</v>
      </c>
      <c r="B34" s="63" t="s">
        <v>140</v>
      </c>
      <c r="C34" s="39" t="s">
        <v>141</v>
      </c>
      <c r="D34" s="80">
        <v>42133238</v>
      </c>
      <c r="E34" s="81">
        <v>11278000</v>
      </c>
      <c r="F34" s="82">
        <f t="shared" si="0"/>
        <v>53411238</v>
      </c>
      <c r="G34" s="80">
        <v>42133238</v>
      </c>
      <c r="H34" s="81">
        <v>11278000</v>
      </c>
      <c r="I34" s="83">
        <f t="shared" si="1"/>
        <v>53411238</v>
      </c>
      <c r="J34" s="80">
        <v>16334565</v>
      </c>
      <c r="K34" s="81">
        <v>1285317</v>
      </c>
      <c r="L34" s="81">
        <f t="shared" si="2"/>
        <v>17619882</v>
      </c>
      <c r="M34" s="40">
        <f t="shared" si="3"/>
        <v>0.32989091172161183</v>
      </c>
      <c r="N34" s="108">
        <v>4680329</v>
      </c>
      <c r="O34" s="109">
        <v>3774106</v>
      </c>
      <c r="P34" s="110">
        <f t="shared" si="4"/>
        <v>8454435</v>
      </c>
      <c r="Q34" s="40">
        <f t="shared" si="5"/>
        <v>0.15828944088508115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21014894</v>
      </c>
      <c r="AA34" s="81">
        <f t="shared" si="11"/>
        <v>5059423</v>
      </c>
      <c r="AB34" s="81">
        <f t="shared" si="12"/>
        <v>26074317</v>
      </c>
      <c r="AC34" s="40">
        <f t="shared" si="13"/>
        <v>0.488180352606693</v>
      </c>
      <c r="AD34" s="80">
        <v>9541492</v>
      </c>
      <c r="AE34" s="81">
        <v>3142519</v>
      </c>
      <c r="AF34" s="81">
        <f t="shared" si="14"/>
        <v>12684011</v>
      </c>
      <c r="AG34" s="40">
        <f t="shared" si="15"/>
        <v>0.4971911793202997</v>
      </c>
      <c r="AH34" s="40">
        <f t="shared" si="16"/>
        <v>-0.333457295172639</v>
      </c>
      <c r="AI34" s="12">
        <v>47244205</v>
      </c>
      <c r="AJ34" s="12">
        <v>47244205</v>
      </c>
      <c r="AK34" s="12">
        <v>23489402</v>
      </c>
      <c r="AL34" s="12"/>
    </row>
    <row r="35" spans="1:38" s="13" customFormat="1" ht="12.75">
      <c r="A35" s="29" t="s">
        <v>96</v>
      </c>
      <c r="B35" s="63" t="s">
        <v>142</v>
      </c>
      <c r="C35" s="39" t="s">
        <v>143</v>
      </c>
      <c r="D35" s="80">
        <v>486670886</v>
      </c>
      <c r="E35" s="81">
        <v>105151382</v>
      </c>
      <c r="F35" s="82">
        <f t="shared" si="0"/>
        <v>591822268</v>
      </c>
      <c r="G35" s="80">
        <v>486670886</v>
      </c>
      <c r="H35" s="81">
        <v>105151382</v>
      </c>
      <c r="I35" s="83">
        <f t="shared" si="1"/>
        <v>591822268</v>
      </c>
      <c r="J35" s="80">
        <v>199256124</v>
      </c>
      <c r="K35" s="81">
        <v>4666931</v>
      </c>
      <c r="L35" s="81">
        <f t="shared" si="2"/>
        <v>203923055</v>
      </c>
      <c r="M35" s="40">
        <f t="shared" si="3"/>
        <v>0.3445680671819534</v>
      </c>
      <c r="N35" s="108">
        <v>82393411</v>
      </c>
      <c r="O35" s="109">
        <v>15425018</v>
      </c>
      <c r="P35" s="110">
        <f t="shared" si="4"/>
        <v>97818429</v>
      </c>
      <c r="Q35" s="40">
        <f t="shared" si="5"/>
        <v>0.16528345466041167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281649535</v>
      </c>
      <c r="AA35" s="81">
        <f t="shared" si="11"/>
        <v>20091949</v>
      </c>
      <c r="AB35" s="81">
        <f t="shared" si="12"/>
        <v>301741484</v>
      </c>
      <c r="AC35" s="40">
        <f t="shared" si="13"/>
        <v>0.509851521842365</v>
      </c>
      <c r="AD35" s="80">
        <v>105617470</v>
      </c>
      <c r="AE35" s="81">
        <v>5770967</v>
      </c>
      <c r="AF35" s="81">
        <f t="shared" si="14"/>
        <v>111388437</v>
      </c>
      <c r="AG35" s="40">
        <f t="shared" si="15"/>
        <v>0.4474215088850823</v>
      </c>
      <c r="AH35" s="40">
        <f t="shared" si="16"/>
        <v>-0.12182600246020148</v>
      </c>
      <c r="AI35" s="12">
        <v>481146529</v>
      </c>
      <c r="AJ35" s="12">
        <v>472157803</v>
      </c>
      <c r="AK35" s="12">
        <v>215275306</v>
      </c>
      <c r="AL35" s="12"/>
    </row>
    <row r="36" spans="1:38" s="13" customFormat="1" ht="12.75">
      <c r="A36" s="29" t="s">
        <v>96</v>
      </c>
      <c r="B36" s="63" t="s">
        <v>144</v>
      </c>
      <c r="C36" s="39" t="s">
        <v>145</v>
      </c>
      <c r="D36" s="80">
        <v>203790000</v>
      </c>
      <c r="E36" s="81">
        <v>42925711</v>
      </c>
      <c r="F36" s="82">
        <f t="shared" si="0"/>
        <v>246715711</v>
      </c>
      <c r="G36" s="80">
        <v>203790000</v>
      </c>
      <c r="H36" s="81">
        <v>42925711</v>
      </c>
      <c r="I36" s="83">
        <f t="shared" si="1"/>
        <v>246715711</v>
      </c>
      <c r="J36" s="80">
        <v>48216592</v>
      </c>
      <c r="K36" s="81">
        <v>10598487</v>
      </c>
      <c r="L36" s="81">
        <f t="shared" si="2"/>
        <v>58815079</v>
      </c>
      <c r="M36" s="40">
        <f t="shared" si="3"/>
        <v>0.23839211034274183</v>
      </c>
      <c r="N36" s="108">
        <v>1634832</v>
      </c>
      <c r="O36" s="109">
        <v>0</v>
      </c>
      <c r="P36" s="110">
        <f t="shared" si="4"/>
        <v>1634832</v>
      </c>
      <c r="Q36" s="40">
        <f t="shared" si="5"/>
        <v>0.006626379784950136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49851424</v>
      </c>
      <c r="AA36" s="81">
        <f t="shared" si="11"/>
        <v>10598487</v>
      </c>
      <c r="AB36" s="81">
        <f t="shared" si="12"/>
        <v>60449911</v>
      </c>
      <c r="AC36" s="40">
        <f t="shared" si="13"/>
        <v>0.24501849012769195</v>
      </c>
      <c r="AD36" s="80">
        <v>2566735</v>
      </c>
      <c r="AE36" s="81">
        <v>2022037</v>
      </c>
      <c r="AF36" s="81">
        <f t="shared" si="14"/>
        <v>4588772</v>
      </c>
      <c r="AG36" s="40">
        <f t="shared" si="15"/>
        <v>0</v>
      </c>
      <c r="AH36" s="40">
        <f t="shared" si="16"/>
        <v>-0.6437321357435062</v>
      </c>
      <c r="AI36" s="12">
        <v>0</v>
      </c>
      <c r="AJ36" s="12">
        <v>9556365</v>
      </c>
      <c r="AK36" s="12">
        <v>43750114</v>
      </c>
      <c r="AL36" s="12"/>
    </row>
    <row r="37" spans="1:38" s="13" customFormat="1" ht="12.75">
      <c r="A37" s="29" t="s">
        <v>96</v>
      </c>
      <c r="B37" s="63" t="s">
        <v>146</v>
      </c>
      <c r="C37" s="39" t="s">
        <v>147</v>
      </c>
      <c r="D37" s="80">
        <v>120508459</v>
      </c>
      <c r="E37" s="81">
        <v>23950450</v>
      </c>
      <c r="F37" s="82">
        <f t="shared" si="0"/>
        <v>144458909</v>
      </c>
      <c r="G37" s="80">
        <v>120508459</v>
      </c>
      <c r="H37" s="81">
        <v>23950450</v>
      </c>
      <c r="I37" s="83">
        <f t="shared" si="1"/>
        <v>144458909</v>
      </c>
      <c r="J37" s="80">
        <v>48108525</v>
      </c>
      <c r="K37" s="81">
        <v>978395</v>
      </c>
      <c r="L37" s="81">
        <f t="shared" si="2"/>
        <v>49086920</v>
      </c>
      <c r="M37" s="40">
        <f t="shared" si="3"/>
        <v>0.3397984959169254</v>
      </c>
      <c r="N37" s="108">
        <v>34252348</v>
      </c>
      <c r="O37" s="109">
        <v>1034785</v>
      </c>
      <c r="P37" s="110">
        <f t="shared" si="4"/>
        <v>35287133</v>
      </c>
      <c r="Q37" s="40">
        <f t="shared" si="5"/>
        <v>0.24427107503629283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82360873</v>
      </c>
      <c r="AA37" s="81">
        <f t="shared" si="11"/>
        <v>2013180</v>
      </c>
      <c r="AB37" s="81">
        <f t="shared" si="12"/>
        <v>84374053</v>
      </c>
      <c r="AC37" s="40">
        <f t="shared" si="13"/>
        <v>0.5840695709532182</v>
      </c>
      <c r="AD37" s="80">
        <v>28986259</v>
      </c>
      <c r="AE37" s="81">
        <v>700808</v>
      </c>
      <c r="AF37" s="81">
        <f t="shared" si="14"/>
        <v>29687067</v>
      </c>
      <c r="AG37" s="40">
        <f t="shared" si="15"/>
        <v>0.5861608349147236</v>
      </c>
      <c r="AH37" s="40">
        <f t="shared" si="16"/>
        <v>0.18863655341903596</v>
      </c>
      <c r="AI37" s="12">
        <v>148255620</v>
      </c>
      <c r="AJ37" s="12">
        <v>148255620</v>
      </c>
      <c r="AK37" s="12">
        <v>86901638</v>
      </c>
      <c r="AL37" s="12"/>
    </row>
    <row r="38" spans="1:38" s="13" customFormat="1" ht="12.75">
      <c r="A38" s="29" t="s">
        <v>96</v>
      </c>
      <c r="B38" s="63" t="s">
        <v>148</v>
      </c>
      <c r="C38" s="39" t="s">
        <v>149</v>
      </c>
      <c r="D38" s="80">
        <v>115429790</v>
      </c>
      <c r="E38" s="81">
        <v>67491548</v>
      </c>
      <c r="F38" s="82">
        <f t="shared" si="0"/>
        <v>182921338</v>
      </c>
      <c r="G38" s="80">
        <v>115429790</v>
      </c>
      <c r="H38" s="81">
        <v>67491548</v>
      </c>
      <c r="I38" s="83">
        <f t="shared" si="1"/>
        <v>182921338</v>
      </c>
      <c r="J38" s="80">
        <v>36780170</v>
      </c>
      <c r="K38" s="81">
        <v>5029458</v>
      </c>
      <c r="L38" s="81">
        <f t="shared" si="2"/>
        <v>41809628</v>
      </c>
      <c r="M38" s="40">
        <f t="shared" si="3"/>
        <v>0.22856616104568403</v>
      </c>
      <c r="N38" s="108">
        <v>22529726</v>
      </c>
      <c r="O38" s="109">
        <v>0</v>
      </c>
      <c r="P38" s="110">
        <f t="shared" si="4"/>
        <v>22529726</v>
      </c>
      <c r="Q38" s="40">
        <f t="shared" si="5"/>
        <v>0.12316619945126359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59309896</v>
      </c>
      <c r="AA38" s="81">
        <f t="shared" si="11"/>
        <v>5029458</v>
      </c>
      <c r="AB38" s="81">
        <f t="shared" si="12"/>
        <v>64339354</v>
      </c>
      <c r="AC38" s="40">
        <f t="shared" si="13"/>
        <v>0.3517323604969476</v>
      </c>
      <c r="AD38" s="80">
        <v>561020</v>
      </c>
      <c r="AE38" s="81">
        <v>13037553</v>
      </c>
      <c r="AF38" s="81">
        <f t="shared" si="14"/>
        <v>13598573</v>
      </c>
      <c r="AG38" s="40">
        <f t="shared" si="15"/>
        <v>0.9613302344300093</v>
      </c>
      <c r="AH38" s="40">
        <f t="shared" si="16"/>
        <v>0.6567713391691907</v>
      </c>
      <c r="AI38" s="12">
        <v>110433046</v>
      </c>
      <c r="AJ38" s="12">
        <v>110433046</v>
      </c>
      <c r="AK38" s="12">
        <v>106162626</v>
      </c>
      <c r="AL38" s="12"/>
    </row>
    <row r="39" spans="1:38" s="13" customFormat="1" ht="12.75">
      <c r="A39" s="29" t="s">
        <v>96</v>
      </c>
      <c r="B39" s="63" t="s">
        <v>150</v>
      </c>
      <c r="C39" s="39" t="s">
        <v>151</v>
      </c>
      <c r="D39" s="80">
        <v>0</v>
      </c>
      <c r="E39" s="81">
        <v>20283596</v>
      </c>
      <c r="F39" s="82">
        <f t="shared" si="0"/>
        <v>20283596</v>
      </c>
      <c r="G39" s="80">
        <v>0</v>
      </c>
      <c r="H39" s="81">
        <v>20283596</v>
      </c>
      <c r="I39" s="83">
        <f t="shared" si="1"/>
        <v>20283596</v>
      </c>
      <c r="J39" s="80">
        <v>37647174</v>
      </c>
      <c r="K39" s="81">
        <v>43383</v>
      </c>
      <c r="L39" s="81">
        <f t="shared" si="2"/>
        <v>37690557</v>
      </c>
      <c r="M39" s="40">
        <f t="shared" si="3"/>
        <v>1.8581792400124713</v>
      </c>
      <c r="N39" s="108">
        <v>11705670</v>
      </c>
      <c r="O39" s="109">
        <v>2195012</v>
      </c>
      <c r="P39" s="110">
        <f t="shared" si="4"/>
        <v>13900682</v>
      </c>
      <c r="Q39" s="40">
        <f t="shared" si="5"/>
        <v>0.6853164498050542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49352844</v>
      </c>
      <c r="AA39" s="81">
        <f t="shared" si="11"/>
        <v>2238395</v>
      </c>
      <c r="AB39" s="81">
        <f t="shared" si="12"/>
        <v>51591239</v>
      </c>
      <c r="AC39" s="40">
        <f t="shared" si="13"/>
        <v>2.5434956898175254</v>
      </c>
      <c r="AD39" s="80">
        <v>21559488</v>
      </c>
      <c r="AE39" s="81">
        <v>23400</v>
      </c>
      <c r="AF39" s="81">
        <f t="shared" si="14"/>
        <v>21582888</v>
      </c>
      <c r="AG39" s="40">
        <f t="shared" si="15"/>
        <v>1.195095304326399</v>
      </c>
      <c r="AH39" s="40">
        <f t="shared" si="16"/>
        <v>-0.35593966850034153</v>
      </c>
      <c r="AI39" s="12">
        <v>52676255</v>
      </c>
      <c r="AJ39" s="12">
        <v>52676255</v>
      </c>
      <c r="AK39" s="12">
        <v>62953145</v>
      </c>
      <c r="AL39" s="12"/>
    </row>
    <row r="40" spans="1:38" s="13" customFormat="1" ht="12.75">
      <c r="A40" s="29" t="s">
        <v>115</v>
      </c>
      <c r="B40" s="63" t="s">
        <v>152</v>
      </c>
      <c r="C40" s="39" t="s">
        <v>153</v>
      </c>
      <c r="D40" s="80">
        <v>425341135</v>
      </c>
      <c r="E40" s="81">
        <v>544479000</v>
      </c>
      <c r="F40" s="82">
        <f t="shared" si="0"/>
        <v>969820135</v>
      </c>
      <c r="G40" s="80">
        <v>425341135</v>
      </c>
      <c r="H40" s="81">
        <v>544479000</v>
      </c>
      <c r="I40" s="83">
        <f t="shared" si="1"/>
        <v>969820135</v>
      </c>
      <c r="J40" s="80">
        <v>360330032</v>
      </c>
      <c r="K40" s="81">
        <v>141795924</v>
      </c>
      <c r="L40" s="81">
        <f t="shared" si="2"/>
        <v>502125956</v>
      </c>
      <c r="M40" s="40">
        <f t="shared" si="3"/>
        <v>0.5177516303061701</v>
      </c>
      <c r="N40" s="108">
        <v>268727124</v>
      </c>
      <c r="O40" s="109">
        <v>177471375</v>
      </c>
      <c r="P40" s="110">
        <f t="shared" si="4"/>
        <v>446198499</v>
      </c>
      <c r="Q40" s="40">
        <f t="shared" si="5"/>
        <v>0.46008376491378994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629057156</v>
      </c>
      <c r="AA40" s="81">
        <f t="shared" si="11"/>
        <v>319267299</v>
      </c>
      <c r="AB40" s="81">
        <f t="shared" si="12"/>
        <v>948324455</v>
      </c>
      <c r="AC40" s="40">
        <f t="shared" si="13"/>
        <v>0.97783539521996</v>
      </c>
      <c r="AD40" s="80">
        <v>144171628</v>
      </c>
      <c r="AE40" s="81">
        <v>135299820</v>
      </c>
      <c r="AF40" s="81">
        <f t="shared" si="14"/>
        <v>279471448</v>
      </c>
      <c r="AG40" s="40">
        <f t="shared" si="15"/>
        <v>0.5451874089845127</v>
      </c>
      <c r="AH40" s="40">
        <f t="shared" si="16"/>
        <v>0.5965799089429702</v>
      </c>
      <c r="AI40" s="12">
        <v>821054633</v>
      </c>
      <c r="AJ40" s="12">
        <v>821054633</v>
      </c>
      <c r="AK40" s="12">
        <v>447628648</v>
      </c>
      <c r="AL40" s="12"/>
    </row>
    <row r="41" spans="1:38" s="59" customFormat="1" ht="12.75">
      <c r="A41" s="64"/>
      <c r="B41" s="65" t="s">
        <v>154</v>
      </c>
      <c r="C41" s="32"/>
      <c r="D41" s="84">
        <f>SUM(D32:D40)</f>
        <v>1626241708</v>
      </c>
      <c r="E41" s="85">
        <f>SUM(E32:E40)</f>
        <v>861321737</v>
      </c>
      <c r="F41" s="86">
        <f t="shared" si="0"/>
        <v>2487563445</v>
      </c>
      <c r="G41" s="84">
        <f>SUM(G32:G40)</f>
        <v>1626241708</v>
      </c>
      <c r="H41" s="85">
        <f>SUM(H32:H40)</f>
        <v>861321737</v>
      </c>
      <c r="I41" s="86">
        <f t="shared" si="1"/>
        <v>2487563445</v>
      </c>
      <c r="J41" s="84">
        <f>SUM(J32:J40)</f>
        <v>858589585</v>
      </c>
      <c r="K41" s="85">
        <f>SUM(K32:K40)</f>
        <v>167621351</v>
      </c>
      <c r="L41" s="85">
        <f t="shared" si="2"/>
        <v>1026210936</v>
      </c>
      <c r="M41" s="44">
        <f t="shared" si="3"/>
        <v>0.4125365879864021</v>
      </c>
      <c r="N41" s="114">
        <f>SUM(N32:N40)</f>
        <v>483397743</v>
      </c>
      <c r="O41" s="115">
        <f>SUM(O32:O40)</f>
        <v>200987382</v>
      </c>
      <c r="P41" s="116">
        <f t="shared" si="4"/>
        <v>684385125</v>
      </c>
      <c r="Q41" s="44">
        <f t="shared" si="5"/>
        <v>0.2751226813433094</v>
      </c>
      <c r="R41" s="114">
        <f>SUM(R32:R40)</f>
        <v>0</v>
      </c>
      <c r="S41" s="116">
        <f>SUM(S32:S40)</f>
        <v>0</v>
      </c>
      <c r="T41" s="116">
        <f t="shared" si="6"/>
        <v>0</v>
      </c>
      <c r="U41" s="44">
        <f t="shared" si="7"/>
        <v>0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1341987328</v>
      </c>
      <c r="AA41" s="85">
        <f t="shared" si="11"/>
        <v>368608733</v>
      </c>
      <c r="AB41" s="85">
        <f t="shared" si="12"/>
        <v>1710596061</v>
      </c>
      <c r="AC41" s="44">
        <f t="shared" si="13"/>
        <v>0.6876592693297116</v>
      </c>
      <c r="AD41" s="84">
        <f>SUM(AD32:AD40)</f>
        <v>322822105</v>
      </c>
      <c r="AE41" s="85">
        <f>SUM(AE32:AE40)</f>
        <v>161517698</v>
      </c>
      <c r="AF41" s="85">
        <f t="shared" si="14"/>
        <v>484339803</v>
      </c>
      <c r="AG41" s="44">
        <f t="shared" si="15"/>
        <v>0.618385786325666</v>
      </c>
      <c r="AH41" s="44">
        <f t="shared" si="16"/>
        <v>0.4130268063060678</v>
      </c>
      <c r="AI41" s="66">
        <f>SUM(AI32:AI40)</f>
        <v>1764293244</v>
      </c>
      <c r="AJ41" s="66">
        <f>SUM(AJ32:AJ40)</f>
        <v>1765502664</v>
      </c>
      <c r="AK41" s="66">
        <f>SUM(AK32:AK40)</f>
        <v>1091013865</v>
      </c>
      <c r="AL41" s="66"/>
    </row>
    <row r="42" spans="1:38" s="13" customFormat="1" ht="12.75">
      <c r="A42" s="29" t="s">
        <v>96</v>
      </c>
      <c r="B42" s="63" t="s">
        <v>155</v>
      </c>
      <c r="C42" s="39" t="s">
        <v>156</v>
      </c>
      <c r="D42" s="80">
        <v>176437977</v>
      </c>
      <c r="E42" s="81">
        <v>40568350</v>
      </c>
      <c r="F42" s="82">
        <f aca="true" t="shared" si="17" ref="F42:F61">$D42+$E42</f>
        <v>217006327</v>
      </c>
      <c r="G42" s="80">
        <v>176437977</v>
      </c>
      <c r="H42" s="81">
        <v>40568350</v>
      </c>
      <c r="I42" s="83">
        <f aca="true" t="shared" si="18" ref="I42:I61">$G42+$H42</f>
        <v>217006327</v>
      </c>
      <c r="J42" s="80">
        <v>55331228</v>
      </c>
      <c r="K42" s="81">
        <v>6572364</v>
      </c>
      <c r="L42" s="81">
        <f aca="true" t="shared" si="19" ref="L42:L61">$J42+$K42</f>
        <v>61903592</v>
      </c>
      <c r="M42" s="40">
        <f aca="true" t="shared" si="20" ref="M42:M61">IF($F42=0,0,$L42/$F42)</f>
        <v>0.2852616919321435</v>
      </c>
      <c r="N42" s="108">
        <v>34533549</v>
      </c>
      <c r="O42" s="109">
        <v>12091089</v>
      </c>
      <c r="P42" s="110">
        <f aca="true" t="shared" si="21" ref="P42:P61">$N42+$O42</f>
        <v>46624638</v>
      </c>
      <c r="Q42" s="40">
        <f aca="true" t="shared" si="22" ref="Q42:Q61">IF($F42=0,0,$P42/$F42)</f>
        <v>0.2148538185248396</v>
      </c>
      <c r="R42" s="108">
        <v>0</v>
      </c>
      <c r="S42" s="110">
        <v>0</v>
      </c>
      <c r="T42" s="110">
        <f aca="true" t="shared" si="23" ref="T42:T61">$R42+$S42</f>
        <v>0</v>
      </c>
      <c r="U42" s="40">
        <f aca="true" t="shared" si="24" ref="U42:U61">IF($I42=0,0,$T42/$I42)</f>
        <v>0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</f>
        <v>89864777</v>
      </c>
      <c r="AA42" s="81">
        <f aca="true" t="shared" si="28" ref="AA42:AA61">$K42+$O42</f>
        <v>18663453</v>
      </c>
      <c r="AB42" s="81">
        <f aca="true" t="shared" si="29" ref="AB42:AB61">$Z42+$AA42</f>
        <v>108528230</v>
      </c>
      <c r="AC42" s="40">
        <f aca="true" t="shared" si="30" ref="AC42:AC61">IF($F42=0,0,$AB42/$F42)</f>
        <v>0.5001155104569831</v>
      </c>
      <c r="AD42" s="80">
        <v>31264485</v>
      </c>
      <c r="AE42" s="81">
        <v>10294410</v>
      </c>
      <c r="AF42" s="81">
        <f aca="true" t="shared" si="31" ref="AF42:AF61">$AD42+$AE42</f>
        <v>41558895</v>
      </c>
      <c r="AG42" s="40">
        <f aca="true" t="shared" si="32" ref="AG42:AG61">IF($AI42=0,0,$AK42/$AI42)</f>
        <v>0.5213970602661289</v>
      </c>
      <c r="AH42" s="40">
        <f aca="true" t="shared" si="33" ref="AH42:AH61">IF($AF42=0,0,(($P42/$AF42)-1))</f>
        <v>0.1218931109693846</v>
      </c>
      <c r="AI42" s="12">
        <v>193431455</v>
      </c>
      <c r="AJ42" s="12">
        <v>202837494</v>
      </c>
      <c r="AK42" s="12">
        <v>100854592</v>
      </c>
      <c r="AL42" s="12"/>
    </row>
    <row r="43" spans="1:38" s="13" customFormat="1" ht="12.75">
      <c r="A43" s="29" t="s">
        <v>96</v>
      </c>
      <c r="B43" s="63" t="s">
        <v>157</v>
      </c>
      <c r="C43" s="39" t="s">
        <v>158</v>
      </c>
      <c r="D43" s="80">
        <v>148166646</v>
      </c>
      <c r="E43" s="81">
        <v>45153750</v>
      </c>
      <c r="F43" s="82">
        <f t="shared" si="17"/>
        <v>193320396</v>
      </c>
      <c r="G43" s="80">
        <v>148166646</v>
      </c>
      <c r="H43" s="81">
        <v>45153750</v>
      </c>
      <c r="I43" s="83">
        <f t="shared" si="18"/>
        <v>193320396</v>
      </c>
      <c r="J43" s="80">
        <v>61120155</v>
      </c>
      <c r="K43" s="81">
        <v>3671609</v>
      </c>
      <c r="L43" s="81">
        <f t="shared" si="19"/>
        <v>64791764</v>
      </c>
      <c r="M43" s="40">
        <f t="shared" si="20"/>
        <v>0.3351522412565304</v>
      </c>
      <c r="N43" s="108">
        <v>40461792</v>
      </c>
      <c r="O43" s="109">
        <v>6159439</v>
      </c>
      <c r="P43" s="110">
        <f t="shared" si="21"/>
        <v>46621231</v>
      </c>
      <c r="Q43" s="40">
        <f t="shared" si="22"/>
        <v>0.24116043606697352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101581947</v>
      </c>
      <c r="AA43" s="81">
        <f t="shared" si="28"/>
        <v>9831048</v>
      </c>
      <c r="AB43" s="81">
        <f t="shared" si="29"/>
        <v>111412995</v>
      </c>
      <c r="AC43" s="40">
        <f t="shared" si="30"/>
        <v>0.5763126773235039</v>
      </c>
      <c r="AD43" s="80">
        <v>72493367</v>
      </c>
      <c r="AE43" s="81">
        <v>15389066</v>
      </c>
      <c r="AF43" s="81">
        <f t="shared" si="31"/>
        <v>87882433</v>
      </c>
      <c r="AG43" s="40">
        <f t="shared" si="32"/>
        <v>0.7566499631338707</v>
      </c>
      <c r="AH43" s="40">
        <f t="shared" si="33"/>
        <v>-0.4695045481956559</v>
      </c>
      <c r="AI43" s="12">
        <v>170681059</v>
      </c>
      <c r="AJ43" s="12">
        <v>213237518</v>
      </c>
      <c r="AK43" s="12">
        <v>129145817</v>
      </c>
      <c r="AL43" s="12"/>
    </row>
    <row r="44" spans="1:38" s="13" customFormat="1" ht="12.75">
      <c r="A44" s="29" t="s">
        <v>96</v>
      </c>
      <c r="B44" s="63" t="s">
        <v>159</v>
      </c>
      <c r="C44" s="39" t="s">
        <v>160</v>
      </c>
      <c r="D44" s="80">
        <v>128862938</v>
      </c>
      <c r="E44" s="81">
        <v>22307379</v>
      </c>
      <c r="F44" s="82">
        <f t="shared" si="17"/>
        <v>151170317</v>
      </c>
      <c r="G44" s="80">
        <v>128862938</v>
      </c>
      <c r="H44" s="81">
        <v>22307379</v>
      </c>
      <c r="I44" s="83">
        <f t="shared" si="18"/>
        <v>151170317</v>
      </c>
      <c r="J44" s="80">
        <v>41857695</v>
      </c>
      <c r="K44" s="81">
        <v>1858324</v>
      </c>
      <c r="L44" s="81">
        <f t="shared" si="19"/>
        <v>43716019</v>
      </c>
      <c r="M44" s="40">
        <f t="shared" si="20"/>
        <v>0.2891838812509734</v>
      </c>
      <c r="N44" s="108">
        <v>29853787</v>
      </c>
      <c r="O44" s="109">
        <v>752341</v>
      </c>
      <c r="P44" s="110">
        <f t="shared" si="21"/>
        <v>30606128</v>
      </c>
      <c r="Q44" s="40">
        <f t="shared" si="22"/>
        <v>0.2024612278877473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71711482</v>
      </c>
      <c r="AA44" s="81">
        <f t="shared" si="28"/>
        <v>2610665</v>
      </c>
      <c r="AB44" s="81">
        <f t="shared" si="29"/>
        <v>74322147</v>
      </c>
      <c r="AC44" s="40">
        <f t="shared" si="30"/>
        <v>0.49164510913872067</v>
      </c>
      <c r="AD44" s="80">
        <v>35282189</v>
      </c>
      <c r="AE44" s="81">
        <v>6656714</v>
      </c>
      <c r="AF44" s="81">
        <f t="shared" si="31"/>
        <v>41938903</v>
      </c>
      <c r="AG44" s="40">
        <f t="shared" si="32"/>
        <v>0.5119614075851846</v>
      </c>
      <c r="AH44" s="40">
        <f t="shared" si="33"/>
        <v>-0.2702210641990326</v>
      </c>
      <c r="AI44" s="12">
        <v>160222573</v>
      </c>
      <c r="AJ44" s="12">
        <v>152861820</v>
      </c>
      <c r="AK44" s="12">
        <v>82027774</v>
      </c>
      <c r="AL44" s="12"/>
    </row>
    <row r="45" spans="1:38" s="13" customFormat="1" ht="12.75">
      <c r="A45" s="29" t="s">
        <v>96</v>
      </c>
      <c r="B45" s="63" t="s">
        <v>161</v>
      </c>
      <c r="C45" s="39" t="s">
        <v>162</v>
      </c>
      <c r="D45" s="80">
        <v>100211413</v>
      </c>
      <c r="E45" s="81">
        <v>15221000</v>
      </c>
      <c r="F45" s="82">
        <f t="shared" si="17"/>
        <v>115432413</v>
      </c>
      <c r="G45" s="80">
        <v>100211413</v>
      </c>
      <c r="H45" s="81">
        <v>15221000</v>
      </c>
      <c r="I45" s="83">
        <f t="shared" si="18"/>
        <v>115432413</v>
      </c>
      <c r="J45" s="80">
        <v>13374319</v>
      </c>
      <c r="K45" s="81">
        <v>0</v>
      </c>
      <c r="L45" s="81">
        <f t="shared" si="19"/>
        <v>13374319</v>
      </c>
      <c r="M45" s="40">
        <f t="shared" si="20"/>
        <v>0.11586276897806858</v>
      </c>
      <c r="N45" s="108">
        <v>11947494</v>
      </c>
      <c r="O45" s="109">
        <v>1247184</v>
      </c>
      <c r="P45" s="110">
        <f t="shared" si="21"/>
        <v>13194678</v>
      </c>
      <c r="Q45" s="40">
        <f t="shared" si="22"/>
        <v>0.11430652497925345</v>
      </c>
      <c r="R45" s="108">
        <v>0</v>
      </c>
      <c r="S45" s="110">
        <v>0</v>
      </c>
      <c r="T45" s="110">
        <f t="shared" si="23"/>
        <v>0</v>
      </c>
      <c r="U45" s="40">
        <f t="shared" si="24"/>
        <v>0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25321813</v>
      </c>
      <c r="AA45" s="81">
        <f t="shared" si="28"/>
        <v>1247184</v>
      </c>
      <c r="AB45" s="81">
        <f t="shared" si="29"/>
        <v>26568997</v>
      </c>
      <c r="AC45" s="40">
        <f t="shared" si="30"/>
        <v>0.23016929395732202</v>
      </c>
      <c r="AD45" s="80">
        <v>35440749</v>
      </c>
      <c r="AE45" s="81">
        <v>748330</v>
      </c>
      <c r="AF45" s="81">
        <f t="shared" si="31"/>
        <v>36189079</v>
      </c>
      <c r="AG45" s="40">
        <f t="shared" si="32"/>
        <v>5125.21232772982</v>
      </c>
      <c r="AH45" s="40">
        <f t="shared" si="33"/>
        <v>-0.6353961370500752</v>
      </c>
      <c r="AI45" s="12">
        <v>19809</v>
      </c>
      <c r="AJ45" s="12">
        <v>19809</v>
      </c>
      <c r="AK45" s="12">
        <v>101525331</v>
      </c>
      <c r="AL45" s="12"/>
    </row>
    <row r="46" spans="1:38" s="13" customFormat="1" ht="12.75">
      <c r="A46" s="29" t="s">
        <v>115</v>
      </c>
      <c r="B46" s="63" t="s">
        <v>163</v>
      </c>
      <c r="C46" s="39" t="s">
        <v>164</v>
      </c>
      <c r="D46" s="80">
        <v>282317204</v>
      </c>
      <c r="E46" s="81">
        <v>172464500</v>
      </c>
      <c r="F46" s="82">
        <f t="shared" si="17"/>
        <v>454781704</v>
      </c>
      <c r="G46" s="80">
        <v>282317204</v>
      </c>
      <c r="H46" s="81">
        <v>172464500</v>
      </c>
      <c r="I46" s="83">
        <f t="shared" si="18"/>
        <v>454781704</v>
      </c>
      <c r="J46" s="80">
        <v>73012416</v>
      </c>
      <c r="K46" s="81">
        <v>49632251</v>
      </c>
      <c r="L46" s="81">
        <f t="shared" si="19"/>
        <v>122644667</v>
      </c>
      <c r="M46" s="40">
        <f t="shared" si="20"/>
        <v>0.2696781025298238</v>
      </c>
      <c r="N46" s="108">
        <v>90397018</v>
      </c>
      <c r="O46" s="109">
        <v>26304710</v>
      </c>
      <c r="P46" s="110">
        <f t="shared" si="21"/>
        <v>116701728</v>
      </c>
      <c r="Q46" s="40">
        <f t="shared" si="22"/>
        <v>0.2566104286376481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163409434</v>
      </c>
      <c r="AA46" s="81">
        <f t="shared" si="28"/>
        <v>75936961</v>
      </c>
      <c r="AB46" s="81">
        <f t="shared" si="29"/>
        <v>239346395</v>
      </c>
      <c r="AC46" s="40">
        <f t="shared" si="30"/>
        <v>0.526288531167472</v>
      </c>
      <c r="AD46" s="80">
        <v>63434086</v>
      </c>
      <c r="AE46" s="81">
        <v>47759120</v>
      </c>
      <c r="AF46" s="81">
        <f t="shared" si="31"/>
        <v>111193206</v>
      </c>
      <c r="AG46" s="40">
        <f t="shared" si="32"/>
        <v>1.1236658934377037</v>
      </c>
      <c r="AH46" s="40">
        <f t="shared" si="33"/>
        <v>0.04954009510257307</v>
      </c>
      <c r="AI46" s="12">
        <v>185623759</v>
      </c>
      <c r="AJ46" s="12">
        <v>185623759</v>
      </c>
      <c r="AK46" s="12">
        <v>208579087</v>
      </c>
      <c r="AL46" s="12"/>
    </row>
    <row r="47" spans="1:38" s="59" customFormat="1" ht="12.75">
      <c r="A47" s="64"/>
      <c r="B47" s="65" t="s">
        <v>165</v>
      </c>
      <c r="C47" s="32"/>
      <c r="D47" s="84">
        <f>SUM(D42:D46)</f>
        <v>835996178</v>
      </c>
      <c r="E47" s="85">
        <f>SUM(E42:E46)</f>
        <v>295714979</v>
      </c>
      <c r="F47" s="86">
        <f t="shared" si="17"/>
        <v>1131711157</v>
      </c>
      <c r="G47" s="84">
        <f>SUM(G42:G46)</f>
        <v>835996178</v>
      </c>
      <c r="H47" s="85">
        <f>SUM(H42:H46)</f>
        <v>295714979</v>
      </c>
      <c r="I47" s="86">
        <f t="shared" si="18"/>
        <v>1131711157</v>
      </c>
      <c r="J47" s="84">
        <f>SUM(J42:J46)</f>
        <v>244695813</v>
      </c>
      <c r="K47" s="85">
        <f>SUM(K42:K46)</f>
        <v>61734548</v>
      </c>
      <c r="L47" s="85">
        <f t="shared" si="19"/>
        <v>306430361</v>
      </c>
      <c r="M47" s="44">
        <f t="shared" si="20"/>
        <v>0.2707672881941907</v>
      </c>
      <c r="N47" s="114">
        <f>SUM(N42:N46)</f>
        <v>207193640</v>
      </c>
      <c r="O47" s="115">
        <f>SUM(O42:O46)</f>
        <v>46554763</v>
      </c>
      <c r="P47" s="116">
        <f t="shared" si="21"/>
        <v>253748403</v>
      </c>
      <c r="Q47" s="44">
        <f t="shared" si="22"/>
        <v>0.22421657808221113</v>
      </c>
      <c r="R47" s="114">
        <f>SUM(R42:R46)</f>
        <v>0</v>
      </c>
      <c r="S47" s="116">
        <f>SUM(S42:S46)</f>
        <v>0</v>
      </c>
      <c r="T47" s="116">
        <f t="shared" si="23"/>
        <v>0</v>
      </c>
      <c r="U47" s="44">
        <f t="shared" si="24"/>
        <v>0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451889453</v>
      </c>
      <c r="AA47" s="85">
        <f t="shared" si="28"/>
        <v>108289311</v>
      </c>
      <c r="AB47" s="85">
        <f t="shared" si="29"/>
        <v>560178764</v>
      </c>
      <c r="AC47" s="44">
        <f t="shared" si="30"/>
        <v>0.49498386627640184</v>
      </c>
      <c r="AD47" s="84">
        <f>SUM(AD42:AD46)</f>
        <v>237914876</v>
      </c>
      <c r="AE47" s="85">
        <f>SUM(AE42:AE46)</f>
        <v>80847640</v>
      </c>
      <c r="AF47" s="85">
        <f t="shared" si="31"/>
        <v>318762516</v>
      </c>
      <c r="AG47" s="44">
        <f t="shared" si="32"/>
        <v>0.8762694436215128</v>
      </c>
      <c r="AH47" s="44">
        <f t="shared" si="33"/>
        <v>-0.20395783612148422</v>
      </c>
      <c r="AI47" s="66">
        <f>SUM(AI42:AI46)</f>
        <v>709978655</v>
      </c>
      <c r="AJ47" s="66">
        <f>SUM(AJ42:AJ46)</f>
        <v>754580400</v>
      </c>
      <c r="AK47" s="66">
        <f>SUM(AK42:AK46)</f>
        <v>622132601</v>
      </c>
      <c r="AL47" s="66"/>
    </row>
    <row r="48" spans="1:38" s="13" customFormat="1" ht="12.75">
      <c r="A48" s="29" t="s">
        <v>96</v>
      </c>
      <c r="B48" s="63" t="s">
        <v>166</v>
      </c>
      <c r="C48" s="39" t="s">
        <v>167</v>
      </c>
      <c r="D48" s="80">
        <v>160864367</v>
      </c>
      <c r="E48" s="81">
        <v>79468000</v>
      </c>
      <c r="F48" s="82">
        <f t="shared" si="17"/>
        <v>240332367</v>
      </c>
      <c r="G48" s="80">
        <v>160864367</v>
      </c>
      <c r="H48" s="81">
        <v>79468000</v>
      </c>
      <c r="I48" s="83">
        <f t="shared" si="18"/>
        <v>240332367</v>
      </c>
      <c r="J48" s="80">
        <v>144675230</v>
      </c>
      <c r="K48" s="81">
        <v>8931530</v>
      </c>
      <c r="L48" s="81">
        <f t="shared" si="19"/>
        <v>153606760</v>
      </c>
      <c r="M48" s="40">
        <f t="shared" si="20"/>
        <v>0.6391430414364454</v>
      </c>
      <c r="N48" s="108">
        <v>45205477</v>
      </c>
      <c r="O48" s="109">
        <v>28921921</v>
      </c>
      <c r="P48" s="110">
        <f t="shared" si="21"/>
        <v>74127398</v>
      </c>
      <c r="Q48" s="40">
        <f t="shared" si="22"/>
        <v>0.3084370154769873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189880707</v>
      </c>
      <c r="AA48" s="81">
        <f t="shared" si="28"/>
        <v>37853451</v>
      </c>
      <c r="AB48" s="81">
        <f t="shared" si="29"/>
        <v>227734158</v>
      </c>
      <c r="AC48" s="40">
        <f t="shared" si="30"/>
        <v>0.9475800569134327</v>
      </c>
      <c r="AD48" s="80">
        <v>0</v>
      </c>
      <c r="AE48" s="81">
        <v>12008118</v>
      </c>
      <c r="AF48" s="81">
        <f t="shared" si="31"/>
        <v>12008118</v>
      </c>
      <c r="AG48" s="40">
        <f t="shared" si="32"/>
        <v>0.5036296979946591</v>
      </c>
      <c r="AH48" s="40">
        <f t="shared" si="33"/>
        <v>5.173107059740752</v>
      </c>
      <c r="AI48" s="12">
        <v>121013787</v>
      </c>
      <c r="AJ48" s="12">
        <v>121013787</v>
      </c>
      <c r="AK48" s="12">
        <v>60946137</v>
      </c>
      <c r="AL48" s="12"/>
    </row>
    <row r="49" spans="1:38" s="13" customFormat="1" ht="12.75">
      <c r="A49" s="29" t="s">
        <v>96</v>
      </c>
      <c r="B49" s="63" t="s">
        <v>168</v>
      </c>
      <c r="C49" s="39" t="s">
        <v>169</v>
      </c>
      <c r="D49" s="80">
        <v>77334194</v>
      </c>
      <c r="E49" s="81">
        <v>1545217</v>
      </c>
      <c r="F49" s="82">
        <f t="shared" si="17"/>
        <v>78879411</v>
      </c>
      <c r="G49" s="80">
        <v>77334194</v>
      </c>
      <c r="H49" s="81">
        <v>1545217</v>
      </c>
      <c r="I49" s="83">
        <f t="shared" si="18"/>
        <v>78879411</v>
      </c>
      <c r="J49" s="80">
        <v>33419772</v>
      </c>
      <c r="K49" s="81">
        <v>0</v>
      </c>
      <c r="L49" s="81">
        <f t="shared" si="19"/>
        <v>33419772</v>
      </c>
      <c r="M49" s="40">
        <f t="shared" si="20"/>
        <v>0.42368181476405803</v>
      </c>
      <c r="N49" s="108">
        <v>27604503</v>
      </c>
      <c r="O49" s="109">
        <v>0</v>
      </c>
      <c r="P49" s="110">
        <f t="shared" si="21"/>
        <v>27604503</v>
      </c>
      <c r="Q49" s="40">
        <f t="shared" si="22"/>
        <v>0.3499582799876637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61024275</v>
      </c>
      <c r="AA49" s="81">
        <f t="shared" si="28"/>
        <v>0</v>
      </c>
      <c r="AB49" s="81">
        <f t="shared" si="29"/>
        <v>61024275</v>
      </c>
      <c r="AC49" s="40">
        <f t="shared" si="30"/>
        <v>0.7736400947517217</v>
      </c>
      <c r="AD49" s="80">
        <v>30100767</v>
      </c>
      <c r="AE49" s="81">
        <v>4996302</v>
      </c>
      <c r="AF49" s="81">
        <f t="shared" si="31"/>
        <v>35097069</v>
      </c>
      <c r="AG49" s="40">
        <f t="shared" si="32"/>
        <v>0.8030287309285499</v>
      </c>
      <c r="AH49" s="40">
        <f t="shared" si="33"/>
        <v>-0.21348124539972269</v>
      </c>
      <c r="AI49" s="12">
        <v>92030823</v>
      </c>
      <c r="AJ49" s="12">
        <v>92030823</v>
      </c>
      <c r="AK49" s="12">
        <v>73903395</v>
      </c>
      <c r="AL49" s="12"/>
    </row>
    <row r="50" spans="1:38" s="13" customFormat="1" ht="12.75">
      <c r="A50" s="29" t="s">
        <v>96</v>
      </c>
      <c r="B50" s="63" t="s">
        <v>170</v>
      </c>
      <c r="C50" s="39" t="s">
        <v>171</v>
      </c>
      <c r="D50" s="80">
        <v>145428000</v>
      </c>
      <c r="E50" s="81">
        <v>53710000</v>
      </c>
      <c r="F50" s="82">
        <f t="shared" si="17"/>
        <v>199138000</v>
      </c>
      <c r="G50" s="80">
        <v>145428000</v>
      </c>
      <c r="H50" s="81">
        <v>53710000</v>
      </c>
      <c r="I50" s="83">
        <f t="shared" si="18"/>
        <v>199138000</v>
      </c>
      <c r="J50" s="80">
        <v>55978490</v>
      </c>
      <c r="K50" s="81">
        <v>5561599</v>
      </c>
      <c r="L50" s="81">
        <f t="shared" si="19"/>
        <v>61540089</v>
      </c>
      <c r="M50" s="40">
        <f t="shared" si="20"/>
        <v>0.3090323745342426</v>
      </c>
      <c r="N50" s="108">
        <v>63111047</v>
      </c>
      <c r="O50" s="109">
        <v>1578765</v>
      </c>
      <c r="P50" s="110">
        <f t="shared" si="21"/>
        <v>64689812</v>
      </c>
      <c r="Q50" s="40">
        <f t="shared" si="22"/>
        <v>0.3248491598790788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119089537</v>
      </c>
      <c r="AA50" s="81">
        <f t="shared" si="28"/>
        <v>7140364</v>
      </c>
      <c r="AB50" s="81">
        <f t="shared" si="29"/>
        <v>126229901</v>
      </c>
      <c r="AC50" s="40">
        <f t="shared" si="30"/>
        <v>0.6338815344133214</v>
      </c>
      <c r="AD50" s="80">
        <v>43793841</v>
      </c>
      <c r="AE50" s="81">
        <v>10941312</v>
      </c>
      <c r="AF50" s="81">
        <f t="shared" si="31"/>
        <v>54735153</v>
      </c>
      <c r="AG50" s="40">
        <f t="shared" si="32"/>
        <v>0.9452094847910281</v>
      </c>
      <c r="AH50" s="40">
        <f t="shared" si="33"/>
        <v>0.18186957475025234</v>
      </c>
      <c r="AI50" s="12">
        <v>124224603</v>
      </c>
      <c r="AJ50" s="12">
        <v>124224603</v>
      </c>
      <c r="AK50" s="12">
        <v>117418273</v>
      </c>
      <c r="AL50" s="12"/>
    </row>
    <row r="51" spans="1:38" s="13" customFormat="1" ht="12.75">
      <c r="A51" s="29" t="s">
        <v>96</v>
      </c>
      <c r="B51" s="63" t="s">
        <v>172</v>
      </c>
      <c r="C51" s="39" t="s">
        <v>173</v>
      </c>
      <c r="D51" s="80">
        <v>138865284</v>
      </c>
      <c r="E51" s="81">
        <v>42217413</v>
      </c>
      <c r="F51" s="82">
        <f t="shared" si="17"/>
        <v>181082697</v>
      </c>
      <c r="G51" s="80">
        <v>138865284</v>
      </c>
      <c r="H51" s="81">
        <v>42217413</v>
      </c>
      <c r="I51" s="83">
        <f t="shared" si="18"/>
        <v>181082697</v>
      </c>
      <c r="J51" s="80">
        <v>2852656</v>
      </c>
      <c r="K51" s="81">
        <v>6116723</v>
      </c>
      <c r="L51" s="81">
        <f t="shared" si="19"/>
        <v>8969379</v>
      </c>
      <c r="M51" s="40">
        <f t="shared" si="20"/>
        <v>0.04953194948272722</v>
      </c>
      <c r="N51" s="108">
        <v>2133822</v>
      </c>
      <c r="O51" s="109">
        <v>3740046</v>
      </c>
      <c r="P51" s="110">
        <f t="shared" si="21"/>
        <v>5873868</v>
      </c>
      <c r="Q51" s="40">
        <f t="shared" si="22"/>
        <v>0.032437489044025006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4986478</v>
      </c>
      <c r="AA51" s="81">
        <f t="shared" si="28"/>
        <v>9856769</v>
      </c>
      <c r="AB51" s="81">
        <f t="shared" si="29"/>
        <v>14843247</v>
      </c>
      <c r="AC51" s="40">
        <f t="shared" si="30"/>
        <v>0.08196943852675223</v>
      </c>
      <c r="AD51" s="80">
        <v>30522205</v>
      </c>
      <c r="AE51" s="81">
        <v>0</v>
      </c>
      <c r="AF51" s="81">
        <f t="shared" si="31"/>
        <v>30522205</v>
      </c>
      <c r="AG51" s="40">
        <f t="shared" si="32"/>
        <v>0.27995936802997795</v>
      </c>
      <c r="AH51" s="40">
        <f t="shared" si="33"/>
        <v>-0.8075542707350272</v>
      </c>
      <c r="AI51" s="12">
        <v>138303902</v>
      </c>
      <c r="AJ51" s="12">
        <v>138303902</v>
      </c>
      <c r="AK51" s="12">
        <v>38719473</v>
      </c>
      <c r="AL51" s="12"/>
    </row>
    <row r="52" spans="1:38" s="13" customFormat="1" ht="12.75">
      <c r="A52" s="29" t="s">
        <v>96</v>
      </c>
      <c r="B52" s="63" t="s">
        <v>174</v>
      </c>
      <c r="C52" s="39" t="s">
        <v>175</v>
      </c>
      <c r="D52" s="80">
        <v>651725709</v>
      </c>
      <c r="E52" s="81">
        <v>87757205</v>
      </c>
      <c r="F52" s="82">
        <f t="shared" si="17"/>
        <v>739482914</v>
      </c>
      <c r="G52" s="80">
        <v>708747619</v>
      </c>
      <c r="H52" s="81">
        <v>262355321</v>
      </c>
      <c r="I52" s="83">
        <f t="shared" si="18"/>
        <v>971102940</v>
      </c>
      <c r="J52" s="80">
        <v>236083397</v>
      </c>
      <c r="K52" s="81">
        <v>19438474</v>
      </c>
      <c r="L52" s="81">
        <f t="shared" si="19"/>
        <v>255521871</v>
      </c>
      <c r="M52" s="40">
        <f t="shared" si="20"/>
        <v>0.3455412777799488</v>
      </c>
      <c r="N52" s="108">
        <v>103761133</v>
      </c>
      <c r="O52" s="109">
        <v>33799646</v>
      </c>
      <c r="P52" s="110">
        <f t="shared" si="21"/>
        <v>137560779</v>
      </c>
      <c r="Q52" s="40">
        <f t="shared" si="22"/>
        <v>0.18602293088275465</v>
      </c>
      <c r="R52" s="108">
        <v>0</v>
      </c>
      <c r="S52" s="110">
        <v>0</v>
      </c>
      <c r="T52" s="110">
        <f t="shared" si="23"/>
        <v>0</v>
      </c>
      <c r="U52" s="40">
        <f t="shared" si="24"/>
        <v>0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339844530</v>
      </c>
      <c r="AA52" s="81">
        <f t="shared" si="28"/>
        <v>53238120</v>
      </c>
      <c r="AB52" s="81">
        <f t="shared" si="29"/>
        <v>393082650</v>
      </c>
      <c r="AC52" s="40">
        <f t="shared" si="30"/>
        <v>0.5315642086627035</v>
      </c>
      <c r="AD52" s="80">
        <v>62685407</v>
      </c>
      <c r="AE52" s="81">
        <v>35491206</v>
      </c>
      <c r="AF52" s="81">
        <f t="shared" si="31"/>
        <v>98176613</v>
      </c>
      <c r="AG52" s="40">
        <f t="shared" si="32"/>
        <v>0.5863843410211993</v>
      </c>
      <c r="AH52" s="40">
        <f t="shared" si="33"/>
        <v>0.40115629167202993</v>
      </c>
      <c r="AI52" s="12">
        <v>739504009</v>
      </c>
      <c r="AJ52" s="12">
        <v>886721700</v>
      </c>
      <c r="AK52" s="12">
        <v>433633571</v>
      </c>
      <c r="AL52" s="12"/>
    </row>
    <row r="53" spans="1:38" s="13" customFormat="1" ht="12.75">
      <c r="A53" s="29" t="s">
        <v>115</v>
      </c>
      <c r="B53" s="63" t="s">
        <v>176</v>
      </c>
      <c r="C53" s="39" t="s">
        <v>177</v>
      </c>
      <c r="D53" s="80">
        <v>663048301</v>
      </c>
      <c r="E53" s="81">
        <v>767585491</v>
      </c>
      <c r="F53" s="82">
        <f t="shared" si="17"/>
        <v>1430633792</v>
      </c>
      <c r="G53" s="80">
        <v>663048301</v>
      </c>
      <c r="H53" s="81">
        <v>767585491</v>
      </c>
      <c r="I53" s="83">
        <f t="shared" si="18"/>
        <v>1430633792</v>
      </c>
      <c r="J53" s="80">
        <v>266513494</v>
      </c>
      <c r="K53" s="81">
        <v>98039593</v>
      </c>
      <c r="L53" s="81">
        <f t="shared" si="19"/>
        <v>364553087</v>
      </c>
      <c r="M53" s="40">
        <f t="shared" si="20"/>
        <v>0.25481928991091524</v>
      </c>
      <c r="N53" s="108">
        <v>215583178</v>
      </c>
      <c r="O53" s="109">
        <v>155086814</v>
      </c>
      <c r="P53" s="110">
        <f t="shared" si="21"/>
        <v>370669992</v>
      </c>
      <c r="Q53" s="40">
        <f t="shared" si="22"/>
        <v>0.2590949508342104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482096672</v>
      </c>
      <c r="AA53" s="81">
        <f t="shared" si="28"/>
        <v>253126407</v>
      </c>
      <c r="AB53" s="81">
        <f t="shared" si="29"/>
        <v>735223079</v>
      </c>
      <c r="AC53" s="40">
        <f t="shared" si="30"/>
        <v>0.5139142407451256</v>
      </c>
      <c r="AD53" s="80">
        <v>185630164</v>
      </c>
      <c r="AE53" s="81">
        <v>24836565</v>
      </c>
      <c r="AF53" s="81">
        <f t="shared" si="31"/>
        <v>210466729</v>
      </c>
      <c r="AG53" s="40">
        <f t="shared" si="32"/>
        <v>0.4102306385199954</v>
      </c>
      <c r="AH53" s="40">
        <f t="shared" si="33"/>
        <v>0.7611809418105224</v>
      </c>
      <c r="AI53" s="12">
        <v>1216074791</v>
      </c>
      <c r="AJ53" s="12">
        <v>1216074791</v>
      </c>
      <c r="AK53" s="12">
        <v>498871138</v>
      </c>
      <c r="AL53" s="12"/>
    </row>
    <row r="54" spans="1:38" s="59" customFormat="1" ht="12.75">
      <c r="A54" s="64"/>
      <c r="B54" s="65" t="s">
        <v>178</v>
      </c>
      <c r="C54" s="32"/>
      <c r="D54" s="84">
        <f>SUM(D48:D53)</f>
        <v>1837265855</v>
      </c>
      <c r="E54" s="85">
        <f>SUM(E48:E53)</f>
        <v>1032283326</v>
      </c>
      <c r="F54" s="86">
        <f t="shared" si="17"/>
        <v>2869549181</v>
      </c>
      <c r="G54" s="84">
        <f>SUM(G48:G53)</f>
        <v>1894287765</v>
      </c>
      <c r="H54" s="85">
        <f>SUM(H48:H53)</f>
        <v>1206881442</v>
      </c>
      <c r="I54" s="86">
        <f t="shared" si="18"/>
        <v>3101169207</v>
      </c>
      <c r="J54" s="84">
        <f>SUM(J48:J53)</f>
        <v>739523039</v>
      </c>
      <c r="K54" s="85">
        <f>SUM(K48:K53)</f>
        <v>138087919</v>
      </c>
      <c r="L54" s="85">
        <f t="shared" si="19"/>
        <v>877610958</v>
      </c>
      <c r="M54" s="44">
        <f t="shared" si="20"/>
        <v>0.30583583087227806</v>
      </c>
      <c r="N54" s="114">
        <f>SUM(N48:N53)</f>
        <v>457399160</v>
      </c>
      <c r="O54" s="115">
        <f>SUM(O48:O53)</f>
        <v>223127192</v>
      </c>
      <c r="P54" s="116">
        <f t="shared" si="21"/>
        <v>680526352</v>
      </c>
      <c r="Q54" s="44">
        <f t="shared" si="22"/>
        <v>0.23715444798992627</v>
      </c>
      <c r="R54" s="114">
        <f>SUM(R48:R53)</f>
        <v>0</v>
      </c>
      <c r="S54" s="116">
        <f>SUM(S48:S53)</f>
        <v>0</v>
      </c>
      <c r="T54" s="116">
        <f t="shared" si="23"/>
        <v>0</v>
      </c>
      <c r="U54" s="44">
        <f t="shared" si="24"/>
        <v>0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1196922199</v>
      </c>
      <c r="AA54" s="85">
        <f t="shared" si="28"/>
        <v>361215111</v>
      </c>
      <c r="AB54" s="85">
        <f t="shared" si="29"/>
        <v>1558137310</v>
      </c>
      <c r="AC54" s="44">
        <f t="shared" si="30"/>
        <v>0.5429902788622043</v>
      </c>
      <c r="AD54" s="84">
        <f>SUM(AD48:AD53)</f>
        <v>352732384</v>
      </c>
      <c r="AE54" s="85">
        <f>SUM(AE48:AE53)</f>
        <v>88273503</v>
      </c>
      <c r="AF54" s="85">
        <f t="shared" si="31"/>
        <v>441005887</v>
      </c>
      <c r="AG54" s="44">
        <f t="shared" si="32"/>
        <v>0.5032560817985741</v>
      </c>
      <c r="AH54" s="44">
        <f t="shared" si="33"/>
        <v>0.5431230558607032</v>
      </c>
      <c r="AI54" s="66">
        <f>SUM(AI48:AI53)</f>
        <v>2431151915</v>
      </c>
      <c r="AJ54" s="66">
        <f>SUM(AJ48:AJ53)</f>
        <v>2578369606</v>
      </c>
      <c r="AK54" s="66">
        <f>SUM(AK48:AK53)</f>
        <v>1223491987</v>
      </c>
      <c r="AL54" s="66"/>
    </row>
    <row r="55" spans="1:38" s="13" customFormat="1" ht="12.75">
      <c r="A55" s="29" t="s">
        <v>96</v>
      </c>
      <c r="B55" s="63" t="s">
        <v>179</v>
      </c>
      <c r="C55" s="39" t="s">
        <v>180</v>
      </c>
      <c r="D55" s="80">
        <v>249443572</v>
      </c>
      <c r="E55" s="81">
        <v>179969283</v>
      </c>
      <c r="F55" s="82">
        <f t="shared" si="17"/>
        <v>429412855</v>
      </c>
      <c r="G55" s="80">
        <v>249443572</v>
      </c>
      <c r="H55" s="81">
        <v>179969283</v>
      </c>
      <c r="I55" s="82">
        <f t="shared" si="18"/>
        <v>429412855</v>
      </c>
      <c r="J55" s="80">
        <v>87163389</v>
      </c>
      <c r="K55" s="94">
        <v>9364461</v>
      </c>
      <c r="L55" s="81">
        <f t="shared" si="19"/>
        <v>96527850</v>
      </c>
      <c r="M55" s="40">
        <f t="shared" si="20"/>
        <v>0.22479031280980166</v>
      </c>
      <c r="N55" s="108">
        <v>48267730</v>
      </c>
      <c r="O55" s="109">
        <v>11158675</v>
      </c>
      <c r="P55" s="110">
        <f t="shared" si="21"/>
        <v>59426405</v>
      </c>
      <c r="Q55" s="40">
        <f t="shared" si="22"/>
        <v>0.13838990684151736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135431119</v>
      </c>
      <c r="AA55" s="81">
        <f t="shared" si="28"/>
        <v>20523136</v>
      </c>
      <c r="AB55" s="81">
        <f t="shared" si="29"/>
        <v>155954255</v>
      </c>
      <c r="AC55" s="40">
        <f t="shared" si="30"/>
        <v>0.363180219651319</v>
      </c>
      <c r="AD55" s="80">
        <v>46709012</v>
      </c>
      <c r="AE55" s="81">
        <v>7412535</v>
      </c>
      <c r="AF55" s="81">
        <f t="shared" si="31"/>
        <v>54121547</v>
      </c>
      <c r="AG55" s="40">
        <f t="shared" si="32"/>
        <v>0.927086403763588</v>
      </c>
      <c r="AH55" s="40">
        <f t="shared" si="33"/>
        <v>0.09801748645507113</v>
      </c>
      <c r="AI55" s="12">
        <v>123974889</v>
      </c>
      <c r="AJ55" s="12">
        <v>351792792</v>
      </c>
      <c r="AK55" s="12">
        <v>114935434</v>
      </c>
      <c r="AL55" s="12"/>
    </row>
    <row r="56" spans="1:38" s="13" customFormat="1" ht="12.75">
      <c r="A56" s="29" t="s">
        <v>96</v>
      </c>
      <c r="B56" s="63" t="s">
        <v>181</v>
      </c>
      <c r="C56" s="39" t="s">
        <v>182</v>
      </c>
      <c r="D56" s="80">
        <v>145147735</v>
      </c>
      <c r="E56" s="81">
        <v>97474748</v>
      </c>
      <c r="F56" s="82">
        <f t="shared" si="17"/>
        <v>242622483</v>
      </c>
      <c r="G56" s="80">
        <v>145147735</v>
      </c>
      <c r="H56" s="81">
        <v>97474748</v>
      </c>
      <c r="I56" s="83">
        <f t="shared" si="18"/>
        <v>242622483</v>
      </c>
      <c r="J56" s="80">
        <v>13386650</v>
      </c>
      <c r="K56" s="81">
        <v>1210410</v>
      </c>
      <c r="L56" s="81">
        <f t="shared" si="19"/>
        <v>14597060</v>
      </c>
      <c r="M56" s="40">
        <f t="shared" si="20"/>
        <v>0.060163674114241096</v>
      </c>
      <c r="N56" s="108">
        <v>19267965</v>
      </c>
      <c r="O56" s="109">
        <v>0</v>
      </c>
      <c r="P56" s="110">
        <f t="shared" si="21"/>
        <v>19267965</v>
      </c>
      <c r="Q56" s="40">
        <f t="shared" si="22"/>
        <v>0.07941541427551872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32654615</v>
      </c>
      <c r="AA56" s="81">
        <f t="shared" si="28"/>
        <v>1210410</v>
      </c>
      <c r="AB56" s="81">
        <f t="shared" si="29"/>
        <v>33865025</v>
      </c>
      <c r="AC56" s="40">
        <f t="shared" si="30"/>
        <v>0.13957908838975983</v>
      </c>
      <c r="AD56" s="80">
        <v>20356233</v>
      </c>
      <c r="AE56" s="81">
        <v>62613023</v>
      </c>
      <c r="AF56" s="81">
        <f t="shared" si="31"/>
        <v>82969256</v>
      </c>
      <c r="AG56" s="40">
        <f t="shared" si="32"/>
        <v>1.3399569001500347</v>
      </c>
      <c r="AH56" s="40">
        <f t="shared" si="33"/>
        <v>-0.7677698230775988</v>
      </c>
      <c r="AI56" s="12">
        <v>77119526</v>
      </c>
      <c r="AJ56" s="12">
        <v>215273581</v>
      </c>
      <c r="AK56" s="12">
        <v>103336841</v>
      </c>
      <c r="AL56" s="12"/>
    </row>
    <row r="57" spans="1:38" s="13" customFormat="1" ht="12.75">
      <c r="A57" s="29" t="s">
        <v>96</v>
      </c>
      <c r="B57" s="63" t="s">
        <v>183</v>
      </c>
      <c r="C57" s="39" t="s">
        <v>184</v>
      </c>
      <c r="D57" s="80">
        <v>121380958</v>
      </c>
      <c r="E57" s="81">
        <v>88875143</v>
      </c>
      <c r="F57" s="82">
        <f t="shared" si="17"/>
        <v>210256101</v>
      </c>
      <c r="G57" s="80">
        <v>121380958</v>
      </c>
      <c r="H57" s="81">
        <v>88875143</v>
      </c>
      <c r="I57" s="83">
        <f t="shared" si="18"/>
        <v>210256101</v>
      </c>
      <c r="J57" s="80">
        <v>70912178</v>
      </c>
      <c r="K57" s="81">
        <v>9152420</v>
      </c>
      <c r="L57" s="81">
        <f t="shared" si="19"/>
        <v>80064598</v>
      </c>
      <c r="M57" s="40">
        <f t="shared" si="20"/>
        <v>0.38079559936289314</v>
      </c>
      <c r="N57" s="108">
        <v>311864388</v>
      </c>
      <c r="O57" s="109">
        <v>0</v>
      </c>
      <c r="P57" s="110">
        <f t="shared" si="21"/>
        <v>311864388</v>
      </c>
      <c r="Q57" s="40">
        <f t="shared" si="22"/>
        <v>1.4832596367798145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382776566</v>
      </c>
      <c r="AA57" s="81">
        <f t="shared" si="28"/>
        <v>9152420</v>
      </c>
      <c r="AB57" s="81">
        <f t="shared" si="29"/>
        <v>391928986</v>
      </c>
      <c r="AC57" s="40">
        <f t="shared" si="30"/>
        <v>1.8640552361427076</v>
      </c>
      <c r="AD57" s="80">
        <v>23808320</v>
      </c>
      <c r="AE57" s="81">
        <v>6519772</v>
      </c>
      <c r="AF57" s="81">
        <f t="shared" si="31"/>
        <v>30328092</v>
      </c>
      <c r="AG57" s="40">
        <f t="shared" si="32"/>
        <v>0.26320511316612466</v>
      </c>
      <c r="AH57" s="40">
        <f t="shared" si="33"/>
        <v>9.283020375960348</v>
      </c>
      <c r="AI57" s="12">
        <v>251116269</v>
      </c>
      <c r="AJ57" s="12">
        <v>251116269</v>
      </c>
      <c r="AK57" s="12">
        <v>66095086</v>
      </c>
      <c r="AL57" s="12"/>
    </row>
    <row r="58" spans="1:38" s="13" customFormat="1" ht="12.75">
      <c r="A58" s="29" t="s">
        <v>96</v>
      </c>
      <c r="B58" s="63" t="s">
        <v>185</v>
      </c>
      <c r="C58" s="39" t="s">
        <v>186</v>
      </c>
      <c r="D58" s="80">
        <v>69803960</v>
      </c>
      <c r="E58" s="81">
        <v>28963550</v>
      </c>
      <c r="F58" s="82">
        <f t="shared" si="17"/>
        <v>98767510</v>
      </c>
      <c r="G58" s="80">
        <v>69803960</v>
      </c>
      <c r="H58" s="81">
        <v>28963550</v>
      </c>
      <c r="I58" s="82">
        <f t="shared" si="18"/>
        <v>98767510</v>
      </c>
      <c r="J58" s="80">
        <v>29619304</v>
      </c>
      <c r="K58" s="94">
        <v>4169222</v>
      </c>
      <c r="L58" s="81">
        <f t="shared" si="19"/>
        <v>33788526</v>
      </c>
      <c r="M58" s="40">
        <f t="shared" si="20"/>
        <v>0.34210162835936636</v>
      </c>
      <c r="N58" s="108">
        <v>2771777</v>
      </c>
      <c r="O58" s="109">
        <v>1056307</v>
      </c>
      <c r="P58" s="110">
        <f t="shared" si="21"/>
        <v>3828084</v>
      </c>
      <c r="Q58" s="40">
        <f t="shared" si="22"/>
        <v>0.03875853506887032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32391081</v>
      </c>
      <c r="AA58" s="81">
        <f t="shared" si="28"/>
        <v>5225529</v>
      </c>
      <c r="AB58" s="81">
        <f t="shared" si="29"/>
        <v>37616610</v>
      </c>
      <c r="AC58" s="40">
        <f t="shared" si="30"/>
        <v>0.3808601634282367</v>
      </c>
      <c r="AD58" s="80">
        <v>24677142</v>
      </c>
      <c r="AE58" s="81">
        <v>10901530</v>
      </c>
      <c r="AF58" s="81">
        <f t="shared" si="31"/>
        <v>35578672</v>
      </c>
      <c r="AG58" s="40">
        <f t="shared" si="32"/>
        <v>0.7390982782354032</v>
      </c>
      <c r="AH58" s="40">
        <f t="shared" si="33"/>
        <v>-0.8924050903305216</v>
      </c>
      <c r="AI58" s="12">
        <v>97470177</v>
      </c>
      <c r="AJ58" s="12">
        <v>97470177</v>
      </c>
      <c r="AK58" s="12">
        <v>72040040</v>
      </c>
      <c r="AL58" s="12"/>
    </row>
    <row r="59" spans="1:38" s="13" customFormat="1" ht="12.75">
      <c r="A59" s="29" t="s">
        <v>115</v>
      </c>
      <c r="B59" s="63" t="s">
        <v>187</v>
      </c>
      <c r="C59" s="39" t="s">
        <v>188</v>
      </c>
      <c r="D59" s="80">
        <v>361461765</v>
      </c>
      <c r="E59" s="81">
        <v>557306879</v>
      </c>
      <c r="F59" s="82">
        <f t="shared" si="17"/>
        <v>918768644</v>
      </c>
      <c r="G59" s="80">
        <v>361461765</v>
      </c>
      <c r="H59" s="81">
        <v>557306879</v>
      </c>
      <c r="I59" s="82">
        <f t="shared" si="18"/>
        <v>918768644</v>
      </c>
      <c r="J59" s="80">
        <v>11930069</v>
      </c>
      <c r="K59" s="94">
        <v>98610103</v>
      </c>
      <c r="L59" s="81">
        <f t="shared" si="19"/>
        <v>110540172</v>
      </c>
      <c r="M59" s="40">
        <f t="shared" si="20"/>
        <v>0.12031339197509662</v>
      </c>
      <c r="N59" s="108">
        <v>107684663</v>
      </c>
      <c r="O59" s="109">
        <v>111370133</v>
      </c>
      <c r="P59" s="110">
        <f t="shared" si="21"/>
        <v>219054796</v>
      </c>
      <c r="Q59" s="40">
        <f t="shared" si="22"/>
        <v>0.23842215059311492</v>
      </c>
      <c r="R59" s="108">
        <v>0</v>
      </c>
      <c r="S59" s="110">
        <v>0</v>
      </c>
      <c r="T59" s="110">
        <f t="shared" si="23"/>
        <v>0</v>
      </c>
      <c r="U59" s="40">
        <f t="shared" si="24"/>
        <v>0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119614732</v>
      </c>
      <c r="AA59" s="81">
        <f t="shared" si="28"/>
        <v>209980236</v>
      </c>
      <c r="AB59" s="81">
        <f t="shared" si="29"/>
        <v>329594968</v>
      </c>
      <c r="AC59" s="40">
        <f t="shared" si="30"/>
        <v>0.35873554256821155</v>
      </c>
      <c r="AD59" s="80">
        <v>101408100</v>
      </c>
      <c r="AE59" s="81">
        <v>52883439</v>
      </c>
      <c r="AF59" s="81">
        <f t="shared" si="31"/>
        <v>154291539</v>
      </c>
      <c r="AG59" s="40">
        <f t="shared" si="32"/>
        <v>0.44627994852234315</v>
      </c>
      <c r="AH59" s="40">
        <f t="shared" si="33"/>
        <v>0.41974600434830056</v>
      </c>
      <c r="AI59" s="12">
        <v>773928000</v>
      </c>
      <c r="AJ59" s="12">
        <v>808420273</v>
      </c>
      <c r="AK59" s="12">
        <v>345388548</v>
      </c>
      <c r="AL59" s="12"/>
    </row>
    <row r="60" spans="1:38" s="59" customFormat="1" ht="12.75">
      <c r="A60" s="64"/>
      <c r="B60" s="65" t="s">
        <v>189</v>
      </c>
      <c r="C60" s="32"/>
      <c r="D60" s="84">
        <f>SUM(D55:D59)</f>
        <v>947237990</v>
      </c>
      <c r="E60" s="85">
        <f>SUM(E55:E59)</f>
        <v>952589603</v>
      </c>
      <c r="F60" s="86">
        <f t="shared" si="17"/>
        <v>1899827593</v>
      </c>
      <c r="G60" s="84">
        <f>SUM(G55:G59)</f>
        <v>947237990</v>
      </c>
      <c r="H60" s="85">
        <f>SUM(H55:H59)</f>
        <v>952589603</v>
      </c>
      <c r="I60" s="93">
        <f t="shared" si="18"/>
        <v>1899827593</v>
      </c>
      <c r="J60" s="84">
        <f>SUM(J55:J59)</f>
        <v>213011590</v>
      </c>
      <c r="K60" s="95">
        <f>SUM(K55:K59)</f>
        <v>122506616</v>
      </c>
      <c r="L60" s="85">
        <f t="shared" si="19"/>
        <v>335518206</v>
      </c>
      <c r="M60" s="44">
        <f t="shared" si="20"/>
        <v>0.1766045546639242</v>
      </c>
      <c r="N60" s="114">
        <f>SUM(N55:N59)</f>
        <v>489856523</v>
      </c>
      <c r="O60" s="115">
        <f>SUM(O55:O59)</f>
        <v>123585115</v>
      </c>
      <c r="P60" s="116">
        <f t="shared" si="21"/>
        <v>613441638</v>
      </c>
      <c r="Q60" s="44">
        <f t="shared" si="22"/>
        <v>0.3228933195097562</v>
      </c>
      <c r="R60" s="114">
        <f>SUM(R55:R59)</f>
        <v>0</v>
      </c>
      <c r="S60" s="116">
        <f>SUM(S55:S59)</f>
        <v>0</v>
      </c>
      <c r="T60" s="116">
        <f t="shared" si="23"/>
        <v>0</v>
      </c>
      <c r="U60" s="44">
        <f t="shared" si="24"/>
        <v>0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702868113</v>
      </c>
      <c r="AA60" s="85">
        <f t="shared" si="28"/>
        <v>246091731</v>
      </c>
      <c r="AB60" s="85">
        <f t="shared" si="29"/>
        <v>948959844</v>
      </c>
      <c r="AC60" s="44">
        <f t="shared" si="30"/>
        <v>0.49949787417368036</v>
      </c>
      <c r="AD60" s="84">
        <f>SUM(AD55:AD59)</f>
        <v>216958807</v>
      </c>
      <c r="AE60" s="85">
        <f>SUM(AE55:AE59)</f>
        <v>140330299</v>
      </c>
      <c r="AF60" s="85">
        <f t="shared" si="31"/>
        <v>357289106</v>
      </c>
      <c r="AG60" s="44">
        <f t="shared" si="32"/>
        <v>0.5302140002823689</v>
      </c>
      <c r="AH60" s="44">
        <f t="shared" si="33"/>
        <v>0.7169335076228156</v>
      </c>
      <c r="AI60" s="66">
        <f>SUM(AI55:AI59)</f>
        <v>1323608861</v>
      </c>
      <c r="AJ60" s="66">
        <f>SUM(AJ55:AJ59)</f>
        <v>1724073092</v>
      </c>
      <c r="AK60" s="66">
        <f>SUM(AK55:AK59)</f>
        <v>701795949</v>
      </c>
      <c r="AL60" s="66"/>
    </row>
    <row r="61" spans="1:38" s="59" customFormat="1" ht="12.75">
      <c r="A61" s="64"/>
      <c r="B61" s="65" t="s">
        <v>190</v>
      </c>
      <c r="C61" s="32"/>
      <c r="D61" s="84">
        <f>SUM(D9:D10,D12:D21,D23:D30,D32:D40,D42:D46,D48:D53,D55:D59)</f>
        <v>20796877199</v>
      </c>
      <c r="E61" s="85">
        <f>SUM(E9:E10,E12:E21,E23:E30,E32:E40,E42:E46,E48:E53,E55:E59)</f>
        <v>6264428360</v>
      </c>
      <c r="F61" s="86">
        <f t="shared" si="17"/>
        <v>27061305559</v>
      </c>
      <c r="G61" s="84">
        <f>SUM(G9:G10,G12:G21,G23:G30,G32:G40,G42:G46,G48:G53,G55:G59)</f>
        <v>20900423450</v>
      </c>
      <c r="H61" s="85">
        <f>SUM(H9:H10,H12:H21,H23:H30,H32:H40,H42:H46,H48:H53,H55:H59)</f>
        <v>6514855457</v>
      </c>
      <c r="I61" s="93">
        <f t="shared" si="18"/>
        <v>27415278907</v>
      </c>
      <c r="J61" s="84">
        <f>SUM(J9:J10,J12:J21,J23:J30,J32:J40,J42:J46,J48:J53,J55:J59)</f>
        <v>6937053882</v>
      </c>
      <c r="K61" s="95">
        <f>SUM(K9:K10,K12:K21,K23:K30,K32:K40,K42:K46,K48:K53,K55:K59)</f>
        <v>778907060</v>
      </c>
      <c r="L61" s="85">
        <f t="shared" si="19"/>
        <v>7715960942</v>
      </c>
      <c r="M61" s="44">
        <f t="shared" si="20"/>
        <v>0.28512892421902536</v>
      </c>
      <c r="N61" s="114">
        <f>SUM(N9:N10,N12:N21,N23:N30,N32:N40,N42:N46,N48:N53,N55:N59)</f>
        <v>5071909608</v>
      </c>
      <c r="O61" s="115">
        <f>SUM(O9:O10,O12:O21,O23:O30,O32:O40,O42:O46,O48:O53,O55:O59)</f>
        <v>1094701967</v>
      </c>
      <c r="P61" s="116">
        <f t="shared" si="21"/>
        <v>6166611575</v>
      </c>
      <c r="Q61" s="44">
        <f t="shared" si="22"/>
        <v>0.227875612340851</v>
      </c>
      <c r="R61" s="114">
        <f>SUM(R9:R10,R12:R21,R23:R30,R32:R40,R42:R46,R48:R53,R55:R59)</f>
        <v>0</v>
      </c>
      <c r="S61" s="116">
        <f>SUM(S9:S10,S12:S21,S23:S30,S32:S40,S42:S46,S48:S53,S55:S59)</f>
        <v>0</v>
      </c>
      <c r="T61" s="116">
        <f t="shared" si="23"/>
        <v>0</v>
      </c>
      <c r="U61" s="44">
        <f t="shared" si="24"/>
        <v>0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12008963490</v>
      </c>
      <c r="AA61" s="85">
        <f t="shared" si="28"/>
        <v>1873609027</v>
      </c>
      <c r="AB61" s="85">
        <f t="shared" si="29"/>
        <v>13882572517</v>
      </c>
      <c r="AC61" s="44">
        <f t="shared" si="30"/>
        <v>0.5130045365598763</v>
      </c>
      <c r="AD61" s="84">
        <f>SUM(AD9:AD10,AD12:AD21,AD23:AD30,AD32:AD40,AD42:AD46,AD48:AD53,AD55:AD59)</f>
        <v>4136848845</v>
      </c>
      <c r="AE61" s="85">
        <f>SUM(AE9:AE10,AE12:AE21,AE23:AE30,AE32:AE40,AE42:AE46,AE48:AE53,AE55:AE59)</f>
        <v>908005204</v>
      </c>
      <c r="AF61" s="85">
        <f t="shared" si="31"/>
        <v>5044854049</v>
      </c>
      <c r="AG61" s="44">
        <f t="shared" si="32"/>
        <v>0.49447615753748725</v>
      </c>
      <c r="AH61" s="44">
        <f t="shared" si="33"/>
        <v>0.2223567847760346</v>
      </c>
      <c r="AI61" s="66">
        <f>SUM(AI9:AI10,AI12:AI21,AI23:AI30,AI32:AI40,AI42:AI46,AI48:AI53,AI55:AI59)</f>
        <v>22799833604</v>
      </c>
      <c r="AJ61" s="66">
        <f>SUM(AJ9:AJ10,AJ12:AJ21,AJ23:AJ30,AJ32:AJ40,AJ42:AJ46,AJ48:AJ53,AJ55:AJ59)</f>
        <v>23042446908</v>
      </c>
      <c r="AK61" s="66">
        <f>SUM(AK9:AK10,AK12:AK21,AK23:AK30,AK32:AK40,AK42:AK46,AK48:AK53,AK55:AK59)</f>
        <v>11273974113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49</v>
      </c>
      <c r="C9" s="39" t="s">
        <v>50</v>
      </c>
      <c r="D9" s="80">
        <v>4374348503</v>
      </c>
      <c r="E9" s="81">
        <v>753667166</v>
      </c>
      <c r="F9" s="82">
        <f>$D9+$E9</f>
        <v>5128015669</v>
      </c>
      <c r="G9" s="80">
        <v>4374348503</v>
      </c>
      <c r="H9" s="81">
        <v>753667166</v>
      </c>
      <c r="I9" s="83">
        <f>$G9+$H9</f>
        <v>5128015669</v>
      </c>
      <c r="J9" s="80">
        <v>1356593792</v>
      </c>
      <c r="K9" s="81">
        <v>116277776</v>
      </c>
      <c r="L9" s="81">
        <f>$J9+$K9</f>
        <v>1472871568</v>
      </c>
      <c r="M9" s="40">
        <f>IF($F9=0,0,$L9/$F9)</f>
        <v>0.28722056699316223</v>
      </c>
      <c r="N9" s="108">
        <v>989406822</v>
      </c>
      <c r="O9" s="109">
        <v>154865524</v>
      </c>
      <c r="P9" s="110">
        <f>$N9+$O9</f>
        <v>1144272346</v>
      </c>
      <c r="Q9" s="40">
        <f>IF($F9=0,0,$P9/$F9)</f>
        <v>0.2231413513256954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2346000614</v>
      </c>
      <c r="AA9" s="81">
        <f>$K9+$O9</f>
        <v>271143300</v>
      </c>
      <c r="AB9" s="81">
        <f>$Z9+$AA9</f>
        <v>2617143914</v>
      </c>
      <c r="AC9" s="40">
        <f>IF($F9=0,0,$AB9/$F9)</f>
        <v>0.5103619183188576</v>
      </c>
      <c r="AD9" s="80">
        <v>938716459</v>
      </c>
      <c r="AE9" s="81">
        <v>141693095</v>
      </c>
      <c r="AF9" s="81">
        <f>$AD9+$AE9</f>
        <v>1080409554</v>
      </c>
      <c r="AG9" s="40">
        <f>IF($AI9=0,0,$AK9/$AI9)</f>
        <v>0.45470060613999097</v>
      </c>
      <c r="AH9" s="40">
        <f>IF($AF9=0,0,(($P9/$AF9)-1))</f>
        <v>0.059109799393721296</v>
      </c>
      <c r="AI9" s="12">
        <v>4690852678</v>
      </c>
      <c r="AJ9" s="12">
        <v>4700653355</v>
      </c>
      <c r="AK9" s="12">
        <v>2132933556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4374348503</v>
      </c>
      <c r="E10" s="85">
        <f>E9</f>
        <v>753667166</v>
      </c>
      <c r="F10" s="93">
        <f aca="true" t="shared" si="0" ref="F10:F38">$D10+$E10</f>
        <v>5128015669</v>
      </c>
      <c r="G10" s="84">
        <f>G9</f>
        <v>4374348503</v>
      </c>
      <c r="H10" s="85">
        <f>H9</f>
        <v>753667166</v>
      </c>
      <c r="I10" s="86">
        <f aca="true" t="shared" si="1" ref="I10:I38">$G10+$H10</f>
        <v>5128015669</v>
      </c>
      <c r="J10" s="84">
        <f>J9</f>
        <v>1356593792</v>
      </c>
      <c r="K10" s="85">
        <f>K9</f>
        <v>116277776</v>
      </c>
      <c r="L10" s="85">
        <f aca="true" t="shared" si="2" ref="L10:L38">$J10+$K10</f>
        <v>1472871568</v>
      </c>
      <c r="M10" s="44">
        <f aca="true" t="shared" si="3" ref="M10:M38">IF($F10=0,0,$L10/$F10)</f>
        <v>0.28722056699316223</v>
      </c>
      <c r="N10" s="114">
        <f>N9</f>
        <v>989406822</v>
      </c>
      <c r="O10" s="115">
        <f>O9</f>
        <v>154865524</v>
      </c>
      <c r="P10" s="116">
        <f aca="true" t="shared" si="4" ref="P10:P38">$N10+$O10</f>
        <v>1144272346</v>
      </c>
      <c r="Q10" s="44">
        <f aca="true" t="shared" si="5" ref="Q10:Q38">IF($F10=0,0,$P10/$F10)</f>
        <v>0.2231413513256954</v>
      </c>
      <c r="R10" s="114">
        <f>R9</f>
        <v>0</v>
      </c>
      <c r="S10" s="116">
        <f>S9</f>
        <v>0</v>
      </c>
      <c r="T10" s="116">
        <f aca="true" t="shared" si="6" ref="T10:T38">$R10+$S10</f>
        <v>0</v>
      </c>
      <c r="U10" s="44">
        <f aca="true" t="shared" si="7" ref="U10:U38">IF($I10=0,0,$T10/$I10)</f>
        <v>0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</f>
        <v>2346000614</v>
      </c>
      <c r="AA10" s="85">
        <f aca="true" t="shared" si="11" ref="AA10:AA38">$K10+$O10</f>
        <v>271143300</v>
      </c>
      <c r="AB10" s="85">
        <f aca="true" t="shared" si="12" ref="AB10:AB38">$Z10+$AA10</f>
        <v>2617143914</v>
      </c>
      <c r="AC10" s="44">
        <f aca="true" t="shared" si="13" ref="AC10:AC38">IF($F10=0,0,$AB10/$F10)</f>
        <v>0.5103619183188576</v>
      </c>
      <c r="AD10" s="84">
        <f>AD9</f>
        <v>938716459</v>
      </c>
      <c r="AE10" s="85">
        <f>AE9</f>
        <v>141693095</v>
      </c>
      <c r="AF10" s="85">
        <f aca="true" t="shared" si="14" ref="AF10:AF38">$AD10+$AE10</f>
        <v>1080409554</v>
      </c>
      <c r="AG10" s="44">
        <f aca="true" t="shared" si="15" ref="AG10:AG38">IF($AI10=0,0,$AK10/$AI10)</f>
        <v>0.45470060613999097</v>
      </c>
      <c r="AH10" s="44">
        <f aca="true" t="shared" si="16" ref="AH10:AH38">IF($AF10=0,0,(($P10/$AF10)-1))</f>
        <v>0.059109799393721296</v>
      </c>
      <c r="AI10" s="66">
        <f>AI9</f>
        <v>4690852678</v>
      </c>
      <c r="AJ10" s="66">
        <f>AJ9</f>
        <v>4700653355</v>
      </c>
      <c r="AK10" s="66">
        <f>AK9</f>
        <v>2132933556</v>
      </c>
      <c r="AL10" s="66"/>
    </row>
    <row r="11" spans="1:38" s="13" customFormat="1" ht="12.75">
      <c r="A11" s="29" t="s">
        <v>96</v>
      </c>
      <c r="B11" s="63" t="s">
        <v>191</v>
      </c>
      <c r="C11" s="39" t="s">
        <v>192</v>
      </c>
      <c r="D11" s="80">
        <v>102259325</v>
      </c>
      <c r="E11" s="81">
        <v>23881450</v>
      </c>
      <c r="F11" s="82">
        <f t="shared" si="0"/>
        <v>126140775</v>
      </c>
      <c r="G11" s="80">
        <v>102259325</v>
      </c>
      <c r="H11" s="81">
        <v>23881450</v>
      </c>
      <c r="I11" s="83">
        <f t="shared" si="1"/>
        <v>126140775</v>
      </c>
      <c r="J11" s="80">
        <v>36316156</v>
      </c>
      <c r="K11" s="81">
        <v>6554924</v>
      </c>
      <c r="L11" s="81">
        <f t="shared" si="2"/>
        <v>42871080</v>
      </c>
      <c r="M11" s="40">
        <f t="shared" si="3"/>
        <v>0.33986694627490593</v>
      </c>
      <c r="N11" s="108">
        <v>28537307</v>
      </c>
      <c r="O11" s="109">
        <v>4861089</v>
      </c>
      <c r="P11" s="110">
        <f t="shared" si="4"/>
        <v>33398396</v>
      </c>
      <c r="Q11" s="40">
        <f t="shared" si="5"/>
        <v>0.2647708165737843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64853463</v>
      </c>
      <c r="AA11" s="81">
        <f t="shared" si="11"/>
        <v>11416013</v>
      </c>
      <c r="AB11" s="81">
        <f t="shared" si="12"/>
        <v>76269476</v>
      </c>
      <c r="AC11" s="40">
        <f t="shared" si="13"/>
        <v>0.6046377628486903</v>
      </c>
      <c r="AD11" s="80">
        <v>23830033</v>
      </c>
      <c r="AE11" s="81">
        <v>4887338</v>
      </c>
      <c r="AF11" s="81">
        <f t="shared" si="14"/>
        <v>28717371</v>
      </c>
      <c r="AG11" s="40">
        <f t="shared" si="15"/>
        <v>0.568803330247249</v>
      </c>
      <c r="AH11" s="40">
        <f t="shared" si="16"/>
        <v>0.1630032568092672</v>
      </c>
      <c r="AI11" s="12">
        <v>108376818</v>
      </c>
      <c r="AJ11" s="12">
        <v>114590876</v>
      </c>
      <c r="AK11" s="12">
        <v>61645095</v>
      </c>
      <c r="AL11" s="12"/>
    </row>
    <row r="12" spans="1:38" s="13" customFormat="1" ht="12.75">
      <c r="A12" s="29" t="s">
        <v>96</v>
      </c>
      <c r="B12" s="63" t="s">
        <v>193</v>
      </c>
      <c r="C12" s="39" t="s">
        <v>194</v>
      </c>
      <c r="D12" s="80">
        <v>193047835</v>
      </c>
      <c r="E12" s="81">
        <v>53330000</v>
      </c>
      <c r="F12" s="82">
        <f t="shared" si="0"/>
        <v>246377835</v>
      </c>
      <c r="G12" s="80">
        <v>193047835</v>
      </c>
      <c r="H12" s="81">
        <v>53330000</v>
      </c>
      <c r="I12" s="83">
        <f t="shared" si="1"/>
        <v>246377835</v>
      </c>
      <c r="J12" s="80">
        <v>70351604</v>
      </c>
      <c r="K12" s="81">
        <v>6722765</v>
      </c>
      <c r="L12" s="81">
        <f t="shared" si="2"/>
        <v>77074369</v>
      </c>
      <c r="M12" s="40">
        <f t="shared" si="3"/>
        <v>0.31282996297130383</v>
      </c>
      <c r="N12" s="108">
        <v>55138008</v>
      </c>
      <c r="O12" s="109">
        <v>3995782</v>
      </c>
      <c r="P12" s="110">
        <f t="shared" si="4"/>
        <v>59133790</v>
      </c>
      <c r="Q12" s="40">
        <f t="shared" si="5"/>
        <v>0.24001262126522055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125489612</v>
      </c>
      <c r="AA12" s="81">
        <f t="shared" si="11"/>
        <v>10718547</v>
      </c>
      <c r="AB12" s="81">
        <f t="shared" si="12"/>
        <v>136208159</v>
      </c>
      <c r="AC12" s="40">
        <f t="shared" si="13"/>
        <v>0.5528425842365243</v>
      </c>
      <c r="AD12" s="80">
        <v>46045467</v>
      </c>
      <c r="AE12" s="81">
        <v>5334900</v>
      </c>
      <c r="AF12" s="81">
        <f t="shared" si="14"/>
        <v>51380367</v>
      </c>
      <c r="AG12" s="40">
        <f t="shared" si="15"/>
        <v>0.5846676374077214</v>
      </c>
      <c r="AH12" s="40">
        <f t="shared" si="16"/>
        <v>0.15090244489690008</v>
      </c>
      <c r="AI12" s="12">
        <v>216545218</v>
      </c>
      <c r="AJ12" s="12">
        <v>198027278</v>
      </c>
      <c r="AK12" s="12">
        <v>126606981</v>
      </c>
      <c r="AL12" s="12"/>
    </row>
    <row r="13" spans="1:38" s="13" customFormat="1" ht="12.75">
      <c r="A13" s="29" t="s">
        <v>96</v>
      </c>
      <c r="B13" s="63" t="s">
        <v>195</v>
      </c>
      <c r="C13" s="39" t="s">
        <v>196</v>
      </c>
      <c r="D13" s="80">
        <v>89807738</v>
      </c>
      <c r="E13" s="81">
        <v>33125570</v>
      </c>
      <c r="F13" s="82">
        <f t="shared" si="0"/>
        <v>122933308</v>
      </c>
      <c r="G13" s="80">
        <v>89807738</v>
      </c>
      <c r="H13" s="81">
        <v>33125570</v>
      </c>
      <c r="I13" s="83">
        <f t="shared" si="1"/>
        <v>122933308</v>
      </c>
      <c r="J13" s="80">
        <v>33363884</v>
      </c>
      <c r="K13" s="81">
        <v>561540</v>
      </c>
      <c r="L13" s="81">
        <f t="shared" si="2"/>
        <v>33925424</v>
      </c>
      <c r="M13" s="40">
        <f t="shared" si="3"/>
        <v>0.27596608723813076</v>
      </c>
      <c r="N13" s="108">
        <v>0</v>
      </c>
      <c r="O13" s="109">
        <v>0</v>
      </c>
      <c r="P13" s="110">
        <f t="shared" si="4"/>
        <v>0</v>
      </c>
      <c r="Q13" s="40">
        <f t="shared" si="5"/>
        <v>0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33363884</v>
      </c>
      <c r="AA13" s="81">
        <f t="shared" si="11"/>
        <v>561540</v>
      </c>
      <c r="AB13" s="81">
        <f t="shared" si="12"/>
        <v>33925424</v>
      </c>
      <c r="AC13" s="40">
        <f t="shared" si="13"/>
        <v>0.27596608723813076</v>
      </c>
      <c r="AD13" s="80">
        <v>17538486</v>
      </c>
      <c r="AE13" s="81">
        <v>3803317</v>
      </c>
      <c r="AF13" s="81">
        <f t="shared" si="14"/>
        <v>21341803</v>
      </c>
      <c r="AG13" s="40">
        <f t="shared" si="15"/>
        <v>0.6257151789750957</v>
      </c>
      <c r="AH13" s="40">
        <f t="shared" si="16"/>
        <v>-1</v>
      </c>
      <c r="AI13" s="12">
        <v>90330361</v>
      </c>
      <c r="AJ13" s="12">
        <v>91134823</v>
      </c>
      <c r="AK13" s="12">
        <v>56521078</v>
      </c>
      <c r="AL13" s="12"/>
    </row>
    <row r="14" spans="1:38" s="13" customFormat="1" ht="12.75">
      <c r="A14" s="29" t="s">
        <v>96</v>
      </c>
      <c r="B14" s="63" t="s">
        <v>197</v>
      </c>
      <c r="C14" s="39" t="s">
        <v>198</v>
      </c>
      <c r="D14" s="80">
        <v>81890607</v>
      </c>
      <c r="E14" s="81">
        <v>17802850</v>
      </c>
      <c r="F14" s="82">
        <f t="shared" si="0"/>
        <v>99693457</v>
      </c>
      <c r="G14" s="80">
        <v>81890607</v>
      </c>
      <c r="H14" s="81">
        <v>17802850</v>
      </c>
      <c r="I14" s="83">
        <f t="shared" si="1"/>
        <v>99693457</v>
      </c>
      <c r="J14" s="80">
        <v>0</v>
      </c>
      <c r="K14" s="81">
        <v>0</v>
      </c>
      <c r="L14" s="81">
        <f t="shared" si="2"/>
        <v>0</v>
      </c>
      <c r="M14" s="40">
        <f t="shared" si="3"/>
        <v>0</v>
      </c>
      <c r="N14" s="108">
        <v>3589575</v>
      </c>
      <c r="O14" s="109">
        <v>899528</v>
      </c>
      <c r="P14" s="110">
        <f t="shared" si="4"/>
        <v>4489103</v>
      </c>
      <c r="Q14" s="40">
        <f t="shared" si="5"/>
        <v>0.04502906344194685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3589575</v>
      </c>
      <c r="AA14" s="81">
        <f t="shared" si="11"/>
        <v>899528</v>
      </c>
      <c r="AB14" s="81">
        <f t="shared" si="12"/>
        <v>4489103</v>
      </c>
      <c r="AC14" s="40">
        <f t="shared" si="13"/>
        <v>0.04502906344194685</v>
      </c>
      <c r="AD14" s="80">
        <v>11940871</v>
      </c>
      <c r="AE14" s="81">
        <v>3249878</v>
      </c>
      <c r="AF14" s="81">
        <f t="shared" si="14"/>
        <v>15190749</v>
      </c>
      <c r="AG14" s="40">
        <f t="shared" si="15"/>
        <v>0.8466018431030001</v>
      </c>
      <c r="AH14" s="40">
        <f t="shared" si="16"/>
        <v>-0.7044844200901483</v>
      </c>
      <c r="AI14" s="12">
        <v>64387286</v>
      </c>
      <c r="AJ14" s="12">
        <v>65667066</v>
      </c>
      <c r="AK14" s="12">
        <v>54510395</v>
      </c>
      <c r="AL14" s="12"/>
    </row>
    <row r="15" spans="1:38" s="13" customFormat="1" ht="12.75">
      <c r="A15" s="29" t="s">
        <v>115</v>
      </c>
      <c r="B15" s="63" t="s">
        <v>199</v>
      </c>
      <c r="C15" s="39" t="s">
        <v>200</v>
      </c>
      <c r="D15" s="80">
        <v>66546210</v>
      </c>
      <c r="E15" s="81">
        <v>5120465</v>
      </c>
      <c r="F15" s="82">
        <f t="shared" si="0"/>
        <v>71666675</v>
      </c>
      <c r="G15" s="80">
        <v>66546210</v>
      </c>
      <c r="H15" s="81">
        <v>5120465</v>
      </c>
      <c r="I15" s="83">
        <f t="shared" si="1"/>
        <v>71666675</v>
      </c>
      <c r="J15" s="80">
        <v>18032371</v>
      </c>
      <c r="K15" s="81">
        <v>1725632</v>
      </c>
      <c r="L15" s="81">
        <f t="shared" si="2"/>
        <v>19758003</v>
      </c>
      <c r="M15" s="40">
        <f t="shared" si="3"/>
        <v>0.27569303305894965</v>
      </c>
      <c r="N15" s="108">
        <v>9608675</v>
      </c>
      <c r="O15" s="109">
        <v>430262</v>
      </c>
      <c r="P15" s="110">
        <f t="shared" si="4"/>
        <v>10038937</v>
      </c>
      <c r="Q15" s="40">
        <f t="shared" si="5"/>
        <v>0.14007817440951462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27641046</v>
      </c>
      <c r="AA15" s="81">
        <f t="shared" si="11"/>
        <v>2155894</v>
      </c>
      <c r="AB15" s="81">
        <f t="shared" si="12"/>
        <v>29796940</v>
      </c>
      <c r="AC15" s="40">
        <f t="shared" si="13"/>
        <v>0.41577120746846424</v>
      </c>
      <c r="AD15" s="80">
        <v>46518567</v>
      </c>
      <c r="AE15" s="81">
        <v>646088</v>
      </c>
      <c r="AF15" s="81">
        <f t="shared" si="14"/>
        <v>47164655</v>
      </c>
      <c r="AG15" s="40">
        <f t="shared" si="15"/>
        <v>1.0638839512612697</v>
      </c>
      <c r="AH15" s="40">
        <f t="shared" si="16"/>
        <v>-0.7871512682537378</v>
      </c>
      <c r="AI15" s="12">
        <v>57565882</v>
      </c>
      <c r="AJ15" s="12">
        <v>92657979</v>
      </c>
      <c r="AK15" s="12">
        <v>61243418</v>
      </c>
      <c r="AL15" s="12"/>
    </row>
    <row r="16" spans="1:38" s="59" customFormat="1" ht="12.75">
      <c r="A16" s="64"/>
      <c r="B16" s="65" t="s">
        <v>201</v>
      </c>
      <c r="C16" s="32"/>
      <c r="D16" s="84">
        <f>SUM(D11:D15)</f>
        <v>533551715</v>
      </c>
      <c r="E16" s="85">
        <f>SUM(E11:E15)</f>
        <v>133260335</v>
      </c>
      <c r="F16" s="93">
        <f t="shared" si="0"/>
        <v>666812050</v>
      </c>
      <c r="G16" s="84">
        <f>SUM(G11:G15)</f>
        <v>533551715</v>
      </c>
      <c r="H16" s="85">
        <f>SUM(H11:H15)</f>
        <v>133260335</v>
      </c>
      <c r="I16" s="86">
        <f t="shared" si="1"/>
        <v>666812050</v>
      </c>
      <c r="J16" s="84">
        <f>SUM(J11:J15)</f>
        <v>158064015</v>
      </c>
      <c r="K16" s="85">
        <f>SUM(K11:K15)</f>
        <v>15564861</v>
      </c>
      <c r="L16" s="85">
        <f t="shared" si="2"/>
        <v>173628876</v>
      </c>
      <c r="M16" s="44">
        <f t="shared" si="3"/>
        <v>0.260386530207425</v>
      </c>
      <c r="N16" s="114">
        <f>SUM(N11:N15)</f>
        <v>96873565</v>
      </c>
      <c r="O16" s="115">
        <f>SUM(O11:O15)</f>
        <v>10186661</v>
      </c>
      <c r="P16" s="116">
        <f t="shared" si="4"/>
        <v>107060226</v>
      </c>
      <c r="Q16" s="44">
        <f t="shared" si="5"/>
        <v>0.16055532589730495</v>
      </c>
      <c r="R16" s="114">
        <f>SUM(R11:R15)</f>
        <v>0</v>
      </c>
      <c r="S16" s="116">
        <f>SUM(S11:S15)</f>
        <v>0</v>
      </c>
      <c r="T16" s="116">
        <f t="shared" si="6"/>
        <v>0</v>
      </c>
      <c r="U16" s="44">
        <f t="shared" si="7"/>
        <v>0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254937580</v>
      </c>
      <c r="AA16" s="85">
        <f t="shared" si="11"/>
        <v>25751522</v>
      </c>
      <c r="AB16" s="85">
        <f t="shared" si="12"/>
        <v>280689102</v>
      </c>
      <c r="AC16" s="44">
        <f t="shared" si="13"/>
        <v>0.42094185610472995</v>
      </c>
      <c r="AD16" s="84">
        <f>SUM(AD11:AD15)</f>
        <v>145873424</v>
      </c>
      <c r="AE16" s="85">
        <f>SUM(AE11:AE15)</f>
        <v>17921521</v>
      </c>
      <c r="AF16" s="85">
        <f t="shared" si="14"/>
        <v>163794945</v>
      </c>
      <c r="AG16" s="44">
        <f t="shared" si="15"/>
        <v>0.6711154732732525</v>
      </c>
      <c r="AH16" s="44">
        <f t="shared" si="16"/>
        <v>-0.3463764953185826</v>
      </c>
      <c r="AI16" s="66">
        <f>SUM(AI11:AI15)</f>
        <v>537205565</v>
      </c>
      <c r="AJ16" s="66">
        <f>SUM(AJ11:AJ15)</f>
        <v>562078022</v>
      </c>
      <c r="AK16" s="66">
        <f>SUM(AK11:AK15)</f>
        <v>360526967</v>
      </c>
      <c r="AL16" s="66"/>
    </row>
    <row r="17" spans="1:38" s="13" customFormat="1" ht="12.75">
      <c r="A17" s="29" t="s">
        <v>96</v>
      </c>
      <c r="B17" s="63" t="s">
        <v>202</v>
      </c>
      <c r="C17" s="39" t="s">
        <v>203</v>
      </c>
      <c r="D17" s="80">
        <v>161884548</v>
      </c>
      <c r="E17" s="81">
        <v>45542000</v>
      </c>
      <c r="F17" s="82">
        <f t="shared" si="0"/>
        <v>207426548</v>
      </c>
      <c r="G17" s="80">
        <v>161884548</v>
      </c>
      <c r="H17" s="81">
        <v>45542000</v>
      </c>
      <c r="I17" s="83">
        <f t="shared" si="1"/>
        <v>207426548</v>
      </c>
      <c r="J17" s="80">
        <v>23909166</v>
      </c>
      <c r="K17" s="81">
        <v>0</v>
      </c>
      <c r="L17" s="81">
        <f t="shared" si="2"/>
        <v>23909166</v>
      </c>
      <c r="M17" s="40">
        <f t="shared" si="3"/>
        <v>0.11526569877641699</v>
      </c>
      <c r="N17" s="108">
        <v>23909166</v>
      </c>
      <c r="O17" s="109">
        <v>0</v>
      </c>
      <c r="P17" s="110">
        <f t="shared" si="4"/>
        <v>23909166</v>
      </c>
      <c r="Q17" s="40">
        <f t="shared" si="5"/>
        <v>0.11526569877641699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47818332</v>
      </c>
      <c r="AA17" s="81">
        <f t="shared" si="11"/>
        <v>0</v>
      </c>
      <c r="AB17" s="81">
        <f t="shared" si="12"/>
        <v>47818332</v>
      </c>
      <c r="AC17" s="40">
        <f t="shared" si="13"/>
        <v>0.23053139755283397</v>
      </c>
      <c r="AD17" s="80">
        <v>20961410</v>
      </c>
      <c r="AE17" s="81">
        <v>5862542</v>
      </c>
      <c r="AF17" s="81">
        <f t="shared" si="14"/>
        <v>26823952</v>
      </c>
      <c r="AG17" s="40">
        <f t="shared" si="15"/>
        <v>0.2745386239360089</v>
      </c>
      <c r="AH17" s="40">
        <f t="shared" si="16"/>
        <v>-0.10866355561626417</v>
      </c>
      <c r="AI17" s="12">
        <v>189722456</v>
      </c>
      <c r="AJ17" s="12">
        <v>189722456</v>
      </c>
      <c r="AK17" s="12">
        <v>52086142</v>
      </c>
      <c r="AL17" s="12"/>
    </row>
    <row r="18" spans="1:38" s="13" customFormat="1" ht="12.75">
      <c r="A18" s="29" t="s">
        <v>96</v>
      </c>
      <c r="B18" s="63" t="s">
        <v>204</v>
      </c>
      <c r="C18" s="39" t="s">
        <v>205</v>
      </c>
      <c r="D18" s="80">
        <v>70884108</v>
      </c>
      <c r="E18" s="81">
        <v>60123561</v>
      </c>
      <c r="F18" s="82">
        <f t="shared" si="0"/>
        <v>131007669</v>
      </c>
      <c r="G18" s="80">
        <v>70884108</v>
      </c>
      <c r="H18" s="81">
        <v>60123561</v>
      </c>
      <c r="I18" s="83">
        <f t="shared" si="1"/>
        <v>131007669</v>
      </c>
      <c r="J18" s="80">
        <v>26561626</v>
      </c>
      <c r="K18" s="81">
        <v>14516897</v>
      </c>
      <c r="L18" s="81">
        <f t="shared" si="2"/>
        <v>41078523</v>
      </c>
      <c r="M18" s="40">
        <f t="shared" si="3"/>
        <v>0.313558155133651</v>
      </c>
      <c r="N18" s="108">
        <v>45566481</v>
      </c>
      <c r="O18" s="109">
        <v>28043591</v>
      </c>
      <c r="P18" s="110">
        <f t="shared" si="4"/>
        <v>73610072</v>
      </c>
      <c r="Q18" s="40">
        <f t="shared" si="5"/>
        <v>0.5618760532255558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72128107</v>
      </c>
      <c r="AA18" s="81">
        <f t="shared" si="11"/>
        <v>42560488</v>
      </c>
      <c r="AB18" s="81">
        <f t="shared" si="12"/>
        <v>114688595</v>
      </c>
      <c r="AC18" s="40">
        <f t="shared" si="13"/>
        <v>0.8754342083592068</v>
      </c>
      <c r="AD18" s="80">
        <v>21257337</v>
      </c>
      <c r="AE18" s="81">
        <v>19517289</v>
      </c>
      <c r="AF18" s="81">
        <f t="shared" si="14"/>
        <v>40774626</v>
      </c>
      <c r="AG18" s="40">
        <f t="shared" si="15"/>
        <v>0.39884698367636623</v>
      </c>
      <c r="AH18" s="40">
        <f t="shared" si="16"/>
        <v>0.8052911631856536</v>
      </c>
      <c r="AI18" s="12">
        <v>133855000</v>
      </c>
      <c r="AJ18" s="12">
        <v>133855000</v>
      </c>
      <c r="AK18" s="12">
        <v>53387663</v>
      </c>
      <c r="AL18" s="12"/>
    </row>
    <row r="19" spans="1:38" s="13" customFormat="1" ht="12.75">
      <c r="A19" s="29" t="s">
        <v>96</v>
      </c>
      <c r="B19" s="63" t="s">
        <v>206</v>
      </c>
      <c r="C19" s="39" t="s">
        <v>207</v>
      </c>
      <c r="D19" s="80">
        <v>105154182</v>
      </c>
      <c r="E19" s="81">
        <v>35571000</v>
      </c>
      <c r="F19" s="83">
        <f t="shared" si="0"/>
        <v>140725182</v>
      </c>
      <c r="G19" s="80">
        <v>105154182</v>
      </c>
      <c r="H19" s="81">
        <v>35571000</v>
      </c>
      <c r="I19" s="83">
        <f t="shared" si="1"/>
        <v>140725182</v>
      </c>
      <c r="J19" s="80">
        <v>43994519</v>
      </c>
      <c r="K19" s="81">
        <v>17670597</v>
      </c>
      <c r="L19" s="81">
        <f t="shared" si="2"/>
        <v>61665116</v>
      </c>
      <c r="M19" s="40">
        <f t="shared" si="3"/>
        <v>0.4381953188733485</v>
      </c>
      <c r="N19" s="108">
        <v>30369304</v>
      </c>
      <c r="O19" s="109">
        <v>7670056</v>
      </c>
      <c r="P19" s="110">
        <f t="shared" si="4"/>
        <v>38039360</v>
      </c>
      <c r="Q19" s="40">
        <f t="shared" si="5"/>
        <v>0.27030954559362375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74363823</v>
      </c>
      <c r="AA19" s="81">
        <f t="shared" si="11"/>
        <v>25340653</v>
      </c>
      <c r="AB19" s="81">
        <f t="shared" si="12"/>
        <v>99704476</v>
      </c>
      <c r="AC19" s="40">
        <f t="shared" si="13"/>
        <v>0.7085048644669723</v>
      </c>
      <c r="AD19" s="80">
        <v>21776499</v>
      </c>
      <c r="AE19" s="81">
        <v>7320606</v>
      </c>
      <c r="AF19" s="81">
        <f t="shared" si="14"/>
        <v>29097105</v>
      </c>
      <c r="AG19" s="40">
        <f t="shared" si="15"/>
        <v>0.5457675775466568</v>
      </c>
      <c r="AH19" s="40">
        <f t="shared" si="16"/>
        <v>0.3073245602956034</v>
      </c>
      <c r="AI19" s="12">
        <v>131224129</v>
      </c>
      <c r="AJ19" s="12">
        <v>134094036</v>
      </c>
      <c r="AK19" s="12">
        <v>71617875</v>
      </c>
      <c r="AL19" s="12"/>
    </row>
    <row r="20" spans="1:38" s="13" customFormat="1" ht="12.75">
      <c r="A20" s="29" t="s">
        <v>96</v>
      </c>
      <c r="B20" s="63" t="s">
        <v>70</v>
      </c>
      <c r="C20" s="39" t="s">
        <v>71</v>
      </c>
      <c r="D20" s="80">
        <v>1617397184</v>
      </c>
      <c r="E20" s="81">
        <v>246637998</v>
      </c>
      <c r="F20" s="82">
        <f t="shared" si="0"/>
        <v>1864035182</v>
      </c>
      <c r="G20" s="80">
        <v>1617397184</v>
      </c>
      <c r="H20" s="81">
        <v>246637998</v>
      </c>
      <c r="I20" s="83">
        <f t="shared" si="1"/>
        <v>1864035182</v>
      </c>
      <c r="J20" s="80">
        <v>529655016</v>
      </c>
      <c r="K20" s="81">
        <v>62874699</v>
      </c>
      <c r="L20" s="81">
        <f t="shared" si="2"/>
        <v>592529715</v>
      </c>
      <c r="M20" s="40">
        <f t="shared" si="3"/>
        <v>0.3178747486752104</v>
      </c>
      <c r="N20" s="108">
        <v>487842594</v>
      </c>
      <c r="O20" s="109">
        <v>35415236</v>
      </c>
      <c r="P20" s="110">
        <f t="shared" si="4"/>
        <v>523257830</v>
      </c>
      <c r="Q20" s="40">
        <f t="shared" si="5"/>
        <v>0.28071242166071947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1017497610</v>
      </c>
      <c r="AA20" s="81">
        <f t="shared" si="11"/>
        <v>98289935</v>
      </c>
      <c r="AB20" s="81">
        <f t="shared" si="12"/>
        <v>1115787545</v>
      </c>
      <c r="AC20" s="40">
        <f t="shared" si="13"/>
        <v>0.5985871703359299</v>
      </c>
      <c r="AD20" s="80">
        <v>278992381</v>
      </c>
      <c r="AE20" s="81">
        <v>26535373</v>
      </c>
      <c r="AF20" s="81">
        <f t="shared" si="14"/>
        <v>305527754</v>
      </c>
      <c r="AG20" s="40">
        <f t="shared" si="15"/>
        <v>0.4340506485422976</v>
      </c>
      <c r="AH20" s="40">
        <f t="shared" si="16"/>
        <v>0.7126359983649799</v>
      </c>
      <c r="AI20" s="12">
        <v>1696574000</v>
      </c>
      <c r="AJ20" s="12">
        <v>1881999981</v>
      </c>
      <c r="AK20" s="12">
        <v>736399045</v>
      </c>
      <c r="AL20" s="12"/>
    </row>
    <row r="21" spans="1:38" s="13" customFormat="1" ht="12.75">
      <c r="A21" s="29" t="s">
        <v>96</v>
      </c>
      <c r="B21" s="63" t="s">
        <v>208</v>
      </c>
      <c r="C21" s="39" t="s">
        <v>209</v>
      </c>
      <c r="D21" s="80">
        <v>388791</v>
      </c>
      <c r="E21" s="81">
        <v>65527</v>
      </c>
      <c r="F21" s="82">
        <f t="shared" si="0"/>
        <v>454318</v>
      </c>
      <c r="G21" s="80">
        <v>388791</v>
      </c>
      <c r="H21" s="81">
        <v>65527</v>
      </c>
      <c r="I21" s="83">
        <f t="shared" si="1"/>
        <v>454318</v>
      </c>
      <c r="J21" s="80">
        <v>41966033</v>
      </c>
      <c r="K21" s="81">
        <v>5352021</v>
      </c>
      <c r="L21" s="81">
        <f t="shared" si="2"/>
        <v>47318054</v>
      </c>
      <c r="M21" s="40">
        <f t="shared" si="3"/>
        <v>104.15183637892402</v>
      </c>
      <c r="N21" s="108">
        <v>1542818</v>
      </c>
      <c r="O21" s="109">
        <v>4233924</v>
      </c>
      <c r="P21" s="110">
        <f t="shared" si="4"/>
        <v>5776742</v>
      </c>
      <c r="Q21" s="40">
        <f t="shared" si="5"/>
        <v>12.715195083619843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43508851</v>
      </c>
      <c r="AA21" s="81">
        <f t="shared" si="11"/>
        <v>9585945</v>
      </c>
      <c r="AB21" s="81">
        <f t="shared" si="12"/>
        <v>53094796</v>
      </c>
      <c r="AC21" s="40">
        <f t="shared" si="13"/>
        <v>116.86703146254386</v>
      </c>
      <c r="AD21" s="80">
        <v>66250707</v>
      </c>
      <c r="AE21" s="81">
        <v>0</v>
      </c>
      <c r="AF21" s="81">
        <f t="shared" si="14"/>
        <v>66250707</v>
      </c>
      <c r="AG21" s="40">
        <f t="shared" si="15"/>
        <v>0.4252470539217616</v>
      </c>
      <c r="AH21" s="40">
        <f t="shared" si="16"/>
        <v>-0.9128048248602086</v>
      </c>
      <c r="AI21" s="12">
        <v>304812000</v>
      </c>
      <c r="AJ21" s="12">
        <v>304812000</v>
      </c>
      <c r="AK21" s="12">
        <v>129620405</v>
      </c>
      <c r="AL21" s="12"/>
    </row>
    <row r="22" spans="1:38" s="13" customFormat="1" ht="12.75">
      <c r="A22" s="29" t="s">
        <v>115</v>
      </c>
      <c r="B22" s="63" t="s">
        <v>210</v>
      </c>
      <c r="C22" s="39" t="s">
        <v>211</v>
      </c>
      <c r="D22" s="80">
        <v>102752260</v>
      </c>
      <c r="E22" s="81">
        <v>3832000</v>
      </c>
      <c r="F22" s="82">
        <f t="shared" si="0"/>
        <v>106584260</v>
      </c>
      <c r="G22" s="80">
        <v>102802260</v>
      </c>
      <c r="H22" s="81">
        <v>3832000</v>
      </c>
      <c r="I22" s="83">
        <f t="shared" si="1"/>
        <v>106634260</v>
      </c>
      <c r="J22" s="80">
        <v>41532488</v>
      </c>
      <c r="K22" s="81">
        <v>287982</v>
      </c>
      <c r="L22" s="81">
        <f t="shared" si="2"/>
        <v>41820470</v>
      </c>
      <c r="M22" s="40">
        <f t="shared" si="3"/>
        <v>0.3923700366264212</v>
      </c>
      <c r="N22" s="108">
        <v>33743048</v>
      </c>
      <c r="O22" s="109">
        <v>254108</v>
      </c>
      <c r="P22" s="110">
        <f t="shared" si="4"/>
        <v>33997156</v>
      </c>
      <c r="Q22" s="40">
        <f t="shared" si="5"/>
        <v>0.31896976157642787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75275536</v>
      </c>
      <c r="AA22" s="81">
        <f t="shared" si="11"/>
        <v>542090</v>
      </c>
      <c r="AB22" s="81">
        <f t="shared" si="12"/>
        <v>75817626</v>
      </c>
      <c r="AC22" s="40">
        <f t="shared" si="13"/>
        <v>0.7113397982028491</v>
      </c>
      <c r="AD22" s="80">
        <v>32210284</v>
      </c>
      <c r="AE22" s="81">
        <v>2969361</v>
      </c>
      <c r="AF22" s="81">
        <f t="shared" si="14"/>
        <v>35179645</v>
      </c>
      <c r="AG22" s="40">
        <f t="shared" si="15"/>
        <v>0.7125696061443357</v>
      </c>
      <c r="AH22" s="40">
        <f t="shared" si="16"/>
        <v>-0.03361287471775232</v>
      </c>
      <c r="AI22" s="12">
        <v>106765000</v>
      </c>
      <c r="AJ22" s="12">
        <v>109831005</v>
      </c>
      <c r="AK22" s="12">
        <v>76077494</v>
      </c>
      <c r="AL22" s="12"/>
    </row>
    <row r="23" spans="1:38" s="59" customFormat="1" ht="12.75">
      <c r="A23" s="64"/>
      <c r="B23" s="65" t="s">
        <v>212</v>
      </c>
      <c r="C23" s="32"/>
      <c r="D23" s="84">
        <f>SUM(D17:D22)</f>
        <v>2058461073</v>
      </c>
      <c r="E23" s="85">
        <f>SUM(E17:E22)</f>
        <v>391772086</v>
      </c>
      <c r="F23" s="93">
        <f t="shared" si="0"/>
        <v>2450233159</v>
      </c>
      <c r="G23" s="84">
        <f>SUM(G17:G22)</f>
        <v>2058511073</v>
      </c>
      <c r="H23" s="85">
        <f>SUM(H17:H22)</f>
        <v>391772086</v>
      </c>
      <c r="I23" s="86">
        <f t="shared" si="1"/>
        <v>2450283159</v>
      </c>
      <c r="J23" s="84">
        <f>SUM(J17:J22)</f>
        <v>707618848</v>
      </c>
      <c r="K23" s="85">
        <f>SUM(K17:K22)</f>
        <v>100702196</v>
      </c>
      <c r="L23" s="85">
        <f t="shared" si="2"/>
        <v>808321044</v>
      </c>
      <c r="M23" s="44">
        <f t="shared" si="3"/>
        <v>0.3298955615839823</v>
      </c>
      <c r="N23" s="114">
        <f>SUM(N17:N22)</f>
        <v>622973411</v>
      </c>
      <c r="O23" s="115">
        <f>SUM(O17:O22)</f>
        <v>75616915</v>
      </c>
      <c r="P23" s="116">
        <f t="shared" si="4"/>
        <v>698590326</v>
      </c>
      <c r="Q23" s="44">
        <f t="shared" si="5"/>
        <v>0.285111775356559</v>
      </c>
      <c r="R23" s="114">
        <f>SUM(R17:R22)</f>
        <v>0</v>
      </c>
      <c r="S23" s="116">
        <f>SUM(S17:S22)</f>
        <v>0</v>
      </c>
      <c r="T23" s="116">
        <f t="shared" si="6"/>
        <v>0</v>
      </c>
      <c r="U23" s="44">
        <f t="shared" si="7"/>
        <v>0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1330592259</v>
      </c>
      <c r="AA23" s="85">
        <f t="shared" si="11"/>
        <v>176319111</v>
      </c>
      <c r="AB23" s="85">
        <f t="shared" si="12"/>
        <v>1506911370</v>
      </c>
      <c r="AC23" s="44">
        <f t="shared" si="13"/>
        <v>0.6150073369405413</v>
      </c>
      <c r="AD23" s="84">
        <f>SUM(AD17:AD22)</f>
        <v>441448618</v>
      </c>
      <c r="AE23" s="85">
        <f>SUM(AE17:AE22)</f>
        <v>62205171</v>
      </c>
      <c r="AF23" s="85">
        <f t="shared" si="14"/>
        <v>503653789</v>
      </c>
      <c r="AG23" s="44">
        <f t="shared" si="15"/>
        <v>0.4366794105166795</v>
      </c>
      <c r="AH23" s="44">
        <f t="shared" si="16"/>
        <v>0.38704471455887335</v>
      </c>
      <c r="AI23" s="66">
        <f>SUM(AI17:AI22)</f>
        <v>2562952585</v>
      </c>
      <c r="AJ23" s="66">
        <f>SUM(AJ17:AJ22)</f>
        <v>2754314478</v>
      </c>
      <c r="AK23" s="66">
        <f>SUM(AK17:AK22)</f>
        <v>1119188624</v>
      </c>
      <c r="AL23" s="66"/>
    </row>
    <row r="24" spans="1:38" s="13" customFormat="1" ht="12.75">
      <c r="A24" s="29" t="s">
        <v>96</v>
      </c>
      <c r="B24" s="63" t="s">
        <v>213</v>
      </c>
      <c r="C24" s="39" t="s">
        <v>214</v>
      </c>
      <c r="D24" s="80">
        <v>339822414</v>
      </c>
      <c r="E24" s="81">
        <v>78757000</v>
      </c>
      <c r="F24" s="82">
        <f t="shared" si="0"/>
        <v>418579414</v>
      </c>
      <c r="G24" s="80">
        <v>339822414</v>
      </c>
      <c r="H24" s="81">
        <v>78757000</v>
      </c>
      <c r="I24" s="83">
        <f t="shared" si="1"/>
        <v>418579414</v>
      </c>
      <c r="J24" s="80">
        <v>147238311</v>
      </c>
      <c r="K24" s="81">
        <v>15610541</v>
      </c>
      <c r="L24" s="81">
        <f t="shared" si="2"/>
        <v>162848852</v>
      </c>
      <c r="M24" s="40">
        <f t="shared" si="3"/>
        <v>0.38905126853658406</v>
      </c>
      <c r="N24" s="108">
        <v>84950234</v>
      </c>
      <c r="O24" s="109">
        <v>14957976</v>
      </c>
      <c r="P24" s="110">
        <f t="shared" si="4"/>
        <v>99908210</v>
      </c>
      <c r="Q24" s="40">
        <f t="shared" si="5"/>
        <v>0.23868400274457835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232188545</v>
      </c>
      <c r="AA24" s="81">
        <f t="shared" si="11"/>
        <v>30568517</v>
      </c>
      <c r="AB24" s="81">
        <f t="shared" si="12"/>
        <v>262757062</v>
      </c>
      <c r="AC24" s="40">
        <f t="shared" si="13"/>
        <v>0.6277352712811625</v>
      </c>
      <c r="AD24" s="80">
        <v>171432980</v>
      </c>
      <c r="AE24" s="81">
        <v>9977017</v>
      </c>
      <c r="AF24" s="81">
        <f t="shared" si="14"/>
        <v>181409997</v>
      </c>
      <c r="AG24" s="40">
        <f t="shared" si="15"/>
        <v>0.658543398660249</v>
      </c>
      <c r="AH24" s="40">
        <f t="shared" si="16"/>
        <v>-0.4492684435687412</v>
      </c>
      <c r="AI24" s="12">
        <v>370903270</v>
      </c>
      <c r="AJ24" s="12">
        <v>370903270</v>
      </c>
      <c r="AK24" s="12">
        <v>244255900</v>
      </c>
      <c r="AL24" s="12"/>
    </row>
    <row r="25" spans="1:38" s="13" customFormat="1" ht="12.75">
      <c r="A25" s="29" t="s">
        <v>96</v>
      </c>
      <c r="B25" s="63" t="s">
        <v>215</v>
      </c>
      <c r="C25" s="39" t="s">
        <v>216</v>
      </c>
      <c r="D25" s="80">
        <v>512250000</v>
      </c>
      <c r="E25" s="81">
        <v>66233000</v>
      </c>
      <c r="F25" s="82">
        <f t="shared" si="0"/>
        <v>578483000</v>
      </c>
      <c r="G25" s="80">
        <v>512250000</v>
      </c>
      <c r="H25" s="81">
        <v>66233000</v>
      </c>
      <c r="I25" s="83">
        <f t="shared" si="1"/>
        <v>578483000</v>
      </c>
      <c r="J25" s="80">
        <v>154727647</v>
      </c>
      <c r="K25" s="81">
        <v>6662617</v>
      </c>
      <c r="L25" s="81">
        <f t="shared" si="2"/>
        <v>161390264</v>
      </c>
      <c r="M25" s="40">
        <f t="shared" si="3"/>
        <v>0.27898877581536535</v>
      </c>
      <c r="N25" s="108">
        <v>135440834</v>
      </c>
      <c r="O25" s="109">
        <v>17578089</v>
      </c>
      <c r="P25" s="110">
        <f t="shared" si="4"/>
        <v>153018923</v>
      </c>
      <c r="Q25" s="40">
        <f t="shared" si="5"/>
        <v>0.2645175796004377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290168481</v>
      </c>
      <c r="AA25" s="81">
        <f t="shared" si="11"/>
        <v>24240706</v>
      </c>
      <c r="AB25" s="81">
        <f t="shared" si="12"/>
        <v>314409187</v>
      </c>
      <c r="AC25" s="40">
        <f t="shared" si="13"/>
        <v>0.543506355415803</v>
      </c>
      <c r="AD25" s="80">
        <v>87136105</v>
      </c>
      <c r="AE25" s="81">
        <v>16109602</v>
      </c>
      <c r="AF25" s="81">
        <f t="shared" si="14"/>
        <v>103245707</v>
      </c>
      <c r="AG25" s="40">
        <f t="shared" si="15"/>
        <v>0.4774747812221545</v>
      </c>
      <c r="AH25" s="40">
        <f t="shared" si="16"/>
        <v>0.4820850904725753</v>
      </c>
      <c r="AI25" s="12">
        <v>533075000</v>
      </c>
      <c r="AJ25" s="12">
        <v>529899000</v>
      </c>
      <c r="AK25" s="12">
        <v>254529869</v>
      </c>
      <c r="AL25" s="12"/>
    </row>
    <row r="26" spans="1:38" s="13" customFormat="1" ht="12.75">
      <c r="A26" s="29" t="s">
        <v>96</v>
      </c>
      <c r="B26" s="63" t="s">
        <v>217</v>
      </c>
      <c r="C26" s="39" t="s">
        <v>218</v>
      </c>
      <c r="D26" s="80">
        <v>203633000</v>
      </c>
      <c r="E26" s="81">
        <v>40984000</v>
      </c>
      <c r="F26" s="82">
        <f t="shared" si="0"/>
        <v>244617000</v>
      </c>
      <c r="G26" s="80">
        <v>203633000</v>
      </c>
      <c r="H26" s="81">
        <v>40984000</v>
      </c>
      <c r="I26" s="83">
        <f t="shared" si="1"/>
        <v>244617000</v>
      </c>
      <c r="J26" s="80">
        <v>71848468</v>
      </c>
      <c r="K26" s="81">
        <v>5655415</v>
      </c>
      <c r="L26" s="81">
        <f t="shared" si="2"/>
        <v>77503883</v>
      </c>
      <c r="M26" s="40">
        <f t="shared" si="3"/>
        <v>0.3168376809461321</v>
      </c>
      <c r="N26" s="108">
        <v>53576225</v>
      </c>
      <c r="O26" s="109">
        <v>5280473</v>
      </c>
      <c r="P26" s="110">
        <f t="shared" si="4"/>
        <v>58856698</v>
      </c>
      <c r="Q26" s="40">
        <f t="shared" si="5"/>
        <v>0.24060755384948715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125424693</v>
      </c>
      <c r="AA26" s="81">
        <f t="shared" si="11"/>
        <v>10935888</v>
      </c>
      <c r="AB26" s="81">
        <f t="shared" si="12"/>
        <v>136360581</v>
      </c>
      <c r="AC26" s="40">
        <f t="shared" si="13"/>
        <v>0.5574452347956192</v>
      </c>
      <c r="AD26" s="80">
        <v>8944802</v>
      </c>
      <c r="AE26" s="81">
        <v>3743792</v>
      </c>
      <c r="AF26" s="81">
        <f t="shared" si="14"/>
        <v>12688594</v>
      </c>
      <c r="AG26" s="40">
        <f t="shared" si="15"/>
        <v>0.6429211113500748</v>
      </c>
      <c r="AH26" s="40">
        <f t="shared" si="16"/>
        <v>3.6385515999645035</v>
      </c>
      <c r="AI26" s="12">
        <v>185662830</v>
      </c>
      <c r="AJ26" s="12">
        <v>194093685</v>
      </c>
      <c r="AK26" s="12">
        <v>119366553</v>
      </c>
      <c r="AL26" s="12"/>
    </row>
    <row r="27" spans="1:38" s="13" customFormat="1" ht="12.75">
      <c r="A27" s="29" t="s">
        <v>96</v>
      </c>
      <c r="B27" s="63" t="s">
        <v>219</v>
      </c>
      <c r="C27" s="39" t="s">
        <v>220</v>
      </c>
      <c r="D27" s="80">
        <v>1153765952</v>
      </c>
      <c r="E27" s="81">
        <v>394024000</v>
      </c>
      <c r="F27" s="82">
        <f t="shared" si="0"/>
        <v>1547789952</v>
      </c>
      <c r="G27" s="80">
        <v>1153765952</v>
      </c>
      <c r="H27" s="81">
        <v>394024000</v>
      </c>
      <c r="I27" s="83">
        <f t="shared" si="1"/>
        <v>1547789952</v>
      </c>
      <c r="J27" s="80">
        <v>298916819</v>
      </c>
      <c r="K27" s="81">
        <v>42191841</v>
      </c>
      <c r="L27" s="81">
        <f t="shared" si="2"/>
        <v>341108660</v>
      </c>
      <c r="M27" s="40">
        <f t="shared" si="3"/>
        <v>0.22038433545794203</v>
      </c>
      <c r="N27" s="108">
        <v>249663012</v>
      </c>
      <c r="O27" s="109">
        <v>71484123</v>
      </c>
      <c r="P27" s="110">
        <f t="shared" si="4"/>
        <v>321147135</v>
      </c>
      <c r="Q27" s="40">
        <f t="shared" si="5"/>
        <v>0.20748754350357743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548579831</v>
      </c>
      <c r="AA27" s="81">
        <f t="shared" si="11"/>
        <v>113675964</v>
      </c>
      <c r="AB27" s="81">
        <f t="shared" si="12"/>
        <v>662255795</v>
      </c>
      <c r="AC27" s="40">
        <f t="shared" si="13"/>
        <v>0.42787187896151946</v>
      </c>
      <c r="AD27" s="80">
        <v>327605828</v>
      </c>
      <c r="AE27" s="81">
        <v>74211873</v>
      </c>
      <c r="AF27" s="81">
        <f t="shared" si="14"/>
        <v>401817701</v>
      </c>
      <c r="AG27" s="40">
        <f t="shared" si="15"/>
        <v>0.46705828090272405</v>
      </c>
      <c r="AH27" s="40">
        <f t="shared" si="16"/>
        <v>-0.2007640922717837</v>
      </c>
      <c r="AI27" s="12">
        <v>1570576033</v>
      </c>
      <c r="AJ27" s="12">
        <v>1606056281</v>
      </c>
      <c r="AK27" s="12">
        <v>733550542</v>
      </c>
      <c r="AL27" s="12"/>
    </row>
    <row r="28" spans="1:38" s="13" customFormat="1" ht="12.75">
      <c r="A28" s="29" t="s">
        <v>96</v>
      </c>
      <c r="B28" s="63" t="s">
        <v>221</v>
      </c>
      <c r="C28" s="39" t="s">
        <v>222</v>
      </c>
      <c r="D28" s="80">
        <v>103613747</v>
      </c>
      <c r="E28" s="81">
        <v>85184338</v>
      </c>
      <c r="F28" s="82">
        <f t="shared" si="0"/>
        <v>188798085</v>
      </c>
      <c r="G28" s="80">
        <v>103613747</v>
      </c>
      <c r="H28" s="81">
        <v>85184338</v>
      </c>
      <c r="I28" s="83">
        <f t="shared" si="1"/>
        <v>188798085</v>
      </c>
      <c r="J28" s="80">
        <v>13045784</v>
      </c>
      <c r="K28" s="81">
        <v>10905123</v>
      </c>
      <c r="L28" s="81">
        <f t="shared" si="2"/>
        <v>23950907</v>
      </c>
      <c r="M28" s="40">
        <f t="shared" si="3"/>
        <v>0.1268599043258304</v>
      </c>
      <c r="N28" s="108">
        <v>26309308</v>
      </c>
      <c r="O28" s="109">
        <v>23966824</v>
      </c>
      <c r="P28" s="110">
        <f t="shared" si="4"/>
        <v>50276132</v>
      </c>
      <c r="Q28" s="40">
        <f t="shared" si="5"/>
        <v>0.26629577307418134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39355092</v>
      </c>
      <c r="AA28" s="81">
        <f t="shared" si="11"/>
        <v>34871947</v>
      </c>
      <c r="AB28" s="81">
        <f t="shared" si="12"/>
        <v>74227039</v>
      </c>
      <c r="AC28" s="40">
        <f t="shared" si="13"/>
        <v>0.3931556774000118</v>
      </c>
      <c r="AD28" s="80">
        <v>30423983</v>
      </c>
      <c r="AE28" s="81">
        <v>8170211</v>
      </c>
      <c r="AF28" s="81">
        <f t="shared" si="14"/>
        <v>38594194</v>
      </c>
      <c r="AG28" s="40">
        <f t="shared" si="15"/>
        <v>0.44712572821818497</v>
      </c>
      <c r="AH28" s="40">
        <f t="shared" si="16"/>
        <v>0.3026864092562731</v>
      </c>
      <c r="AI28" s="12">
        <v>185384000</v>
      </c>
      <c r="AJ28" s="12">
        <v>150892867</v>
      </c>
      <c r="AK28" s="12">
        <v>82889956</v>
      </c>
      <c r="AL28" s="12"/>
    </row>
    <row r="29" spans="1:38" s="13" customFormat="1" ht="12.75">
      <c r="A29" s="29" t="s">
        <v>96</v>
      </c>
      <c r="B29" s="63" t="s">
        <v>223</v>
      </c>
      <c r="C29" s="39" t="s">
        <v>224</v>
      </c>
      <c r="D29" s="80">
        <v>178419593</v>
      </c>
      <c r="E29" s="81">
        <v>37403750</v>
      </c>
      <c r="F29" s="82">
        <f t="shared" si="0"/>
        <v>215823343</v>
      </c>
      <c r="G29" s="80">
        <v>178419593</v>
      </c>
      <c r="H29" s="81">
        <v>37403750</v>
      </c>
      <c r="I29" s="83">
        <f t="shared" si="1"/>
        <v>215823343</v>
      </c>
      <c r="J29" s="80">
        <v>25834681</v>
      </c>
      <c r="K29" s="81">
        <v>4899157</v>
      </c>
      <c r="L29" s="81">
        <f t="shared" si="2"/>
        <v>30733838</v>
      </c>
      <c r="M29" s="40">
        <f t="shared" si="3"/>
        <v>0.14240275205078257</v>
      </c>
      <c r="N29" s="108">
        <v>38190626</v>
      </c>
      <c r="O29" s="109">
        <v>2770824</v>
      </c>
      <c r="P29" s="110">
        <f t="shared" si="4"/>
        <v>40961450</v>
      </c>
      <c r="Q29" s="40">
        <f t="shared" si="5"/>
        <v>0.18979156485403897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64025307</v>
      </c>
      <c r="AA29" s="81">
        <f t="shared" si="11"/>
        <v>7669981</v>
      </c>
      <c r="AB29" s="81">
        <f t="shared" si="12"/>
        <v>71695288</v>
      </c>
      <c r="AC29" s="40">
        <f t="shared" si="13"/>
        <v>0.33219431690482154</v>
      </c>
      <c r="AD29" s="80">
        <v>35020972</v>
      </c>
      <c r="AE29" s="81">
        <v>6839703</v>
      </c>
      <c r="AF29" s="81">
        <f t="shared" si="14"/>
        <v>41860675</v>
      </c>
      <c r="AG29" s="40">
        <f t="shared" si="15"/>
        <v>0.5044523948775979</v>
      </c>
      <c r="AH29" s="40">
        <f t="shared" si="16"/>
        <v>-0.021481378405866614</v>
      </c>
      <c r="AI29" s="12">
        <v>206666867</v>
      </c>
      <c r="AJ29" s="12">
        <v>192790344</v>
      </c>
      <c r="AK29" s="12">
        <v>104253596</v>
      </c>
      <c r="AL29" s="12"/>
    </row>
    <row r="30" spans="1:38" s="13" customFormat="1" ht="12.75">
      <c r="A30" s="29" t="s">
        <v>115</v>
      </c>
      <c r="B30" s="63" t="s">
        <v>225</v>
      </c>
      <c r="C30" s="39" t="s">
        <v>226</v>
      </c>
      <c r="D30" s="80">
        <v>84491457</v>
      </c>
      <c r="E30" s="81">
        <v>0</v>
      </c>
      <c r="F30" s="83">
        <f t="shared" si="0"/>
        <v>84491457</v>
      </c>
      <c r="G30" s="80">
        <v>84491457</v>
      </c>
      <c r="H30" s="81">
        <v>0</v>
      </c>
      <c r="I30" s="83">
        <f t="shared" si="1"/>
        <v>84491457</v>
      </c>
      <c r="J30" s="80">
        <v>37084821</v>
      </c>
      <c r="K30" s="81">
        <v>0</v>
      </c>
      <c r="L30" s="81">
        <f t="shared" si="2"/>
        <v>37084821</v>
      </c>
      <c r="M30" s="40">
        <f t="shared" si="3"/>
        <v>0.4389179961709028</v>
      </c>
      <c r="N30" s="108">
        <v>27621515</v>
      </c>
      <c r="O30" s="109">
        <v>0</v>
      </c>
      <c r="P30" s="110">
        <f t="shared" si="4"/>
        <v>27621515</v>
      </c>
      <c r="Q30" s="40">
        <f t="shared" si="5"/>
        <v>0.32691488560790233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64706336</v>
      </c>
      <c r="AA30" s="81">
        <f t="shared" si="11"/>
        <v>0</v>
      </c>
      <c r="AB30" s="81">
        <f t="shared" si="12"/>
        <v>64706336</v>
      </c>
      <c r="AC30" s="40">
        <f t="shared" si="13"/>
        <v>0.7658328817788052</v>
      </c>
      <c r="AD30" s="80">
        <v>43801569</v>
      </c>
      <c r="AE30" s="81">
        <v>0</v>
      </c>
      <c r="AF30" s="81">
        <f t="shared" si="14"/>
        <v>43801569</v>
      </c>
      <c r="AG30" s="40">
        <f t="shared" si="15"/>
        <v>0.834741389270238</v>
      </c>
      <c r="AH30" s="40">
        <f t="shared" si="16"/>
        <v>-0.36939439315518585</v>
      </c>
      <c r="AI30" s="12">
        <v>92180050</v>
      </c>
      <c r="AJ30" s="12">
        <v>107775234</v>
      </c>
      <c r="AK30" s="12">
        <v>76946503</v>
      </c>
      <c r="AL30" s="12"/>
    </row>
    <row r="31" spans="1:38" s="59" customFormat="1" ht="12.75">
      <c r="A31" s="64"/>
      <c r="B31" s="65" t="s">
        <v>227</v>
      </c>
      <c r="C31" s="32"/>
      <c r="D31" s="84">
        <f>SUM(D24:D30)</f>
        <v>2575996163</v>
      </c>
      <c r="E31" s="85">
        <f>SUM(E24:E30)</f>
        <v>702586088</v>
      </c>
      <c r="F31" s="93">
        <f t="shared" si="0"/>
        <v>3278582251</v>
      </c>
      <c r="G31" s="84">
        <f>SUM(G24:G30)</f>
        <v>2575996163</v>
      </c>
      <c r="H31" s="85">
        <f>SUM(H24:H30)</f>
        <v>702586088</v>
      </c>
      <c r="I31" s="86">
        <f t="shared" si="1"/>
        <v>3278582251</v>
      </c>
      <c r="J31" s="84">
        <f>SUM(J24:J30)</f>
        <v>748696531</v>
      </c>
      <c r="K31" s="85">
        <f>SUM(K24:K30)</f>
        <v>85924694</v>
      </c>
      <c r="L31" s="85">
        <f t="shared" si="2"/>
        <v>834621225</v>
      </c>
      <c r="M31" s="44">
        <f t="shared" si="3"/>
        <v>0.2545677250419544</v>
      </c>
      <c r="N31" s="114">
        <f>SUM(N24:N30)</f>
        <v>615751754</v>
      </c>
      <c r="O31" s="115">
        <f>SUM(O24:O30)</f>
        <v>136038309</v>
      </c>
      <c r="P31" s="116">
        <f t="shared" si="4"/>
        <v>751790063</v>
      </c>
      <c r="Q31" s="44">
        <f t="shared" si="5"/>
        <v>0.22930340172820024</v>
      </c>
      <c r="R31" s="114">
        <f>SUM(R24:R30)</f>
        <v>0</v>
      </c>
      <c r="S31" s="116">
        <f>SUM(S24:S30)</f>
        <v>0</v>
      </c>
      <c r="T31" s="116">
        <f t="shared" si="6"/>
        <v>0</v>
      </c>
      <c r="U31" s="44">
        <f t="shared" si="7"/>
        <v>0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1364448285</v>
      </c>
      <c r="AA31" s="85">
        <f t="shared" si="11"/>
        <v>221963003</v>
      </c>
      <c r="AB31" s="85">
        <f t="shared" si="12"/>
        <v>1586411288</v>
      </c>
      <c r="AC31" s="44">
        <f t="shared" si="13"/>
        <v>0.48387112677015465</v>
      </c>
      <c r="AD31" s="84">
        <f>SUM(AD24:AD30)</f>
        <v>704366239</v>
      </c>
      <c r="AE31" s="85">
        <f>SUM(AE24:AE30)</f>
        <v>119052198</v>
      </c>
      <c r="AF31" s="85">
        <f t="shared" si="14"/>
        <v>823418437</v>
      </c>
      <c r="AG31" s="44">
        <f t="shared" si="15"/>
        <v>0.5138558161264581</v>
      </c>
      <c r="AH31" s="44">
        <f t="shared" si="16"/>
        <v>-0.086989033499137</v>
      </c>
      <c r="AI31" s="66">
        <f>SUM(AI24:AI30)</f>
        <v>3144448050</v>
      </c>
      <c r="AJ31" s="66">
        <f>SUM(AJ24:AJ30)</f>
        <v>3152410681</v>
      </c>
      <c r="AK31" s="66">
        <f>SUM(AK24:AK30)</f>
        <v>1615792919</v>
      </c>
      <c r="AL31" s="66"/>
    </row>
    <row r="32" spans="1:38" s="13" customFormat="1" ht="12.75">
      <c r="A32" s="29" t="s">
        <v>96</v>
      </c>
      <c r="B32" s="63" t="s">
        <v>228</v>
      </c>
      <c r="C32" s="39" t="s">
        <v>229</v>
      </c>
      <c r="D32" s="80">
        <v>520373000</v>
      </c>
      <c r="E32" s="81">
        <v>0</v>
      </c>
      <c r="F32" s="82">
        <f t="shared" si="0"/>
        <v>520373000</v>
      </c>
      <c r="G32" s="80">
        <v>520373000</v>
      </c>
      <c r="H32" s="81">
        <v>0</v>
      </c>
      <c r="I32" s="83">
        <f t="shared" si="1"/>
        <v>520373000</v>
      </c>
      <c r="J32" s="80">
        <v>168218007</v>
      </c>
      <c r="K32" s="81">
        <v>0</v>
      </c>
      <c r="L32" s="81">
        <f t="shared" si="2"/>
        <v>168218007</v>
      </c>
      <c r="M32" s="40">
        <f t="shared" si="3"/>
        <v>0.32326428734772944</v>
      </c>
      <c r="N32" s="108">
        <v>144421556</v>
      </c>
      <c r="O32" s="109">
        <v>1615472</v>
      </c>
      <c r="P32" s="110">
        <f t="shared" si="4"/>
        <v>146037028</v>
      </c>
      <c r="Q32" s="40">
        <f t="shared" si="5"/>
        <v>0.2806391338520638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312639563</v>
      </c>
      <c r="AA32" s="81">
        <f t="shared" si="11"/>
        <v>1615472</v>
      </c>
      <c r="AB32" s="81">
        <f t="shared" si="12"/>
        <v>314255035</v>
      </c>
      <c r="AC32" s="40">
        <f t="shared" si="13"/>
        <v>0.6039034211997932</v>
      </c>
      <c r="AD32" s="80">
        <v>125386327</v>
      </c>
      <c r="AE32" s="81">
        <v>2890757</v>
      </c>
      <c r="AF32" s="81">
        <f t="shared" si="14"/>
        <v>128277084</v>
      </c>
      <c r="AG32" s="40">
        <f t="shared" si="15"/>
        <v>0.4768172527394537</v>
      </c>
      <c r="AH32" s="40">
        <f t="shared" si="16"/>
        <v>0.13844985749754035</v>
      </c>
      <c r="AI32" s="12">
        <v>577343675</v>
      </c>
      <c r="AJ32" s="12">
        <v>577343675</v>
      </c>
      <c r="AK32" s="12">
        <v>275287425</v>
      </c>
      <c r="AL32" s="12"/>
    </row>
    <row r="33" spans="1:38" s="13" customFormat="1" ht="12.75">
      <c r="A33" s="29" t="s">
        <v>96</v>
      </c>
      <c r="B33" s="63" t="s">
        <v>230</v>
      </c>
      <c r="C33" s="39" t="s">
        <v>231</v>
      </c>
      <c r="D33" s="80">
        <v>416552721</v>
      </c>
      <c r="E33" s="81">
        <v>52191000</v>
      </c>
      <c r="F33" s="82">
        <f t="shared" si="0"/>
        <v>468743721</v>
      </c>
      <c r="G33" s="80">
        <v>416552721</v>
      </c>
      <c r="H33" s="81">
        <v>52191000</v>
      </c>
      <c r="I33" s="83">
        <f t="shared" si="1"/>
        <v>468743721</v>
      </c>
      <c r="J33" s="80">
        <v>147601539</v>
      </c>
      <c r="K33" s="81">
        <v>3793310</v>
      </c>
      <c r="L33" s="81">
        <f t="shared" si="2"/>
        <v>151394849</v>
      </c>
      <c r="M33" s="40">
        <f t="shared" si="3"/>
        <v>0.32298000424841955</v>
      </c>
      <c r="N33" s="108">
        <v>87439930</v>
      </c>
      <c r="O33" s="109">
        <v>10574061</v>
      </c>
      <c r="P33" s="110">
        <f t="shared" si="4"/>
        <v>98013991</v>
      </c>
      <c r="Q33" s="40">
        <f t="shared" si="5"/>
        <v>0.20909931506047844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235041469</v>
      </c>
      <c r="AA33" s="81">
        <f t="shared" si="11"/>
        <v>14367371</v>
      </c>
      <c r="AB33" s="81">
        <f t="shared" si="12"/>
        <v>249408840</v>
      </c>
      <c r="AC33" s="40">
        <f t="shared" si="13"/>
        <v>0.532079319308898</v>
      </c>
      <c r="AD33" s="80">
        <v>133579001</v>
      </c>
      <c r="AE33" s="81">
        <v>266930</v>
      </c>
      <c r="AF33" s="81">
        <f t="shared" si="14"/>
        <v>133845931</v>
      </c>
      <c r="AG33" s="40">
        <f t="shared" si="15"/>
        <v>0.5422815535202109</v>
      </c>
      <c r="AH33" s="40">
        <f t="shared" si="16"/>
        <v>-0.2677103422740583</v>
      </c>
      <c r="AI33" s="12">
        <v>510263796</v>
      </c>
      <c r="AJ33" s="12">
        <v>437654728</v>
      </c>
      <c r="AK33" s="12">
        <v>276706644</v>
      </c>
      <c r="AL33" s="12"/>
    </row>
    <row r="34" spans="1:38" s="13" customFormat="1" ht="12.75">
      <c r="A34" s="29" t="s">
        <v>96</v>
      </c>
      <c r="B34" s="63" t="s">
        <v>232</v>
      </c>
      <c r="C34" s="39" t="s">
        <v>233</v>
      </c>
      <c r="D34" s="80">
        <v>682024130</v>
      </c>
      <c r="E34" s="81">
        <v>137901950</v>
      </c>
      <c r="F34" s="82">
        <f t="shared" si="0"/>
        <v>819926080</v>
      </c>
      <c r="G34" s="80">
        <v>682024130</v>
      </c>
      <c r="H34" s="81">
        <v>137901950</v>
      </c>
      <c r="I34" s="83">
        <f t="shared" si="1"/>
        <v>819926080</v>
      </c>
      <c r="J34" s="80">
        <v>175506509</v>
      </c>
      <c r="K34" s="81">
        <v>15077845</v>
      </c>
      <c r="L34" s="81">
        <f t="shared" si="2"/>
        <v>190584354</v>
      </c>
      <c r="M34" s="40">
        <f t="shared" si="3"/>
        <v>0.23244089759896405</v>
      </c>
      <c r="N34" s="108">
        <v>151017438</v>
      </c>
      <c r="O34" s="109">
        <v>2401966</v>
      </c>
      <c r="P34" s="110">
        <f t="shared" si="4"/>
        <v>153419404</v>
      </c>
      <c r="Q34" s="40">
        <f t="shared" si="5"/>
        <v>0.187113701761993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326523947</v>
      </c>
      <c r="AA34" s="81">
        <f t="shared" si="11"/>
        <v>17479811</v>
      </c>
      <c r="AB34" s="81">
        <f t="shared" si="12"/>
        <v>344003758</v>
      </c>
      <c r="AC34" s="40">
        <f t="shared" si="13"/>
        <v>0.419554599360957</v>
      </c>
      <c r="AD34" s="80">
        <v>141490740</v>
      </c>
      <c r="AE34" s="81">
        <v>7913018</v>
      </c>
      <c r="AF34" s="81">
        <f t="shared" si="14"/>
        <v>149403758</v>
      </c>
      <c r="AG34" s="40">
        <f t="shared" si="15"/>
        <v>0.33778114947705534</v>
      </c>
      <c r="AH34" s="40">
        <f t="shared" si="16"/>
        <v>0.026877811199367496</v>
      </c>
      <c r="AI34" s="12">
        <v>901457750</v>
      </c>
      <c r="AJ34" s="12">
        <v>711797250</v>
      </c>
      <c r="AK34" s="12">
        <v>304495435</v>
      </c>
      <c r="AL34" s="12"/>
    </row>
    <row r="35" spans="1:38" s="13" customFormat="1" ht="12.75">
      <c r="A35" s="29" t="s">
        <v>96</v>
      </c>
      <c r="B35" s="63" t="s">
        <v>234</v>
      </c>
      <c r="C35" s="39" t="s">
        <v>235</v>
      </c>
      <c r="D35" s="80">
        <v>133086683</v>
      </c>
      <c r="E35" s="81">
        <v>0</v>
      </c>
      <c r="F35" s="82">
        <f t="shared" si="0"/>
        <v>133086683</v>
      </c>
      <c r="G35" s="80">
        <v>133086683</v>
      </c>
      <c r="H35" s="81">
        <v>0</v>
      </c>
      <c r="I35" s="83">
        <f t="shared" si="1"/>
        <v>133086683</v>
      </c>
      <c r="J35" s="80">
        <v>4901037</v>
      </c>
      <c r="K35" s="81">
        <v>10206115</v>
      </c>
      <c r="L35" s="81">
        <f t="shared" si="2"/>
        <v>15107152</v>
      </c>
      <c r="M35" s="40">
        <f t="shared" si="3"/>
        <v>0.11351362630324177</v>
      </c>
      <c r="N35" s="108">
        <v>32131365</v>
      </c>
      <c r="O35" s="109">
        <v>21809338</v>
      </c>
      <c r="P35" s="110">
        <f t="shared" si="4"/>
        <v>53940703</v>
      </c>
      <c r="Q35" s="40">
        <f t="shared" si="5"/>
        <v>0.4053050371688954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37032402</v>
      </c>
      <c r="AA35" s="81">
        <f t="shared" si="11"/>
        <v>32015453</v>
      </c>
      <c r="AB35" s="81">
        <f t="shared" si="12"/>
        <v>69047855</v>
      </c>
      <c r="AC35" s="40">
        <f t="shared" si="13"/>
        <v>0.5188186634721372</v>
      </c>
      <c r="AD35" s="80">
        <v>41505929</v>
      </c>
      <c r="AE35" s="81">
        <v>12429387</v>
      </c>
      <c r="AF35" s="81">
        <f t="shared" si="14"/>
        <v>53935316</v>
      </c>
      <c r="AG35" s="40">
        <f t="shared" si="15"/>
        <v>0.5689745851275397</v>
      </c>
      <c r="AH35" s="40">
        <f t="shared" si="16"/>
        <v>9.987889938378736E-05</v>
      </c>
      <c r="AI35" s="12">
        <v>202634383</v>
      </c>
      <c r="AJ35" s="12">
        <v>197686392</v>
      </c>
      <c r="AK35" s="12">
        <v>115293814</v>
      </c>
      <c r="AL35" s="12"/>
    </row>
    <row r="36" spans="1:38" s="13" customFormat="1" ht="12.75">
      <c r="A36" s="29" t="s">
        <v>115</v>
      </c>
      <c r="B36" s="63" t="s">
        <v>236</v>
      </c>
      <c r="C36" s="39" t="s">
        <v>237</v>
      </c>
      <c r="D36" s="80">
        <v>145209100</v>
      </c>
      <c r="E36" s="81">
        <v>8036200</v>
      </c>
      <c r="F36" s="82">
        <f t="shared" si="0"/>
        <v>153245300</v>
      </c>
      <c r="G36" s="80">
        <v>145209100</v>
      </c>
      <c r="H36" s="81">
        <v>8036200</v>
      </c>
      <c r="I36" s="83">
        <f t="shared" si="1"/>
        <v>153245300</v>
      </c>
      <c r="J36" s="80">
        <v>59898081</v>
      </c>
      <c r="K36" s="81">
        <v>91083</v>
      </c>
      <c r="L36" s="81">
        <f t="shared" si="2"/>
        <v>59989164</v>
      </c>
      <c r="M36" s="40">
        <f t="shared" si="3"/>
        <v>0.3914584264574509</v>
      </c>
      <c r="N36" s="108">
        <v>47159700</v>
      </c>
      <c r="O36" s="109">
        <v>193628</v>
      </c>
      <c r="P36" s="110">
        <f t="shared" si="4"/>
        <v>47353328</v>
      </c>
      <c r="Q36" s="40">
        <f t="shared" si="5"/>
        <v>0.30900346046501914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107057781</v>
      </c>
      <c r="AA36" s="81">
        <f t="shared" si="11"/>
        <v>284711</v>
      </c>
      <c r="AB36" s="81">
        <f t="shared" si="12"/>
        <v>107342492</v>
      </c>
      <c r="AC36" s="40">
        <f t="shared" si="13"/>
        <v>0.70046188692247</v>
      </c>
      <c r="AD36" s="80">
        <v>49333745</v>
      </c>
      <c r="AE36" s="81">
        <v>1933867</v>
      </c>
      <c r="AF36" s="81">
        <f t="shared" si="14"/>
        <v>51267612</v>
      </c>
      <c r="AG36" s="40">
        <f t="shared" si="15"/>
        <v>0.4768864364583947</v>
      </c>
      <c r="AH36" s="40">
        <f t="shared" si="16"/>
        <v>-0.07635003557411646</v>
      </c>
      <c r="AI36" s="12">
        <v>225265870</v>
      </c>
      <c r="AJ36" s="12">
        <v>174239332</v>
      </c>
      <c r="AK36" s="12">
        <v>107426238</v>
      </c>
      <c r="AL36" s="12"/>
    </row>
    <row r="37" spans="1:38" s="59" customFormat="1" ht="12.75">
      <c r="A37" s="64"/>
      <c r="B37" s="65" t="s">
        <v>238</v>
      </c>
      <c r="C37" s="32"/>
      <c r="D37" s="84">
        <f>SUM(D32:D36)</f>
        <v>1897245634</v>
      </c>
      <c r="E37" s="85">
        <f>SUM(E32:E36)</f>
        <v>198129150</v>
      </c>
      <c r="F37" s="86">
        <f t="shared" si="0"/>
        <v>2095374784</v>
      </c>
      <c r="G37" s="84">
        <f>SUM(G32:G36)</f>
        <v>1897245634</v>
      </c>
      <c r="H37" s="85">
        <f>SUM(H32:H36)</f>
        <v>198129150</v>
      </c>
      <c r="I37" s="93">
        <f t="shared" si="1"/>
        <v>2095374784</v>
      </c>
      <c r="J37" s="84">
        <f>SUM(J32:J36)</f>
        <v>556125173</v>
      </c>
      <c r="K37" s="95">
        <f>SUM(K32:K36)</f>
        <v>29168353</v>
      </c>
      <c r="L37" s="85">
        <f t="shared" si="2"/>
        <v>585293526</v>
      </c>
      <c r="M37" s="44">
        <f t="shared" si="3"/>
        <v>0.2793264147632312</v>
      </c>
      <c r="N37" s="114">
        <f>SUM(N32:N36)</f>
        <v>462169989</v>
      </c>
      <c r="O37" s="115">
        <f>SUM(O32:O36)</f>
        <v>36594465</v>
      </c>
      <c r="P37" s="116">
        <f t="shared" si="4"/>
        <v>498764454</v>
      </c>
      <c r="Q37" s="44">
        <f t="shared" si="5"/>
        <v>0.23803114259487052</v>
      </c>
      <c r="R37" s="114">
        <f>SUM(R32:R36)</f>
        <v>0</v>
      </c>
      <c r="S37" s="116">
        <f>SUM(S32:S36)</f>
        <v>0</v>
      </c>
      <c r="T37" s="116">
        <f t="shared" si="6"/>
        <v>0</v>
      </c>
      <c r="U37" s="44">
        <f t="shared" si="7"/>
        <v>0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1018295162</v>
      </c>
      <c r="AA37" s="85">
        <f t="shared" si="11"/>
        <v>65762818</v>
      </c>
      <c r="AB37" s="85">
        <f t="shared" si="12"/>
        <v>1084057980</v>
      </c>
      <c r="AC37" s="44">
        <f t="shared" si="13"/>
        <v>0.5173575573581017</v>
      </c>
      <c r="AD37" s="84">
        <f>SUM(AD32:AD36)</f>
        <v>491295742</v>
      </c>
      <c r="AE37" s="85">
        <f>SUM(AE32:AE36)</f>
        <v>25433959</v>
      </c>
      <c r="AF37" s="85">
        <f t="shared" si="14"/>
        <v>516729701</v>
      </c>
      <c r="AG37" s="44">
        <f t="shared" si="15"/>
        <v>0.44651426245404446</v>
      </c>
      <c r="AH37" s="44">
        <f t="shared" si="16"/>
        <v>-0.03476720414025514</v>
      </c>
      <c r="AI37" s="66">
        <f>SUM(AI32:AI36)</f>
        <v>2416965474</v>
      </c>
      <c r="AJ37" s="66">
        <f>SUM(AJ32:AJ36)</f>
        <v>2098721377</v>
      </c>
      <c r="AK37" s="66">
        <f>SUM(AK32:AK36)</f>
        <v>1079209556</v>
      </c>
      <c r="AL37" s="66"/>
    </row>
    <row r="38" spans="1:38" s="59" customFormat="1" ht="12.75">
      <c r="A38" s="64"/>
      <c r="B38" s="65" t="s">
        <v>239</v>
      </c>
      <c r="C38" s="32"/>
      <c r="D38" s="84">
        <f>SUM(D9,D11:D15,D17:D22,D24:D30,D32:D36)</f>
        <v>11439603088</v>
      </c>
      <c r="E38" s="85">
        <f>SUM(E9,E11:E15,E17:E22,E24:E30,E32:E36)</f>
        <v>2179414825</v>
      </c>
      <c r="F38" s="86">
        <f t="shared" si="0"/>
        <v>13619017913</v>
      </c>
      <c r="G38" s="84">
        <f>SUM(G9,G11:G15,G17:G22,G24:G30,G32:G36)</f>
        <v>11439653088</v>
      </c>
      <c r="H38" s="85">
        <f>SUM(H9,H11:H15,H17:H22,H24:H30,H32:H36)</f>
        <v>2179414825</v>
      </c>
      <c r="I38" s="93">
        <f t="shared" si="1"/>
        <v>13619067913</v>
      </c>
      <c r="J38" s="84">
        <f>SUM(J9,J11:J15,J17:J22,J24:J30,J32:J36)</f>
        <v>3527098359</v>
      </c>
      <c r="K38" s="95">
        <f>SUM(K9,K11:K15,K17:K22,K24:K30,K32:K36)</f>
        <v>347637880</v>
      </c>
      <c r="L38" s="85">
        <f t="shared" si="2"/>
        <v>3874736239</v>
      </c>
      <c r="M38" s="44">
        <f t="shared" si="3"/>
        <v>0.2845092255368414</v>
      </c>
      <c r="N38" s="114">
        <f>SUM(N9,N11:N15,N17:N22,N24:N30,N32:N36)</f>
        <v>2787175541</v>
      </c>
      <c r="O38" s="115">
        <f>SUM(O9,O11:O15,O17:O22,O24:O30,O32:O36)</f>
        <v>413301874</v>
      </c>
      <c r="P38" s="116">
        <f t="shared" si="4"/>
        <v>3200477415</v>
      </c>
      <c r="Q38" s="44">
        <f t="shared" si="5"/>
        <v>0.23500060249902396</v>
      </c>
      <c r="R38" s="114">
        <f>SUM(R9,R11:R15,R17:R22,R24:R30,R32:R36)</f>
        <v>0</v>
      </c>
      <c r="S38" s="116">
        <f>SUM(S9,S11:S15,S17:S22,S24:S30,S32:S36)</f>
        <v>0</v>
      </c>
      <c r="T38" s="116">
        <f t="shared" si="6"/>
        <v>0</v>
      </c>
      <c r="U38" s="44">
        <f t="shared" si="7"/>
        <v>0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6314273900</v>
      </c>
      <c r="AA38" s="85">
        <f t="shared" si="11"/>
        <v>760939754</v>
      </c>
      <c r="AB38" s="85">
        <f t="shared" si="12"/>
        <v>7075213654</v>
      </c>
      <c r="AC38" s="44">
        <f t="shared" si="13"/>
        <v>0.5195098280358653</v>
      </c>
      <c r="AD38" s="84">
        <f>SUM(AD9,AD11:AD15,AD17:AD22,AD24:AD30,AD32:AD36)</f>
        <v>2721700482</v>
      </c>
      <c r="AE38" s="85">
        <f>SUM(AE9,AE11:AE15,AE17:AE22,AE24:AE30,AE32:AE36)</f>
        <v>366305944</v>
      </c>
      <c r="AF38" s="85">
        <f t="shared" si="14"/>
        <v>3088006426</v>
      </c>
      <c r="AG38" s="44">
        <f t="shared" si="15"/>
        <v>0.472397480466175</v>
      </c>
      <c r="AH38" s="44">
        <f t="shared" si="16"/>
        <v>0.03642187660395746</v>
      </c>
      <c r="AI38" s="66">
        <f>SUM(AI9,AI11:AI15,AI17:AI22,AI24:AI30,AI32:AI36)</f>
        <v>13352424352</v>
      </c>
      <c r="AJ38" s="66">
        <f>SUM(AJ9,AJ11:AJ15,AJ17:AJ22,AJ24:AJ30,AJ32:AJ36)</f>
        <v>13268177913</v>
      </c>
      <c r="AK38" s="66">
        <f>SUM(AK9,AK11:AK15,AK17:AK22,AK24:AK30,AK32:AK36)</f>
        <v>6307651622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43</v>
      </c>
      <c r="C9" s="39" t="s">
        <v>44</v>
      </c>
      <c r="D9" s="80">
        <v>22368169184</v>
      </c>
      <c r="E9" s="81">
        <v>2650707810</v>
      </c>
      <c r="F9" s="82">
        <f>$D9+$E9</f>
        <v>25018876994</v>
      </c>
      <c r="G9" s="80">
        <v>22368169184</v>
      </c>
      <c r="H9" s="81">
        <v>2650707810</v>
      </c>
      <c r="I9" s="83">
        <f>$G9+$H9</f>
        <v>25018876994</v>
      </c>
      <c r="J9" s="80">
        <v>6526119819</v>
      </c>
      <c r="K9" s="81">
        <v>147480415</v>
      </c>
      <c r="L9" s="81">
        <f>$J9+$K9</f>
        <v>6673600234</v>
      </c>
      <c r="M9" s="40">
        <f>IF($F9=0,0,$L9/$F9)</f>
        <v>0.26674259742355566</v>
      </c>
      <c r="N9" s="108">
        <v>6216775491</v>
      </c>
      <c r="O9" s="109">
        <v>400102566</v>
      </c>
      <c r="P9" s="110">
        <f>$N9+$O9</f>
        <v>6616878057</v>
      </c>
      <c r="Q9" s="40">
        <f>IF($F9=0,0,$P9/$F9)</f>
        <v>0.2644754222416479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12742895310</v>
      </c>
      <c r="AA9" s="81">
        <f>$K9+$O9</f>
        <v>547582981</v>
      </c>
      <c r="AB9" s="81">
        <f>$Z9+$AA9</f>
        <v>13290478291</v>
      </c>
      <c r="AC9" s="40">
        <f>IF($F9=0,0,$AB9/$F9)</f>
        <v>0.5312180196652035</v>
      </c>
      <c r="AD9" s="80">
        <v>5050272104</v>
      </c>
      <c r="AE9" s="81">
        <v>377235287</v>
      </c>
      <c r="AF9" s="81">
        <f>$AD9+$AE9</f>
        <v>5427507391</v>
      </c>
      <c r="AG9" s="40">
        <f>IF($AI9=0,0,$AK9/$AI9)</f>
        <v>0.5086103536918478</v>
      </c>
      <c r="AH9" s="40">
        <f>IF($AF9=0,0,(($P9/$AF9)-1))</f>
        <v>0.2191375488446572</v>
      </c>
      <c r="AI9" s="12">
        <v>22199592356</v>
      </c>
      <c r="AJ9" s="12">
        <v>22253273993</v>
      </c>
      <c r="AK9" s="12">
        <v>11290942520</v>
      </c>
      <c r="AL9" s="12"/>
    </row>
    <row r="10" spans="1:38" s="13" customFormat="1" ht="12.75">
      <c r="A10" s="29" t="s">
        <v>94</v>
      </c>
      <c r="B10" s="63" t="s">
        <v>47</v>
      </c>
      <c r="C10" s="39" t="s">
        <v>48</v>
      </c>
      <c r="D10" s="80">
        <v>33414387000</v>
      </c>
      <c r="E10" s="81">
        <v>4261567000</v>
      </c>
      <c r="F10" s="83">
        <f aca="true" t="shared" si="0" ref="F10:F24">$D10+$E10</f>
        <v>37675954000</v>
      </c>
      <c r="G10" s="80">
        <v>33414387000</v>
      </c>
      <c r="H10" s="81">
        <v>4261567000</v>
      </c>
      <c r="I10" s="83">
        <f aca="true" t="shared" si="1" ref="I10:I24">$G10+$H10</f>
        <v>37675954000</v>
      </c>
      <c r="J10" s="80">
        <v>8961848968</v>
      </c>
      <c r="K10" s="81">
        <v>227416000</v>
      </c>
      <c r="L10" s="81">
        <f aca="true" t="shared" si="2" ref="L10:L24">$J10+$K10</f>
        <v>9189264968</v>
      </c>
      <c r="M10" s="40">
        <f aca="true" t="shared" si="3" ref="M10:M24">IF($F10=0,0,$L10/$F10)</f>
        <v>0.24390264856996055</v>
      </c>
      <c r="N10" s="108">
        <v>7705124082</v>
      </c>
      <c r="O10" s="109">
        <v>512823602</v>
      </c>
      <c r="P10" s="110">
        <f aca="true" t="shared" si="4" ref="P10:P24">$N10+$O10</f>
        <v>8217947684</v>
      </c>
      <c r="Q10" s="40">
        <f aca="true" t="shared" si="5" ref="Q10:Q24">IF($F10=0,0,$P10/$F10)</f>
        <v>0.218121820724168</v>
      </c>
      <c r="R10" s="108">
        <v>0</v>
      </c>
      <c r="S10" s="110">
        <v>0</v>
      </c>
      <c r="T10" s="110">
        <f aca="true" t="shared" si="6" ref="T10:T24">$R10+$S10</f>
        <v>0</v>
      </c>
      <c r="U10" s="40">
        <f aca="true" t="shared" si="7" ref="U10:U24">IF($I10=0,0,$T10/$I10)</f>
        <v>0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</f>
        <v>16666973050</v>
      </c>
      <c r="AA10" s="81">
        <f aca="true" t="shared" si="11" ref="AA10:AA24">$K10+$O10</f>
        <v>740239602</v>
      </c>
      <c r="AB10" s="81">
        <f aca="true" t="shared" si="12" ref="AB10:AB24">$Z10+$AA10</f>
        <v>17407212652</v>
      </c>
      <c r="AC10" s="40">
        <f aca="true" t="shared" si="13" ref="AC10:AC24">IF($F10=0,0,$AB10/$F10)</f>
        <v>0.46202446929412855</v>
      </c>
      <c r="AD10" s="80">
        <v>7398473522</v>
      </c>
      <c r="AE10" s="81">
        <v>654509412</v>
      </c>
      <c r="AF10" s="81">
        <f aca="true" t="shared" si="14" ref="AF10:AF24">$AD10+$AE10</f>
        <v>8052982934</v>
      </c>
      <c r="AG10" s="40">
        <f aca="true" t="shared" si="15" ref="AG10:AG24">IF($AI10=0,0,$AK10/$AI10)</f>
        <v>0.48942428455492076</v>
      </c>
      <c r="AH10" s="40">
        <f aca="true" t="shared" si="16" ref="AH10:AH24">IF($AF10=0,0,(($P10/$AF10)-1))</f>
        <v>0.020484924822516737</v>
      </c>
      <c r="AI10" s="12">
        <v>33093485667</v>
      </c>
      <c r="AJ10" s="12">
        <v>33865205667</v>
      </c>
      <c r="AK10" s="12">
        <v>16196755546</v>
      </c>
      <c r="AL10" s="12"/>
    </row>
    <row r="11" spans="1:38" s="13" customFormat="1" ht="12.75">
      <c r="A11" s="29" t="s">
        <v>94</v>
      </c>
      <c r="B11" s="63" t="s">
        <v>53</v>
      </c>
      <c r="C11" s="39" t="s">
        <v>54</v>
      </c>
      <c r="D11" s="80">
        <v>20795034547</v>
      </c>
      <c r="E11" s="81">
        <v>4353046899</v>
      </c>
      <c r="F11" s="82">
        <f t="shared" si="0"/>
        <v>25148081446</v>
      </c>
      <c r="G11" s="80">
        <v>20795034547</v>
      </c>
      <c r="H11" s="81">
        <v>4353046899</v>
      </c>
      <c r="I11" s="83">
        <f t="shared" si="1"/>
        <v>25148081446</v>
      </c>
      <c r="J11" s="80">
        <v>5224463788</v>
      </c>
      <c r="K11" s="81">
        <v>500621521</v>
      </c>
      <c r="L11" s="81">
        <f t="shared" si="2"/>
        <v>5725085309</v>
      </c>
      <c r="M11" s="40">
        <f t="shared" si="3"/>
        <v>0.2276549533726208</v>
      </c>
      <c r="N11" s="108">
        <v>5119512885</v>
      </c>
      <c r="O11" s="109">
        <v>743735558</v>
      </c>
      <c r="P11" s="110">
        <f t="shared" si="4"/>
        <v>5863248443</v>
      </c>
      <c r="Q11" s="40">
        <f t="shared" si="5"/>
        <v>0.23314893645425963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10343976673</v>
      </c>
      <c r="AA11" s="81">
        <f t="shared" si="11"/>
        <v>1244357079</v>
      </c>
      <c r="AB11" s="81">
        <f t="shared" si="12"/>
        <v>11588333752</v>
      </c>
      <c r="AC11" s="40">
        <f t="shared" si="13"/>
        <v>0.4608038898268804</v>
      </c>
      <c r="AD11" s="80">
        <v>4295969256</v>
      </c>
      <c r="AE11" s="81">
        <v>551535704</v>
      </c>
      <c r="AF11" s="81">
        <f t="shared" si="14"/>
        <v>4847504960</v>
      </c>
      <c r="AG11" s="40">
        <f t="shared" si="15"/>
        <v>0.4677358986279307</v>
      </c>
      <c r="AH11" s="40">
        <f t="shared" si="16"/>
        <v>0.2095394417089982</v>
      </c>
      <c r="AI11" s="12">
        <v>21416919025</v>
      </c>
      <c r="AJ11" s="12">
        <v>21659807822</v>
      </c>
      <c r="AK11" s="12">
        <v>10017461866</v>
      </c>
      <c r="AL11" s="12"/>
    </row>
    <row r="12" spans="1:38" s="59" customFormat="1" ht="12.75">
      <c r="A12" s="64"/>
      <c r="B12" s="65" t="s">
        <v>95</v>
      </c>
      <c r="C12" s="32"/>
      <c r="D12" s="84">
        <f>SUM(D9:D11)</f>
        <v>76577590731</v>
      </c>
      <c r="E12" s="85">
        <f>SUM(E9:E11)</f>
        <v>11265321709</v>
      </c>
      <c r="F12" s="93">
        <f t="shared" si="0"/>
        <v>87842912440</v>
      </c>
      <c r="G12" s="84">
        <f>SUM(G9:G11)</f>
        <v>76577590731</v>
      </c>
      <c r="H12" s="85">
        <f>SUM(H9:H11)</f>
        <v>11265321709</v>
      </c>
      <c r="I12" s="86">
        <f t="shared" si="1"/>
        <v>87842912440</v>
      </c>
      <c r="J12" s="84">
        <f>SUM(J9:J11)</f>
        <v>20712432575</v>
      </c>
      <c r="K12" s="85">
        <f>SUM(K9:K11)</f>
        <v>875517936</v>
      </c>
      <c r="L12" s="85">
        <f t="shared" si="2"/>
        <v>21587950511</v>
      </c>
      <c r="M12" s="44">
        <f t="shared" si="3"/>
        <v>0.24575631557919234</v>
      </c>
      <c r="N12" s="114">
        <f>SUM(N9:N11)</f>
        <v>19041412458</v>
      </c>
      <c r="O12" s="115">
        <f>SUM(O9:O11)</f>
        <v>1656661726</v>
      </c>
      <c r="P12" s="116">
        <f t="shared" si="4"/>
        <v>20698074184</v>
      </c>
      <c r="Q12" s="44">
        <f t="shared" si="5"/>
        <v>0.23562600110894047</v>
      </c>
      <c r="R12" s="114">
        <f>SUM(R9:R11)</f>
        <v>0</v>
      </c>
      <c r="S12" s="116">
        <f>SUM(S9:S11)</f>
        <v>0</v>
      </c>
      <c r="T12" s="116">
        <f t="shared" si="6"/>
        <v>0</v>
      </c>
      <c r="U12" s="44">
        <f t="shared" si="7"/>
        <v>0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39753845033</v>
      </c>
      <c r="AA12" s="85">
        <f t="shared" si="11"/>
        <v>2532179662</v>
      </c>
      <c r="AB12" s="85">
        <f t="shared" si="12"/>
        <v>42286024695</v>
      </c>
      <c r="AC12" s="44">
        <f t="shared" si="13"/>
        <v>0.4813823166881328</v>
      </c>
      <c r="AD12" s="84">
        <f>SUM(AD9:AD11)</f>
        <v>16744714882</v>
      </c>
      <c r="AE12" s="85">
        <f>SUM(AE9:AE11)</f>
        <v>1583280403</v>
      </c>
      <c r="AF12" s="85">
        <f t="shared" si="14"/>
        <v>18327995285</v>
      </c>
      <c r="AG12" s="44">
        <f t="shared" si="15"/>
        <v>0.48892141018506063</v>
      </c>
      <c r="AH12" s="44">
        <f t="shared" si="16"/>
        <v>0.1293146829287828</v>
      </c>
      <c r="AI12" s="66">
        <f>SUM(AI9:AI11)</f>
        <v>76709997048</v>
      </c>
      <c r="AJ12" s="66">
        <f>SUM(AJ9:AJ11)</f>
        <v>77778287482</v>
      </c>
      <c r="AK12" s="66">
        <f>SUM(AK9:AK11)</f>
        <v>37505159932</v>
      </c>
      <c r="AL12" s="66"/>
    </row>
    <row r="13" spans="1:38" s="13" customFormat="1" ht="12.75">
      <c r="A13" s="29" t="s">
        <v>96</v>
      </c>
      <c r="B13" s="63" t="s">
        <v>62</v>
      </c>
      <c r="C13" s="39" t="s">
        <v>63</v>
      </c>
      <c r="D13" s="80">
        <v>3619271231</v>
      </c>
      <c r="E13" s="81">
        <v>367488750</v>
      </c>
      <c r="F13" s="82">
        <f t="shared" si="0"/>
        <v>3986759981</v>
      </c>
      <c r="G13" s="80">
        <v>3619271231</v>
      </c>
      <c r="H13" s="81">
        <v>367488750</v>
      </c>
      <c r="I13" s="83">
        <f t="shared" si="1"/>
        <v>3986759981</v>
      </c>
      <c r="J13" s="80">
        <v>1150321398</v>
      </c>
      <c r="K13" s="81">
        <v>5326053</v>
      </c>
      <c r="L13" s="81">
        <f t="shared" si="2"/>
        <v>1155647451</v>
      </c>
      <c r="M13" s="40">
        <f t="shared" si="3"/>
        <v>0.28987133825651795</v>
      </c>
      <c r="N13" s="108">
        <v>996179020</v>
      </c>
      <c r="O13" s="109">
        <v>10039979</v>
      </c>
      <c r="P13" s="110">
        <f t="shared" si="4"/>
        <v>1006218999</v>
      </c>
      <c r="Q13" s="40">
        <f t="shared" si="5"/>
        <v>0.2523901623863521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2146500418</v>
      </c>
      <c r="AA13" s="81">
        <f t="shared" si="11"/>
        <v>15366032</v>
      </c>
      <c r="AB13" s="81">
        <f t="shared" si="12"/>
        <v>2161866450</v>
      </c>
      <c r="AC13" s="40">
        <f t="shared" si="13"/>
        <v>0.54226150064287</v>
      </c>
      <c r="AD13" s="80">
        <v>803956583</v>
      </c>
      <c r="AE13" s="81">
        <v>50066530</v>
      </c>
      <c r="AF13" s="81">
        <f t="shared" si="14"/>
        <v>854023113</v>
      </c>
      <c r="AG13" s="40">
        <f t="shared" si="15"/>
        <v>0.506652271642734</v>
      </c>
      <c r="AH13" s="40">
        <f t="shared" si="16"/>
        <v>0.17821050002425398</v>
      </c>
      <c r="AI13" s="12">
        <v>3784769903</v>
      </c>
      <c r="AJ13" s="12">
        <v>3825934310</v>
      </c>
      <c r="AK13" s="12">
        <v>1917562269</v>
      </c>
      <c r="AL13" s="12"/>
    </row>
    <row r="14" spans="1:38" s="13" customFormat="1" ht="12.75">
      <c r="A14" s="29" t="s">
        <v>96</v>
      </c>
      <c r="B14" s="63" t="s">
        <v>240</v>
      </c>
      <c r="C14" s="39" t="s">
        <v>241</v>
      </c>
      <c r="D14" s="80">
        <v>609637440</v>
      </c>
      <c r="E14" s="81">
        <v>194730349</v>
      </c>
      <c r="F14" s="82">
        <f t="shared" si="0"/>
        <v>804367789</v>
      </c>
      <c r="G14" s="80">
        <v>609637440</v>
      </c>
      <c r="H14" s="81">
        <v>194730349</v>
      </c>
      <c r="I14" s="83">
        <f t="shared" si="1"/>
        <v>804367789</v>
      </c>
      <c r="J14" s="80">
        <v>173328267</v>
      </c>
      <c r="K14" s="81">
        <v>1360202</v>
      </c>
      <c r="L14" s="81">
        <f t="shared" si="2"/>
        <v>174688469</v>
      </c>
      <c r="M14" s="40">
        <f t="shared" si="3"/>
        <v>0.21717486874651565</v>
      </c>
      <c r="N14" s="108">
        <v>156638222</v>
      </c>
      <c r="O14" s="109">
        <v>9690667</v>
      </c>
      <c r="P14" s="110">
        <f t="shared" si="4"/>
        <v>166328889</v>
      </c>
      <c r="Q14" s="40">
        <f t="shared" si="5"/>
        <v>0.206782135329887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329966489</v>
      </c>
      <c r="AA14" s="81">
        <f t="shared" si="11"/>
        <v>11050869</v>
      </c>
      <c r="AB14" s="81">
        <f t="shared" si="12"/>
        <v>341017358</v>
      </c>
      <c r="AC14" s="40">
        <f t="shared" si="13"/>
        <v>0.4239570040764027</v>
      </c>
      <c r="AD14" s="80">
        <v>125845515</v>
      </c>
      <c r="AE14" s="81">
        <v>6595094</v>
      </c>
      <c r="AF14" s="81">
        <f t="shared" si="14"/>
        <v>132440609</v>
      </c>
      <c r="AG14" s="40">
        <f t="shared" si="15"/>
        <v>0.5221571720908402</v>
      </c>
      <c r="AH14" s="40">
        <f t="shared" si="16"/>
        <v>0.255875295771254</v>
      </c>
      <c r="AI14" s="12">
        <v>540615357</v>
      </c>
      <c r="AJ14" s="12">
        <v>553853502</v>
      </c>
      <c r="AK14" s="12">
        <v>282286186</v>
      </c>
      <c r="AL14" s="12"/>
    </row>
    <row r="15" spans="1:38" s="13" customFormat="1" ht="12.75">
      <c r="A15" s="29" t="s">
        <v>96</v>
      </c>
      <c r="B15" s="63" t="s">
        <v>242</v>
      </c>
      <c r="C15" s="39" t="s">
        <v>243</v>
      </c>
      <c r="D15" s="80">
        <v>510817597</v>
      </c>
      <c r="E15" s="81">
        <v>67664000</v>
      </c>
      <c r="F15" s="82">
        <f t="shared" si="0"/>
        <v>578481597</v>
      </c>
      <c r="G15" s="80">
        <v>510817597</v>
      </c>
      <c r="H15" s="81">
        <v>67664000</v>
      </c>
      <c r="I15" s="83">
        <f t="shared" si="1"/>
        <v>578481597</v>
      </c>
      <c r="J15" s="80">
        <v>112435311</v>
      </c>
      <c r="K15" s="81">
        <v>1517660</v>
      </c>
      <c r="L15" s="81">
        <f t="shared" si="2"/>
        <v>113952971</v>
      </c>
      <c r="M15" s="40">
        <f t="shared" si="3"/>
        <v>0.19698633731990614</v>
      </c>
      <c r="N15" s="108">
        <v>107040971</v>
      </c>
      <c r="O15" s="109">
        <v>2765617</v>
      </c>
      <c r="P15" s="110">
        <f t="shared" si="4"/>
        <v>109806588</v>
      </c>
      <c r="Q15" s="40">
        <f t="shared" si="5"/>
        <v>0.1898186365295904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219476282</v>
      </c>
      <c r="AA15" s="81">
        <f t="shared" si="11"/>
        <v>4283277</v>
      </c>
      <c r="AB15" s="81">
        <f t="shared" si="12"/>
        <v>223759559</v>
      </c>
      <c r="AC15" s="40">
        <f t="shared" si="13"/>
        <v>0.3868049738494965</v>
      </c>
      <c r="AD15" s="80">
        <v>96831646</v>
      </c>
      <c r="AE15" s="81">
        <v>14402258</v>
      </c>
      <c r="AF15" s="81">
        <f t="shared" si="14"/>
        <v>111233904</v>
      </c>
      <c r="AG15" s="40">
        <f t="shared" si="15"/>
        <v>0.4831925014054968</v>
      </c>
      <c r="AH15" s="40">
        <f t="shared" si="16"/>
        <v>-0.012831663266983817</v>
      </c>
      <c r="AI15" s="12">
        <v>452558836</v>
      </c>
      <c r="AJ15" s="12">
        <v>446459836</v>
      </c>
      <c r="AK15" s="12">
        <v>218673036</v>
      </c>
      <c r="AL15" s="12"/>
    </row>
    <row r="16" spans="1:38" s="13" customFormat="1" ht="12.75">
      <c r="A16" s="29" t="s">
        <v>115</v>
      </c>
      <c r="B16" s="63" t="s">
        <v>244</v>
      </c>
      <c r="C16" s="39" t="s">
        <v>245</v>
      </c>
      <c r="D16" s="80">
        <v>379325566</v>
      </c>
      <c r="E16" s="81">
        <v>11670000</v>
      </c>
      <c r="F16" s="82">
        <f t="shared" si="0"/>
        <v>390995566</v>
      </c>
      <c r="G16" s="80">
        <v>379325566</v>
      </c>
      <c r="H16" s="81">
        <v>11670000</v>
      </c>
      <c r="I16" s="83">
        <f t="shared" si="1"/>
        <v>390995566</v>
      </c>
      <c r="J16" s="80">
        <v>128890077</v>
      </c>
      <c r="K16" s="81">
        <v>4159646</v>
      </c>
      <c r="L16" s="81">
        <f t="shared" si="2"/>
        <v>133049723</v>
      </c>
      <c r="M16" s="40">
        <f t="shared" si="3"/>
        <v>0.3402844803616008</v>
      </c>
      <c r="N16" s="108">
        <v>84622733</v>
      </c>
      <c r="O16" s="109">
        <v>5732387</v>
      </c>
      <c r="P16" s="110">
        <f t="shared" si="4"/>
        <v>90355120</v>
      </c>
      <c r="Q16" s="40">
        <f t="shared" si="5"/>
        <v>0.23108988402185615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213512810</v>
      </c>
      <c r="AA16" s="81">
        <f t="shared" si="11"/>
        <v>9892033</v>
      </c>
      <c r="AB16" s="81">
        <f t="shared" si="12"/>
        <v>223404843</v>
      </c>
      <c r="AC16" s="40">
        <f t="shared" si="13"/>
        <v>0.571374364383457</v>
      </c>
      <c r="AD16" s="80">
        <v>107178390</v>
      </c>
      <c r="AE16" s="81">
        <v>5108333</v>
      </c>
      <c r="AF16" s="81">
        <f t="shared" si="14"/>
        <v>112286723</v>
      </c>
      <c r="AG16" s="40">
        <f t="shared" si="15"/>
        <v>0.5481989834078228</v>
      </c>
      <c r="AH16" s="40">
        <f t="shared" si="16"/>
        <v>-0.19531786496253878</v>
      </c>
      <c r="AI16" s="12">
        <v>411150321</v>
      </c>
      <c r="AJ16" s="12">
        <v>411150321</v>
      </c>
      <c r="AK16" s="12">
        <v>225392188</v>
      </c>
      <c r="AL16" s="12"/>
    </row>
    <row r="17" spans="1:38" s="59" customFormat="1" ht="12.75">
      <c r="A17" s="64"/>
      <c r="B17" s="65" t="s">
        <v>246</v>
      </c>
      <c r="C17" s="32"/>
      <c r="D17" s="84">
        <f>SUM(D13:D16)</f>
        <v>5119051834</v>
      </c>
      <c r="E17" s="85">
        <f>SUM(E13:E16)</f>
        <v>641553099</v>
      </c>
      <c r="F17" s="93">
        <f t="shared" si="0"/>
        <v>5760604933</v>
      </c>
      <c r="G17" s="84">
        <f>SUM(G13:G16)</f>
        <v>5119051834</v>
      </c>
      <c r="H17" s="85">
        <f>SUM(H13:H16)</f>
        <v>641553099</v>
      </c>
      <c r="I17" s="86">
        <f t="shared" si="1"/>
        <v>5760604933</v>
      </c>
      <c r="J17" s="84">
        <f>SUM(J13:J16)</f>
        <v>1564975053</v>
      </c>
      <c r="K17" s="85">
        <f>SUM(K13:K16)</f>
        <v>12363561</v>
      </c>
      <c r="L17" s="85">
        <f t="shared" si="2"/>
        <v>1577338614</v>
      </c>
      <c r="M17" s="44">
        <f t="shared" si="3"/>
        <v>0.27381475250352844</v>
      </c>
      <c r="N17" s="114">
        <f>SUM(N13:N16)</f>
        <v>1344480946</v>
      </c>
      <c r="O17" s="115">
        <f>SUM(O13:O16)</f>
        <v>28228650</v>
      </c>
      <c r="P17" s="116">
        <f t="shared" si="4"/>
        <v>1372709596</v>
      </c>
      <c r="Q17" s="44">
        <f t="shared" si="5"/>
        <v>0.2382926119679452</v>
      </c>
      <c r="R17" s="114">
        <f>SUM(R13:R16)</f>
        <v>0</v>
      </c>
      <c r="S17" s="116">
        <f>SUM(S13:S16)</f>
        <v>0</v>
      </c>
      <c r="T17" s="116">
        <f t="shared" si="6"/>
        <v>0</v>
      </c>
      <c r="U17" s="44">
        <f t="shared" si="7"/>
        <v>0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2909455999</v>
      </c>
      <c r="AA17" s="85">
        <f t="shared" si="11"/>
        <v>40592211</v>
      </c>
      <c r="AB17" s="85">
        <f t="shared" si="12"/>
        <v>2950048210</v>
      </c>
      <c r="AC17" s="44">
        <f t="shared" si="13"/>
        <v>0.5121073644714736</v>
      </c>
      <c r="AD17" s="84">
        <f>SUM(AD13:AD16)</f>
        <v>1133812134</v>
      </c>
      <c r="AE17" s="85">
        <f>SUM(AE13:AE16)</f>
        <v>76172215</v>
      </c>
      <c r="AF17" s="85">
        <f t="shared" si="14"/>
        <v>1209984349</v>
      </c>
      <c r="AG17" s="44">
        <f t="shared" si="15"/>
        <v>0.5095135040014439</v>
      </c>
      <c r="AH17" s="44">
        <f t="shared" si="16"/>
        <v>0.1344854147365504</v>
      </c>
      <c r="AI17" s="66">
        <f>SUM(AI13:AI16)</f>
        <v>5189094417</v>
      </c>
      <c r="AJ17" s="66">
        <f>SUM(AJ13:AJ16)</f>
        <v>5237397969</v>
      </c>
      <c r="AK17" s="66">
        <f>SUM(AK13:AK16)</f>
        <v>2643913679</v>
      </c>
      <c r="AL17" s="66"/>
    </row>
    <row r="18" spans="1:38" s="13" customFormat="1" ht="12.75">
      <c r="A18" s="29" t="s">
        <v>96</v>
      </c>
      <c r="B18" s="63" t="s">
        <v>74</v>
      </c>
      <c r="C18" s="39" t="s">
        <v>75</v>
      </c>
      <c r="D18" s="80">
        <v>1762640488</v>
      </c>
      <c r="E18" s="81">
        <v>382973863</v>
      </c>
      <c r="F18" s="82">
        <f t="shared" si="0"/>
        <v>2145614351</v>
      </c>
      <c r="G18" s="80">
        <v>1762640488</v>
      </c>
      <c r="H18" s="81">
        <v>382973863</v>
      </c>
      <c r="I18" s="83">
        <f t="shared" si="1"/>
        <v>2145614351</v>
      </c>
      <c r="J18" s="80">
        <v>480115093</v>
      </c>
      <c r="K18" s="81">
        <v>19004166</v>
      </c>
      <c r="L18" s="81">
        <f t="shared" si="2"/>
        <v>499119259</v>
      </c>
      <c r="M18" s="40">
        <f t="shared" si="3"/>
        <v>0.23262300551232656</v>
      </c>
      <c r="N18" s="108">
        <v>416961056</v>
      </c>
      <c r="O18" s="109">
        <v>34569471</v>
      </c>
      <c r="P18" s="110">
        <f t="shared" si="4"/>
        <v>451530527</v>
      </c>
      <c r="Q18" s="40">
        <f t="shared" si="5"/>
        <v>0.21044346892513863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897076149</v>
      </c>
      <c r="AA18" s="81">
        <f t="shared" si="11"/>
        <v>53573637</v>
      </c>
      <c r="AB18" s="81">
        <f t="shared" si="12"/>
        <v>950649786</v>
      </c>
      <c r="AC18" s="40">
        <f t="shared" si="13"/>
        <v>0.4430664744374652</v>
      </c>
      <c r="AD18" s="80">
        <v>383341006</v>
      </c>
      <c r="AE18" s="81">
        <v>32584950</v>
      </c>
      <c r="AF18" s="81">
        <f t="shared" si="14"/>
        <v>415925956</v>
      </c>
      <c r="AG18" s="40">
        <f t="shared" si="15"/>
        <v>0.501846208527267</v>
      </c>
      <c r="AH18" s="40">
        <f t="shared" si="16"/>
        <v>0.0856031475948571</v>
      </c>
      <c r="AI18" s="12">
        <v>1714224289</v>
      </c>
      <c r="AJ18" s="12">
        <v>1722980752</v>
      </c>
      <c r="AK18" s="12">
        <v>860276960</v>
      </c>
      <c r="AL18" s="12"/>
    </row>
    <row r="19" spans="1:38" s="13" customFormat="1" ht="12.75">
      <c r="A19" s="29" t="s">
        <v>96</v>
      </c>
      <c r="B19" s="63" t="s">
        <v>247</v>
      </c>
      <c r="C19" s="39" t="s">
        <v>248</v>
      </c>
      <c r="D19" s="80">
        <v>794943298</v>
      </c>
      <c r="E19" s="81">
        <v>104969400</v>
      </c>
      <c r="F19" s="82">
        <f t="shared" si="0"/>
        <v>899912698</v>
      </c>
      <c r="G19" s="80">
        <v>794943298</v>
      </c>
      <c r="H19" s="81">
        <v>104969400</v>
      </c>
      <c r="I19" s="83">
        <f t="shared" si="1"/>
        <v>899912698</v>
      </c>
      <c r="J19" s="80">
        <v>197518735</v>
      </c>
      <c r="K19" s="81">
        <v>2658165</v>
      </c>
      <c r="L19" s="81">
        <f t="shared" si="2"/>
        <v>200176900</v>
      </c>
      <c r="M19" s="40">
        <f t="shared" si="3"/>
        <v>0.22244035498652337</v>
      </c>
      <c r="N19" s="108">
        <v>51952929</v>
      </c>
      <c r="O19" s="109">
        <v>9072907</v>
      </c>
      <c r="P19" s="110">
        <f t="shared" si="4"/>
        <v>61025836</v>
      </c>
      <c r="Q19" s="40">
        <f t="shared" si="5"/>
        <v>0.06781306246219897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249471664</v>
      </c>
      <c r="AA19" s="81">
        <f t="shared" si="11"/>
        <v>11731072</v>
      </c>
      <c r="AB19" s="81">
        <f t="shared" si="12"/>
        <v>261202736</v>
      </c>
      <c r="AC19" s="40">
        <f t="shared" si="13"/>
        <v>0.29025341744872235</v>
      </c>
      <c r="AD19" s="80">
        <v>162669050</v>
      </c>
      <c r="AE19" s="81">
        <v>14259283</v>
      </c>
      <c r="AF19" s="81">
        <f t="shared" si="14"/>
        <v>176928333</v>
      </c>
      <c r="AG19" s="40">
        <f t="shared" si="15"/>
        <v>0.42635662716925005</v>
      </c>
      <c r="AH19" s="40">
        <f t="shared" si="16"/>
        <v>-0.6550816086646789</v>
      </c>
      <c r="AI19" s="12">
        <v>816745400</v>
      </c>
      <c r="AJ19" s="12">
        <v>806679572</v>
      </c>
      <c r="AK19" s="12">
        <v>348224814</v>
      </c>
      <c r="AL19" s="12"/>
    </row>
    <row r="20" spans="1:38" s="13" customFormat="1" ht="12.75">
      <c r="A20" s="29" t="s">
        <v>96</v>
      </c>
      <c r="B20" s="63" t="s">
        <v>249</v>
      </c>
      <c r="C20" s="39" t="s">
        <v>250</v>
      </c>
      <c r="D20" s="80">
        <v>416430000</v>
      </c>
      <c r="E20" s="81">
        <v>79220000</v>
      </c>
      <c r="F20" s="82">
        <f t="shared" si="0"/>
        <v>495650000</v>
      </c>
      <c r="G20" s="80">
        <v>416430000</v>
      </c>
      <c r="H20" s="81">
        <v>79220000</v>
      </c>
      <c r="I20" s="83">
        <f t="shared" si="1"/>
        <v>495650000</v>
      </c>
      <c r="J20" s="80">
        <v>93338433</v>
      </c>
      <c r="K20" s="81">
        <v>6752052</v>
      </c>
      <c r="L20" s="81">
        <f t="shared" si="2"/>
        <v>100090485</v>
      </c>
      <c r="M20" s="40">
        <f t="shared" si="3"/>
        <v>0.2019378291132856</v>
      </c>
      <c r="N20" s="108">
        <v>15092232</v>
      </c>
      <c r="O20" s="109">
        <v>12469120</v>
      </c>
      <c r="P20" s="110">
        <f t="shared" si="4"/>
        <v>27561352</v>
      </c>
      <c r="Q20" s="40">
        <f t="shared" si="5"/>
        <v>0.05560648037929991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108430665</v>
      </c>
      <c r="AA20" s="81">
        <f t="shared" si="11"/>
        <v>19221172</v>
      </c>
      <c r="AB20" s="81">
        <f t="shared" si="12"/>
        <v>127651837</v>
      </c>
      <c r="AC20" s="40">
        <f t="shared" si="13"/>
        <v>0.2575443094925855</v>
      </c>
      <c r="AD20" s="80">
        <v>89536106</v>
      </c>
      <c r="AE20" s="81">
        <v>14521094</v>
      </c>
      <c r="AF20" s="81">
        <f t="shared" si="14"/>
        <v>104057200</v>
      </c>
      <c r="AG20" s="40">
        <f t="shared" si="15"/>
        <v>0.472416051435983</v>
      </c>
      <c r="AH20" s="40">
        <f t="shared" si="16"/>
        <v>-0.7351326770276347</v>
      </c>
      <c r="AI20" s="12">
        <v>448112132</v>
      </c>
      <c r="AJ20" s="12">
        <v>410382360</v>
      </c>
      <c r="AK20" s="12">
        <v>211695364</v>
      </c>
      <c r="AL20" s="12"/>
    </row>
    <row r="21" spans="1:38" s="13" customFormat="1" ht="12.75">
      <c r="A21" s="29" t="s">
        <v>96</v>
      </c>
      <c r="B21" s="63" t="s">
        <v>251</v>
      </c>
      <c r="C21" s="39" t="s">
        <v>252</v>
      </c>
      <c r="D21" s="80">
        <v>1170373742</v>
      </c>
      <c r="E21" s="81">
        <v>301346377</v>
      </c>
      <c r="F21" s="82">
        <f t="shared" si="0"/>
        <v>1471720119</v>
      </c>
      <c r="G21" s="80">
        <v>1170373742</v>
      </c>
      <c r="H21" s="81">
        <v>301346377</v>
      </c>
      <c r="I21" s="83">
        <f t="shared" si="1"/>
        <v>1471720119</v>
      </c>
      <c r="J21" s="80">
        <v>261005734</v>
      </c>
      <c r="K21" s="81">
        <v>20046986</v>
      </c>
      <c r="L21" s="81">
        <f t="shared" si="2"/>
        <v>281052720</v>
      </c>
      <c r="M21" s="40">
        <f t="shared" si="3"/>
        <v>0.19096886450867362</v>
      </c>
      <c r="N21" s="108">
        <v>359486177</v>
      </c>
      <c r="O21" s="109">
        <v>91558859</v>
      </c>
      <c r="P21" s="110">
        <f t="shared" si="4"/>
        <v>451045036</v>
      </c>
      <c r="Q21" s="40">
        <f t="shared" si="5"/>
        <v>0.30647473672268255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620491911</v>
      </c>
      <c r="AA21" s="81">
        <f t="shared" si="11"/>
        <v>111605845</v>
      </c>
      <c r="AB21" s="81">
        <f t="shared" si="12"/>
        <v>732097756</v>
      </c>
      <c r="AC21" s="40">
        <f t="shared" si="13"/>
        <v>0.4974436012313561</v>
      </c>
      <c r="AD21" s="80">
        <v>274561226</v>
      </c>
      <c r="AE21" s="81">
        <v>48245174</v>
      </c>
      <c r="AF21" s="81">
        <f t="shared" si="14"/>
        <v>322806400</v>
      </c>
      <c r="AG21" s="40">
        <f t="shared" si="15"/>
        <v>0.449118216095212</v>
      </c>
      <c r="AH21" s="40">
        <f t="shared" si="16"/>
        <v>0.3972617519355255</v>
      </c>
      <c r="AI21" s="12">
        <v>1257833857</v>
      </c>
      <c r="AJ21" s="12">
        <v>1257833857</v>
      </c>
      <c r="AK21" s="12">
        <v>564916098</v>
      </c>
      <c r="AL21" s="12"/>
    </row>
    <row r="22" spans="1:38" s="13" customFormat="1" ht="12.75">
      <c r="A22" s="29" t="s">
        <v>115</v>
      </c>
      <c r="B22" s="63" t="s">
        <v>253</v>
      </c>
      <c r="C22" s="39" t="s">
        <v>254</v>
      </c>
      <c r="D22" s="80">
        <v>261899400</v>
      </c>
      <c r="E22" s="81">
        <v>0</v>
      </c>
      <c r="F22" s="82">
        <f t="shared" si="0"/>
        <v>261899400</v>
      </c>
      <c r="G22" s="80">
        <v>261899400</v>
      </c>
      <c r="H22" s="81">
        <v>0</v>
      </c>
      <c r="I22" s="83">
        <f t="shared" si="1"/>
        <v>261899400</v>
      </c>
      <c r="J22" s="80">
        <v>84895756</v>
      </c>
      <c r="K22" s="81">
        <v>278853</v>
      </c>
      <c r="L22" s="81">
        <f t="shared" si="2"/>
        <v>85174609</v>
      </c>
      <c r="M22" s="40">
        <f t="shared" si="3"/>
        <v>0.32521880157037397</v>
      </c>
      <c r="N22" s="108">
        <v>74490621</v>
      </c>
      <c r="O22" s="109">
        <v>0</v>
      </c>
      <c r="P22" s="110">
        <f t="shared" si="4"/>
        <v>74490621</v>
      </c>
      <c r="Q22" s="40">
        <f t="shared" si="5"/>
        <v>0.28442455767367164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159386377</v>
      </c>
      <c r="AA22" s="81">
        <f t="shared" si="11"/>
        <v>278853</v>
      </c>
      <c r="AB22" s="81">
        <f t="shared" si="12"/>
        <v>159665230</v>
      </c>
      <c r="AC22" s="40">
        <f t="shared" si="13"/>
        <v>0.6096433592440457</v>
      </c>
      <c r="AD22" s="80">
        <v>59111582</v>
      </c>
      <c r="AE22" s="81">
        <v>1357386</v>
      </c>
      <c r="AF22" s="81">
        <f t="shared" si="14"/>
        <v>60468968</v>
      </c>
      <c r="AG22" s="40">
        <f t="shared" si="15"/>
        <v>0.5394386601520934</v>
      </c>
      <c r="AH22" s="40">
        <f t="shared" si="16"/>
        <v>0.23188179761890426</v>
      </c>
      <c r="AI22" s="12">
        <v>253646700</v>
      </c>
      <c r="AJ22" s="12">
        <v>296920900</v>
      </c>
      <c r="AK22" s="12">
        <v>136826836</v>
      </c>
      <c r="AL22" s="12"/>
    </row>
    <row r="23" spans="1:38" s="59" customFormat="1" ht="12.75">
      <c r="A23" s="64"/>
      <c r="B23" s="65" t="s">
        <v>255</v>
      </c>
      <c r="C23" s="32"/>
      <c r="D23" s="84">
        <f>SUM(D18:D22)</f>
        <v>4406286928</v>
      </c>
      <c r="E23" s="85">
        <f>SUM(E18:E22)</f>
        <v>868509640</v>
      </c>
      <c r="F23" s="93">
        <f t="shared" si="0"/>
        <v>5274796568</v>
      </c>
      <c r="G23" s="84">
        <f>SUM(G18:G22)</f>
        <v>4406286928</v>
      </c>
      <c r="H23" s="85">
        <f>SUM(H18:H22)</f>
        <v>868509640</v>
      </c>
      <c r="I23" s="86">
        <f t="shared" si="1"/>
        <v>5274796568</v>
      </c>
      <c r="J23" s="84">
        <f>SUM(J18:J22)</f>
        <v>1116873751</v>
      </c>
      <c r="K23" s="85">
        <f>SUM(K18:K22)</f>
        <v>48740222</v>
      </c>
      <c r="L23" s="85">
        <f t="shared" si="2"/>
        <v>1165613973</v>
      </c>
      <c r="M23" s="44">
        <f t="shared" si="3"/>
        <v>0.22097799563897796</v>
      </c>
      <c r="N23" s="114">
        <f>SUM(N18:N22)</f>
        <v>917983015</v>
      </c>
      <c r="O23" s="115">
        <f>SUM(O18:O22)</f>
        <v>147670357</v>
      </c>
      <c r="P23" s="116">
        <f t="shared" si="4"/>
        <v>1065653372</v>
      </c>
      <c r="Q23" s="44">
        <f t="shared" si="5"/>
        <v>0.20202738783612556</v>
      </c>
      <c r="R23" s="114">
        <f>SUM(R18:R22)</f>
        <v>0</v>
      </c>
      <c r="S23" s="116">
        <f>SUM(S18:S22)</f>
        <v>0</v>
      </c>
      <c r="T23" s="116">
        <f t="shared" si="6"/>
        <v>0</v>
      </c>
      <c r="U23" s="44">
        <f t="shared" si="7"/>
        <v>0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2034856766</v>
      </c>
      <c r="AA23" s="85">
        <f t="shared" si="11"/>
        <v>196410579</v>
      </c>
      <c r="AB23" s="85">
        <f t="shared" si="12"/>
        <v>2231267345</v>
      </c>
      <c r="AC23" s="44">
        <f t="shared" si="13"/>
        <v>0.4230053834751035</v>
      </c>
      <c r="AD23" s="84">
        <f>SUM(AD18:AD22)</f>
        <v>969218970</v>
      </c>
      <c r="AE23" s="85">
        <f>SUM(AE18:AE22)</f>
        <v>110967887</v>
      </c>
      <c r="AF23" s="85">
        <f t="shared" si="14"/>
        <v>1080186857</v>
      </c>
      <c r="AG23" s="44">
        <f t="shared" si="15"/>
        <v>0.47253325828313436</v>
      </c>
      <c r="AH23" s="44">
        <f t="shared" si="16"/>
        <v>-0.013454602697503426</v>
      </c>
      <c r="AI23" s="66">
        <f>SUM(AI18:AI22)</f>
        <v>4490562378</v>
      </c>
      <c r="AJ23" s="66">
        <f>SUM(AJ18:AJ22)</f>
        <v>4494797441</v>
      </c>
      <c r="AK23" s="66">
        <f>SUM(AK18:AK22)</f>
        <v>2121940072</v>
      </c>
      <c r="AL23" s="66"/>
    </row>
    <row r="24" spans="1:38" s="59" customFormat="1" ht="12.75">
      <c r="A24" s="64"/>
      <c r="B24" s="65" t="s">
        <v>256</v>
      </c>
      <c r="C24" s="32"/>
      <c r="D24" s="84">
        <f>SUM(D9:D11,D13:D16,D18:D22)</f>
        <v>86102929493</v>
      </c>
      <c r="E24" s="85">
        <f>SUM(E9:E11,E13:E16,E18:E22)</f>
        <v>12775384448</v>
      </c>
      <c r="F24" s="93">
        <f t="shared" si="0"/>
        <v>98878313941</v>
      </c>
      <c r="G24" s="84">
        <f>SUM(G9:G11,G13:G16,G18:G22)</f>
        <v>86102929493</v>
      </c>
      <c r="H24" s="85">
        <f>SUM(H9:H11,H13:H16,H18:H22)</f>
        <v>12775384448</v>
      </c>
      <c r="I24" s="86">
        <f t="shared" si="1"/>
        <v>98878313941</v>
      </c>
      <c r="J24" s="84">
        <f>SUM(J9:J11,J13:J16,J18:J22)</f>
        <v>23394281379</v>
      </c>
      <c r="K24" s="85">
        <f>SUM(K9:K11,K13:K16,K18:K22)</f>
        <v>936621719</v>
      </c>
      <c r="L24" s="85">
        <f t="shared" si="2"/>
        <v>24330903098</v>
      </c>
      <c r="M24" s="44">
        <f t="shared" si="3"/>
        <v>0.24606915438018168</v>
      </c>
      <c r="N24" s="114">
        <f>SUM(N9:N11,N13:N16,N18:N22)</f>
        <v>21303876419</v>
      </c>
      <c r="O24" s="115">
        <f>SUM(O9:O11,O13:O16,O18:O22)</f>
        <v>1832560733</v>
      </c>
      <c r="P24" s="116">
        <f t="shared" si="4"/>
        <v>23136437152</v>
      </c>
      <c r="Q24" s="44">
        <f t="shared" si="5"/>
        <v>0.23398899343899968</v>
      </c>
      <c r="R24" s="114">
        <f>SUM(R9:R11,R13:R16,R18:R22)</f>
        <v>0</v>
      </c>
      <c r="S24" s="116">
        <f>SUM(S9:S11,S13:S16,S18:S22)</f>
        <v>0</v>
      </c>
      <c r="T24" s="116">
        <f t="shared" si="6"/>
        <v>0</v>
      </c>
      <c r="U24" s="44">
        <f t="shared" si="7"/>
        <v>0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44698157798</v>
      </c>
      <c r="AA24" s="85">
        <f t="shared" si="11"/>
        <v>2769182452</v>
      </c>
      <c r="AB24" s="85">
        <f t="shared" si="12"/>
        <v>47467340250</v>
      </c>
      <c r="AC24" s="44">
        <f t="shared" si="13"/>
        <v>0.4800581478191814</v>
      </c>
      <c r="AD24" s="84">
        <f>SUM(AD9:AD11,AD13:AD16,AD18:AD22)</f>
        <v>18847745986</v>
      </c>
      <c r="AE24" s="85">
        <f>SUM(AE9:AE11,AE13:AE16,AE18:AE22)</f>
        <v>1770420505</v>
      </c>
      <c r="AF24" s="85">
        <f t="shared" si="14"/>
        <v>20618166491</v>
      </c>
      <c r="AG24" s="44">
        <f t="shared" si="15"/>
        <v>0.48930643662285195</v>
      </c>
      <c r="AH24" s="44">
        <f t="shared" si="16"/>
        <v>0.1221384385512283</v>
      </c>
      <c r="AI24" s="66">
        <f>SUM(AI9:AI11,AI13:AI16,AI18:AI22)</f>
        <v>86389653843</v>
      </c>
      <c r="AJ24" s="66">
        <f>SUM(AJ9:AJ11,AJ13:AJ16,AJ18:AJ22)</f>
        <v>87510482892</v>
      </c>
      <c r="AK24" s="66">
        <f>SUM(AK9:AK11,AK13:AK16,AK18:AK22)</f>
        <v>42271013683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45</v>
      </c>
      <c r="C9" s="39" t="s">
        <v>46</v>
      </c>
      <c r="D9" s="80">
        <v>23662217745</v>
      </c>
      <c r="E9" s="81">
        <v>5308715000</v>
      </c>
      <c r="F9" s="82">
        <f>$D9+$E9</f>
        <v>28970932745</v>
      </c>
      <c r="G9" s="80">
        <v>23662217745</v>
      </c>
      <c r="H9" s="81">
        <v>5308715000</v>
      </c>
      <c r="I9" s="83">
        <f>$G9+$H9</f>
        <v>28970932745</v>
      </c>
      <c r="J9" s="80">
        <v>6159313922</v>
      </c>
      <c r="K9" s="81">
        <v>596821000</v>
      </c>
      <c r="L9" s="81">
        <f>$J9+$K9</f>
        <v>6756134922</v>
      </c>
      <c r="M9" s="40">
        <f>IF($F9=0,0,$L9/$F9)</f>
        <v>0.2332039144706523</v>
      </c>
      <c r="N9" s="108">
        <v>6355643947</v>
      </c>
      <c r="O9" s="109">
        <v>834910000</v>
      </c>
      <c r="P9" s="110">
        <f>$N9+$O9</f>
        <v>7190553947</v>
      </c>
      <c r="Q9" s="40">
        <f>IF($F9=0,0,$P9/$F9)</f>
        <v>0.24819891062157792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12514957869</v>
      </c>
      <c r="AA9" s="81">
        <f>$K9+$O9</f>
        <v>1431731000</v>
      </c>
      <c r="AB9" s="81">
        <f>$Z9+$AA9</f>
        <v>13946688869</v>
      </c>
      <c r="AC9" s="40">
        <f>IF($F9=0,0,$AB9/$F9)</f>
        <v>0.4814028250922302</v>
      </c>
      <c r="AD9" s="80">
        <v>5450508660</v>
      </c>
      <c r="AE9" s="81">
        <v>964162000</v>
      </c>
      <c r="AF9" s="81">
        <f>$AD9+$AE9</f>
        <v>6414670660</v>
      </c>
      <c r="AG9" s="40">
        <f>IF($AI9=0,0,$AK9/$AI9)</f>
        <v>0.47154232303947796</v>
      </c>
      <c r="AH9" s="40">
        <f>IF($AF9=0,0,(($P9/$AF9)-1))</f>
        <v>0.12095450072568492</v>
      </c>
      <c r="AI9" s="12">
        <v>26480888656</v>
      </c>
      <c r="AJ9" s="12">
        <v>26328377407</v>
      </c>
      <c r="AK9" s="12">
        <v>12486859753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23662217745</v>
      </c>
      <c r="E10" s="85">
        <f>E9</f>
        <v>5308715000</v>
      </c>
      <c r="F10" s="86">
        <f aca="true" t="shared" si="0" ref="F10:F41">$D10+$E10</f>
        <v>28970932745</v>
      </c>
      <c r="G10" s="84">
        <f>G9</f>
        <v>23662217745</v>
      </c>
      <c r="H10" s="85">
        <f>H9</f>
        <v>5308715000</v>
      </c>
      <c r="I10" s="86">
        <f aca="true" t="shared" si="1" ref="I10:I41">$G10+$H10</f>
        <v>28970932745</v>
      </c>
      <c r="J10" s="84">
        <f>J9</f>
        <v>6159313922</v>
      </c>
      <c r="K10" s="85">
        <f>K9</f>
        <v>596821000</v>
      </c>
      <c r="L10" s="85">
        <f aca="true" t="shared" si="2" ref="L10:L41">$J10+$K10</f>
        <v>6756134922</v>
      </c>
      <c r="M10" s="44">
        <f aca="true" t="shared" si="3" ref="M10:M41">IF($F10=0,0,$L10/$F10)</f>
        <v>0.2332039144706523</v>
      </c>
      <c r="N10" s="114">
        <f>N9</f>
        <v>6355643947</v>
      </c>
      <c r="O10" s="115">
        <f>O9</f>
        <v>834910000</v>
      </c>
      <c r="P10" s="116">
        <f aca="true" t="shared" si="4" ref="P10:P41">$N10+$O10</f>
        <v>7190553947</v>
      </c>
      <c r="Q10" s="44">
        <f aca="true" t="shared" si="5" ref="Q10:Q41">IF($F10=0,0,$P10/$F10)</f>
        <v>0.24819891062157792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4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</f>
        <v>12514957869</v>
      </c>
      <c r="AA10" s="85">
        <f aca="true" t="shared" si="11" ref="AA10:AA41">$K10+$O10</f>
        <v>1431731000</v>
      </c>
      <c r="AB10" s="85">
        <f aca="true" t="shared" si="12" ref="AB10:AB41">$Z10+$AA10</f>
        <v>13946688869</v>
      </c>
      <c r="AC10" s="44">
        <f aca="true" t="shared" si="13" ref="AC10:AC41">IF($F10=0,0,$AB10/$F10)</f>
        <v>0.4814028250922302</v>
      </c>
      <c r="AD10" s="84">
        <f>AD9</f>
        <v>5450508660</v>
      </c>
      <c r="AE10" s="85">
        <f>AE9</f>
        <v>964162000</v>
      </c>
      <c r="AF10" s="85">
        <f aca="true" t="shared" si="14" ref="AF10:AF41">$AD10+$AE10</f>
        <v>6414670660</v>
      </c>
      <c r="AG10" s="44">
        <f aca="true" t="shared" si="15" ref="AG10:AG41">IF($AI10=0,0,$AK10/$AI10)</f>
        <v>0.47154232303947796</v>
      </c>
      <c r="AH10" s="44">
        <f aca="true" t="shared" si="16" ref="AH10:AH41">IF($AF10=0,0,(($P10/$AF10)-1))</f>
        <v>0.12095450072568492</v>
      </c>
      <c r="AI10" s="66">
        <f>AI9</f>
        <v>26480888656</v>
      </c>
      <c r="AJ10" s="66">
        <f>AJ9</f>
        <v>26328377407</v>
      </c>
      <c r="AK10" s="66">
        <f>AK9</f>
        <v>12486859753</v>
      </c>
      <c r="AL10" s="66"/>
    </row>
    <row r="11" spans="1:38" s="13" customFormat="1" ht="12.75">
      <c r="A11" s="29" t="s">
        <v>96</v>
      </c>
      <c r="B11" s="63" t="s">
        <v>257</v>
      </c>
      <c r="C11" s="39" t="s">
        <v>258</v>
      </c>
      <c r="D11" s="80">
        <v>37602000</v>
      </c>
      <c r="E11" s="81">
        <v>23938000</v>
      </c>
      <c r="F11" s="82">
        <f t="shared" si="0"/>
        <v>61540000</v>
      </c>
      <c r="G11" s="80">
        <v>37602000</v>
      </c>
      <c r="H11" s="81">
        <v>23938000</v>
      </c>
      <c r="I11" s="83">
        <f t="shared" si="1"/>
        <v>61540000</v>
      </c>
      <c r="J11" s="80">
        <v>19821609</v>
      </c>
      <c r="K11" s="81">
        <v>1147055</v>
      </c>
      <c r="L11" s="81">
        <f t="shared" si="2"/>
        <v>20968664</v>
      </c>
      <c r="M11" s="40">
        <f t="shared" si="3"/>
        <v>0.3407322716932077</v>
      </c>
      <c r="N11" s="108">
        <v>12961248</v>
      </c>
      <c r="O11" s="109">
        <v>4514434</v>
      </c>
      <c r="P11" s="110">
        <f t="shared" si="4"/>
        <v>17475682</v>
      </c>
      <c r="Q11" s="40">
        <f t="shared" si="5"/>
        <v>0.28397273318167043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32782857</v>
      </c>
      <c r="AA11" s="81">
        <f t="shared" si="11"/>
        <v>5661489</v>
      </c>
      <c r="AB11" s="81">
        <f t="shared" si="12"/>
        <v>38444346</v>
      </c>
      <c r="AC11" s="40">
        <f t="shared" si="13"/>
        <v>0.6247050048748781</v>
      </c>
      <c r="AD11" s="80">
        <v>9132900</v>
      </c>
      <c r="AE11" s="81">
        <v>5223206</v>
      </c>
      <c r="AF11" s="81">
        <f t="shared" si="14"/>
        <v>14356106</v>
      </c>
      <c r="AG11" s="40">
        <f t="shared" si="15"/>
        <v>0.7939523809598691</v>
      </c>
      <c r="AH11" s="40">
        <f t="shared" si="16"/>
        <v>0.21729959363632445</v>
      </c>
      <c r="AI11" s="12">
        <v>69951893</v>
      </c>
      <c r="AJ11" s="12">
        <v>21017859</v>
      </c>
      <c r="AK11" s="12">
        <v>55538472</v>
      </c>
      <c r="AL11" s="12"/>
    </row>
    <row r="12" spans="1:38" s="13" customFormat="1" ht="12.75">
      <c r="A12" s="29" t="s">
        <v>96</v>
      </c>
      <c r="B12" s="63" t="s">
        <v>259</v>
      </c>
      <c r="C12" s="39" t="s">
        <v>260</v>
      </c>
      <c r="D12" s="80">
        <v>127261370</v>
      </c>
      <c r="E12" s="81">
        <v>27487156</v>
      </c>
      <c r="F12" s="82">
        <f t="shared" si="0"/>
        <v>154748526</v>
      </c>
      <c r="G12" s="80">
        <v>127261370</v>
      </c>
      <c r="H12" s="81">
        <v>27487156</v>
      </c>
      <c r="I12" s="83">
        <f t="shared" si="1"/>
        <v>154748526</v>
      </c>
      <c r="J12" s="80">
        <v>78066527</v>
      </c>
      <c r="K12" s="81">
        <v>2972484</v>
      </c>
      <c r="L12" s="81">
        <f t="shared" si="2"/>
        <v>81039011</v>
      </c>
      <c r="M12" s="40">
        <f t="shared" si="3"/>
        <v>0.5236819573971258</v>
      </c>
      <c r="N12" s="108">
        <v>12093539</v>
      </c>
      <c r="O12" s="109">
        <v>5514013</v>
      </c>
      <c r="P12" s="110">
        <f t="shared" si="4"/>
        <v>17607552</v>
      </c>
      <c r="Q12" s="40">
        <f t="shared" si="5"/>
        <v>0.11378171059283627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90160066</v>
      </c>
      <c r="AA12" s="81">
        <f t="shared" si="11"/>
        <v>8486497</v>
      </c>
      <c r="AB12" s="81">
        <f t="shared" si="12"/>
        <v>98646563</v>
      </c>
      <c r="AC12" s="40">
        <f t="shared" si="13"/>
        <v>0.637463667989962</v>
      </c>
      <c r="AD12" s="80">
        <v>3905406</v>
      </c>
      <c r="AE12" s="81">
        <v>17747494</v>
      </c>
      <c r="AF12" s="81">
        <f t="shared" si="14"/>
        <v>21652900</v>
      </c>
      <c r="AG12" s="40">
        <f t="shared" si="15"/>
        <v>0.8757895628430884</v>
      </c>
      <c r="AH12" s="40">
        <f t="shared" si="16"/>
        <v>-0.18682707628077533</v>
      </c>
      <c r="AI12" s="12">
        <v>123186363</v>
      </c>
      <c r="AJ12" s="12">
        <v>247425409</v>
      </c>
      <c r="AK12" s="12">
        <v>107885331</v>
      </c>
      <c r="AL12" s="12"/>
    </row>
    <row r="13" spans="1:38" s="13" customFormat="1" ht="12.75">
      <c r="A13" s="29" t="s">
        <v>96</v>
      </c>
      <c r="B13" s="63" t="s">
        <v>261</v>
      </c>
      <c r="C13" s="39" t="s">
        <v>262</v>
      </c>
      <c r="D13" s="80">
        <v>99559291</v>
      </c>
      <c r="E13" s="81">
        <v>42709000</v>
      </c>
      <c r="F13" s="82">
        <f t="shared" si="0"/>
        <v>142268291</v>
      </c>
      <c r="G13" s="80">
        <v>99559291</v>
      </c>
      <c r="H13" s="81">
        <v>42709000</v>
      </c>
      <c r="I13" s="83">
        <f t="shared" si="1"/>
        <v>142268291</v>
      </c>
      <c r="J13" s="80">
        <v>18748128</v>
      </c>
      <c r="K13" s="81">
        <v>5252393</v>
      </c>
      <c r="L13" s="81">
        <f t="shared" si="2"/>
        <v>24000521</v>
      </c>
      <c r="M13" s="40">
        <f t="shared" si="3"/>
        <v>0.168699018110789</v>
      </c>
      <c r="N13" s="108">
        <v>16972268</v>
      </c>
      <c r="O13" s="109">
        <v>8015499</v>
      </c>
      <c r="P13" s="110">
        <f t="shared" si="4"/>
        <v>24987767</v>
      </c>
      <c r="Q13" s="40">
        <f t="shared" si="5"/>
        <v>0.17563834375433665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35720396</v>
      </c>
      <c r="AA13" s="81">
        <f t="shared" si="11"/>
        <v>13267892</v>
      </c>
      <c r="AB13" s="81">
        <f t="shared" si="12"/>
        <v>48988288</v>
      </c>
      <c r="AC13" s="40">
        <f t="shared" si="13"/>
        <v>0.34433736186512565</v>
      </c>
      <c r="AD13" s="80">
        <v>12078690</v>
      </c>
      <c r="AE13" s="81">
        <v>1890439</v>
      </c>
      <c r="AF13" s="81">
        <f t="shared" si="14"/>
        <v>13969129</v>
      </c>
      <c r="AG13" s="40">
        <f t="shared" si="15"/>
        <v>0.331343862376001</v>
      </c>
      <c r="AH13" s="40">
        <f t="shared" si="16"/>
        <v>0.7887848984714796</v>
      </c>
      <c r="AI13" s="12">
        <v>148435274</v>
      </c>
      <c r="AJ13" s="12">
        <v>117853543</v>
      </c>
      <c r="AK13" s="12">
        <v>49183117</v>
      </c>
      <c r="AL13" s="12"/>
    </row>
    <row r="14" spans="1:38" s="13" customFormat="1" ht="12.75">
      <c r="A14" s="29" t="s">
        <v>96</v>
      </c>
      <c r="B14" s="63" t="s">
        <v>263</v>
      </c>
      <c r="C14" s="39" t="s">
        <v>264</v>
      </c>
      <c r="D14" s="80">
        <v>87148893</v>
      </c>
      <c r="E14" s="81">
        <v>23754547</v>
      </c>
      <c r="F14" s="82">
        <f t="shared" si="0"/>
        <v>110903440</v>
      </c>
      <c r="G14" s="80">
        <v>87148893</v>
      </c>
      <c r="H14" s="81">
        <v>23754547</v>
      </c>
      <c r="I14" s="83">
        <f t="shared" si="1"/>
        <v>110903440</v>
      </c>
      <c r="J14" s="80">
        <v>9826768</v>
      </c>
      <c r="K14" s="81">
        <v>3411867</v>
      </c>
      <c r="L14" s="81">
        <f t="shared" si="2"/>
        <v>13238635</v>
      </c>
      <c r="M14" s="40">
        <f t="shared" si="3"/>
        <v>0.1193708238445985</v>
      </c>
      <c r="N14" s="108">
        <v>28330862</v>
      </c>
      <c r="O14" s="109">
        <v>1624749</v>
      </c>
      <c r="P14" s="110">
        <f t="shared" si="4"/>
        <v>29955611</v>
      </c>
      <c r="Q14" s="40">
        <f t="shared" si="5"/>
        <v>0.27010533667846554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38157630</v>
      </c>
      <c r="AA14" s="81">
        <f t="shared" si="11"/>
        <v>5036616</v>
      </c>
      <c r="AB14" s="81">
        <f t="shared" si="12"/>
        <v>43194246</v>
      </c>
      <c r="AC14" s="40">
        <f t="shared" si="13"/>
        <v>0.38947616052306405</v>
      </c>
      <c r="AD14" s="80">
        <v>24894835</v>
      </c>
      <c r="AE14" s="81">
        <v>4908381</v>
      </c>
      <c r="AF14" s="81">
        <f t="shared" si="14"/>
        <v>29803216</v>
      </c>
      <c r="AG14" s="40">
        <f t="shared" si="15"/>
        <v>0.40760497229513054</v>
      </c>
      <c r="AH14" s="40">
        <f t="shared" si="16"/>
        <v>0.005113374341883192</v>
      </c>
      <c r="AI14" s="12">
        <v>110346306</v>
      </c>
      <c r="AJ14" s="12">
        <v>82013000</v>
      </c>
      <c r="AK14" s="12">
        <v>44977703</v>
      </c>
      <c r="AL14" s="12"/>
    </row>
    <row r="15" spans="1:38" s="13" customFormat="1" ht="12.75">
      <c r="A15" s="29" t="s">
        <v>96</v>
      </c>
      <c r="B15" s="63" t="s">
        <v>265</v>
      </c>
      <c r="C15" s="39" t="s">
        <v>266</v>
      </c>
      <c r="D15" s="80">
        <v>30904000</v>
      </c>
      <c r="E15" s="81">
        <v>15708000</v>
      </c>
      <c r="F15" s="82">
        <f t="shared" si="0"/>
        <v>46612000</v>
      </c>
      <c r="G15" s="80">
        <v>30904000</v>
      </c>
      <c r="H15" s="81">
        <v>15708000</v>
      </c>
      <c r="I15" s="83">
        <f t="shared" si="1"/>
        <v>46612000</v>
      </c>
      <c r="J15" s="80">
        <v>13900958</v>
      </c>
      <c r="K15" s="81">
        <v>2115295</v>
      </c>
      <c r="L15" s="81">
        <f t="shared" si="2"/>
        <v>16016253</v>
      </c>
      <c r="M15" s="40">
        <f t="shared" si="3"/>
        <v>0.3436079335793358</v>
      </c>
      <c r="N15" s="108">
        <v>4335417</v>
      </c>
      <c r="O15" s="109">
        <v>4074809</v>
      </c>
      <c r="P15" s="110">
        <f t="shared" si="4"/>
        <v>8410226</v>
      </c>
      <c r="Q15" s="40">
        <f t="shared" si="5"/>
        <v>0.18043049000257444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18236375</v>
      </c>
      <c r="AA15" s="81">
        <f t="shared" si="11"/>
        <v>6190104</v>
      </c>
      <c r="AB15" s="81">
        <f t="shared" si="12"/>
        <v>24426479</v>
      </c>
      <c r="AC15" s="40">
        <f t="shared" si="13"/>
        <v>0.5240384235819102</v>
      </c>
      <c r="AD15" s="80">
        <v>5550111</v>
      </c>
      <c r="AE15" s="81">
        <v>2565058</v>
      </c>
      <c r="AF15" s="81">
        <f t="shared" si="14"/>
        <v>8115169</v>
      </c>
      <c r="AG15" s="40">
        <f t="shared" si="15"/>
        <v>0.49509557304361956</v>
      </c>
      <c r="AH15" s="40">
        <f t="shared" si="16"/>
        <v>0.03635870060130597</v>
      </c>
      <c r="AI15" s="12">
        <v>43077000</v>
      </c>
      <c r="AJ15" s="12">
        <v>41288000</v>
      </c>
      <c r="AK15" s="12">
        <v>21327232</v>
      </c>
      <c r="AL15" s="12"/>
    </row>
    <row r="16" spans="1:38" s="13" customFormat="1" ht="12.75">
      <c r="A16" s="29" t="s">
        <v>96</v>
      </c>
      <c r="B16" s="63" t="s">
        <v>267</v>
      </c>
      <c r="C16" s="39" t="s">
        <v>268</v>
      </c>
      <c r="D16" s="80">
        <v>578696095</v>
      </c>
      <c r="E16" s="81">
        <v>138496754</v>
      </c>
      <c r="F16" s="82">
        <f t="shared" si="0"/>
        <v>717192849</v>
      </c>
      <c r="G16" s="80">
        <v>578696095</v>
      </c>
      <c r="H16" s="81">
        <v>138496754</v>
      </c>
      <c r="I16" s="83">
        <f t="shared" si="1"/>
        <v>717192849</v>
      </c>
      <c r="J16" s="80">
        <v>181687435</v>
      </c>
      <c r="K16" s="81">
        <v>9985200</v>
      </c>
      <c r="L16" s="81">
        <f t="shared" si="2"/>
        <v>191672635</v>
      </c>
      <c r="M16" s="40">
        <f t="shared" si="3"/>
        <v>0.2672539683953263</v>
      </c>
      <c r="N16" s="108">
        <v>128729716</v>
      </c>
      <c r="O16" s="109">
        <v>7385721</v>
      </c>
      <c r="P16" s="110">
        <f t="shared" si="4"/>
        <v>136115437</v>
      </c>
      <c r="Q16" s="40">
        <f t="shared" si="5"/>
        <v>0.18978917203342055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310417151</v>
      </c>
      <c r="AA16" s="81">
        <f t="shared" si="11"/>
        <v>17370921</v>
      </c>
      <c r="AB16" s="81">
        <f t="shared" si="12"/>
        <v>327788072</v>
      </c>
      <c r="AC16" s="40">
        <f t="shared" si="13"/>
        <v>0.4570431404287468</v>
      </c>
      <c r="AD16" s="80">
        <v>141994043</v>
      </c>
      <c r="AE16" s="81">
        <v>21944785</v>
      </c>
      <c r="AF16" s="81">
        <f t="shared" si="14"/>
        <v>163938828</v>
      </c>
      <c r="AG16" s="40">
        <f t="shared" si="15"/>
        <v>0.4416731196005608</v>
      </c>
      <c r="AH16" s="40">
        <f t="shared" si="16"/>
        <v>-0.16971812803248787</v>
      </c>
      <c r="AI16" s="12">
        <v>731832488</v>
      </c>
      <c r="AJ16" s="12">
        <v>655560364</v>
      </c>
      <c r="AK16" s="12">
        <v>323230738</v>
      </c>
      <c r="AL16" s="12"/>
    </row>
    <row r="17" spans="1:38" s="13" customFormat="1" ht="12.75">
      <c r="A17" s="29" t="s">
        <v>115</v>
      </c>
      <c r="B17" s="63" t="s">
        <v>269</v>
      </c>
      <c r="C17" s="39" t="s">
        <v>270</v>
      </c>
      <c r="D17" s="80">
        <v>665138432</v>
      </c>
      <c r="E17" s="81">
        <v>324382424</v>
      </c>
      <c r="F17" s="82">
        <f t="shared" si="0"/>
        <v>989520856</v>
      </c>
      <c r="G17" s="80">
        <v>665138432</v>
      </c>
      <c r="H17" s="81">
        <v>324382424</v>
      </c>
      <c r="I17" s="83">
        <f t="shared" si="1"/>
        <v>989520856</v>
      </c>
      <c r="J17" s="80">
        <v>216359610</v>
      </c>
      <c r="K17" s="81">
        <v>29563840</v>
      </c>
      <c r="L17" s="81">
        <f t="shared" si="2"/>
        <v>245923450</v>
      </c>
      <c r="M17" s="40">
        <f t="shared" si="3"/>
        <v>0.24852780869532273</v>
      </c>
      <c r="N17" s="108">
        <v>201625678</v>
      </c>
      <c r="O17" s="109">
        <v>52722251</v>
      </c>
      <c r="P17" s="110">
        <f t="shared" si="4"/>
        <v>254347929</v>
      </c>
      <c r="Q17" s="40">
        <f t="shared" si="5"/>
        <v>0.2570415039336978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417985288</v>
      </c>
      <c r="AA17" s="81">
        <f t="shared" si="11"/>
        <v>82286091</v>
      </c>
      <c r="AB17" s="81">
        <f t="shared" si="12"/>
        <v>500271379</v>
      </c>
      <c r="AC17" s="40">
        <f t="shared" si="13"/>
        <v>0.5055693126290205</v>
      </c>
      <c r="AD17" s="80">
        <v>141987976</v>
      </c>
      <c r="AE17" s="81">
        <v>48397816</v>
      </c>
      <c r="AF17" s="81">
        <f t="shared" si="14"/>
        <v>190385792</v>
      </c>
      <c r="AG17" s="40">
        <f t="shared" si="15"/>
        <v>0.3512043945522829</v>
      </c>
      <c r="AH17" s="40">
        <f t="shared" si="16"/>
        <v>0.33596066349320863</v>
      </c>
      <c r="AI17" s="12">
        <v>1061449836</v>
      </c>
      <c r="AJ17" s="12">
        <v>967142127</v>
      </c>
      <c r="AK17" s="12">
        <v>372785847</v>
      </c>
      <c r="AL17" s="12"/>
    </row>
    <row r="18" spans="1:38" s="59" customFormat="1" ht="12.75">
      <c r="A18" s="64"/>
      <c r="B18" s="65" t="s">
        <v>271</v>
      </c>
      <c r="C18" s="32"/>
      <c r="D18" s="84">
        <f>SUM(D11:D17)</f>
        <v>1626310081</v>
      </c>
      <c r="E18" s="85">
        <f>SUM(E11:E17)</f>
        <v>596475881</v>
      </c>
      <c r="F18" s="93">
        <f t="shared" si="0"/>
        <v>2222785962</v>
      </c>
      <c r="G18" s="84">
        <f>SUM(G11:G17)</f>
        <v>1626310081</v>
      </c>
      <c r="H18" s="85">
        <f>SUM(H11:H17)</f>
        <v>596475881</v>
      </c>
      <c r="I18" s="86">
        <f t="shared" si="1"/>
        <v>2222785962</v>
      </c>
      <c r="J18" s="84">
        <f>SUM(J11:J17)</f>
        <v>538411035</v>
      </c>
      <c r="K18" s="85">
        <f>SUM(K11:K17)</f>
        <v>54448134</v>
      </c>
      <c r="L18" s="85">
        <f t="shared" si="2"/>
        <v>592859169</v>
      </c>
      <c r="M18" s="44">
        <f t="shared" si="3"/>
        <v>0.266718964009725</v>
      </c>
      <c r="N18" s="114">
        <f>SUM(N11:N17)</f>
        <v>405048728</v>
      </c>
      <c r="O18" s="115">
        <f>SUM(O11:O17)</f>
        <v>83851476</v>
      </c>
      <c r="P18" s="116">
        <f t="shared" si="4"/>
        <v>488900204</v>
      </c>
      <c r="Q18" s="44">
        <f t="shared" si="5"/>
        <v>0.21994929442513728</v>
      </c>
      <c r="R18" s="114">
        <f>SUM(R11:R17)</f>
        <v>0</v>
      </c>
      <c r="S18" s="116">
        <f>SUM(S11:S17)</f>
        <v>0</v>
      </c>
      <c r="T18" s="116">
        <f t="shared" si="6"/>
        <v>0</v>
      </c>
      <c r="U18" s="44">
        <f t="shared" si="7"/>
        <v>0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943459763</v>
      </c>
      <c r="AA18" s="85">
        <f t="shared" si="11"/>
        <v>138299610</v>
      </c>
      <c r="AB18" s="85">
        <f t="shared" si="12"/>
        <v>1081759373</v>
      </c>
      <c r="AC18" s="44">
        <f t="shared" si="13"/>
        <v>0.4866682584348623</v>
      </c>
      <c r="AD18" s="84">
        <f>SUM(AD11:AD17)</f>
        <v>339543961</v>
      </c>
      <c r="AE18" s="85">
        <f>SUM(AE11:AE17)</f>
        <v>102677179</v>
      </c>
      <c r="AF18" s="85">
        <f t="shared" si="14"/>
        <v>442221140</v>
      </c>
      <c r="AG18" s="44">
        <f t="shared" si="15"/>
        <v>0.4260531044647542</v>
      </c>
      <c r="AH18" s="44">
        <f t="shared" si="16"/>
        <v>0.10555593068210167</v>
      </c>
      <c r="AI18" s="66">
        <f>SUM(AI11:AI17)</f>
        <v>2288279160</v>
      </c>
      <c r="AJ18" s="66">
        <f>SUM(AJ11:AJ17)</f>
        <v>2132300302</v>
      </c>
      <c r="AK18" s="66">
        <f>SUM(AK11:AK17)</f>
        <v>974928440</v>
      </c>
      <c r="AL18" s="66"/>
    </row>
    <row r="19" spans="1:38" s="13" customFormat="1" ht="12.75">
      <c r="A19" s="29" t="s">
        <v>96</v>
      </c>
      <c r="B19" s="63" t="s">
        <v>272</v>
      </c>
      <c r="C19" s="39" t="s">
        <v>273</v>
      </c>
      <c r="D19" s="80">
        <v>84665000</v>
      </c>
      <c r="E19" s="81">
        <v>30160000</v>
      </c>
      <c r="F19" s="82">
        <f t="shared" si="0"/>
        <v>114825000</v>
      </c>
      <c r="G19" s="80">
        <v>84665000</v>
      </c>
      <c r="H19" s="81">
        <v>30160000</v>
      </c>
      <c r="I19" s="83">
        <f t="shared" si="1"/>
        <v>114825000</v>
      </c>
      <c r="J19" s="80">
        <v>43602516</v>
      </c>
      <c r="K19" s="81">
        <v>4103559</v>
      </c>
      <c r="L19" s="81">
        <f t="shared" si="2"/>
        <v>47706075</v>
      </c>
      <c r="M19" s="40">
        <f t="shared" si="3"/>
        <v>0.415467668190725</v>
      </c>
      <c r="N19" s="108">
        <v>34180739</v>
      </c>
      <c r="O19" s="109">
        <v>5713166</v>
      </c>
      <c r="P19" s="110">
        <f t="shared" si="4"/>
        <v>39893905</v>
      </c>
      <c r="Q19" s="40">
        <f t="shared" si="5"/>
        <v>0.3474322229479643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77783255</v>
      </c>
      <c r="AA19" s="81">
        <f t="shared" si="11"/>
        <v>9816725</v>
      </c>
      <c r="AB19" s="81">
        <f t="shared" si="12"/>
        <v>87599980</v>
      </c>
      <c r="AC19" s="40">
        <f t="shared" si="13"/>
        <v>0.7628998911386893</v>
      </c>
      <c r="AD19" s="80">
        <v>24002554</v>
      </c>
      <c r="AE19" s="81">
        <v>2330481</v>
      </c>
      <c r="AF19" s="81">
        <f t="shared" si="14"/>
        <v>26333035</v>
      </c>
      <c r="AG19" s="40">
        <f t="shared" si="15"/>
        <v>0.5871856807633653</v>
      </c>
      <c r="AH19" s="40">
        <f t="shared" si="16"/>
        <v>0.514975581052469</v>
      </c>
      <c r="AI19" s="12">
        <v>105899500</v>
      </c>
      <c r="AJ19" s="12">
        <v>114851785</v>
      </c>
      <c r="AK19" s="12">
        <v>62182670</v>
      </c>
      <c r="AL19" s="12"/>
    </row>
    <row r="20" spans="1:38" s="13" customFormat="1" ht="12.75">
      <c r="A20" s="29" t="s">
        <v>96</v>
      </c>
      <c r="B20" s="63" t="s">
        <v>274</v>
      </c>
      <c r="C20" s="39" t="s">
        <v>275</v>
      </c>
      <c r="D20" s="80">
        <v>223632819</v>
      </c>
      <c r="E20" s="81">
        <v>16190000</v>
      </c>
      <c r="F20" s="83">
        <f t="shared" si="0"/>
        <v>239822819</v>
      </c>
      <c r="G20" s="80">
        <v>223632819</v>
      </c>
      <c r="H20" s="81">
        <v>16190000</v>
      </c>
      <c r="I20" s="83">
        <f t="shared" si="1"/>
        <v>239822819</v>
      </c>
      <c r="J20" s="80">
        <v>60812190</v>
      </c>
      <c r="K20" s="81">
        <v>3904405</v>
      </c>
      <c r="L20" s="81">
        <f t="shared" si="2"/>
        <v>64716595</v>
      </c>
      <c r="M20" s="40">
        <f t="shared" si="3"/>
        <v>0.26985169830732414</v>
      </c>
      <c r="N20" s="108">
        <v>37717240</v>
      </c>
      <c r="O20" s="109">
        <v>2843472</v>
      </c>
      <c r="P20" s="110">
        <f t="shared" si="4"/>
        <v>40560712</v>
      </c>
      <c r="Q20" s="40">
        <f t="shared" si="5"/>
        <v>0.16912782598890225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98529430</v>
      </c>
      <c r="AA20" s="81">
        <f t="shared" si="11"/>
        <v>6747877</v>
      </c>
      <c r="AB20" s="81">
        <f t="shared" si="12"/>
        <v>105277307</v>
      </c>
      <c r="AC20" s="40">
        <f t="shared" si="13"/>
        <v>0.4389795242962264</v>
      </c>
      <c r="AD20" s="80">
        <v>48795488</v>
      </c>
      <c r="AE20" s="81">
        <v>4201462</v>
      </c>
      <c r="AF20" s="81">
        <f t="shared" si="14"/>
        <v>52996950</v>
      </c>
      <c r="AG20" s="40">
        <f t="shared" si="15"/>
        <v>0.5072238374837673</v>
      </c>
      <c r="AH20" s="40">
        <f t="shared" si="16"/>
        <v>-0.23465950399032398</v>
      </c>
      <c r="AI20" s="12">
        <v>231157955</v>
      </c>
      <c r="AJ20" s="12">
        <v>251679718</v>
      </c>
      <c r="AK20" s="12">
        <v>117248825</v>
      </c>
      <c r="AL20" s="12"/>
    </row>
    <row r="21" spans="1:38" s="13" customFormat="1" ht="12.75">
      <c r="A21" s="29" t="s">
        <v>96</v>
      </c>
      <c r="B21" s="63" t="s">
        <v>276</v>
      </c>
      <c r="C21" s="39" t="s">
        <v>277</v>
      </c>
      <c r="D21" s="80">
        <v>98936478</v>
      </c>
      <c r="E21" s="81">
        <v>13438000</v>
      </c>
      <c r="F21" s="82">
        <f t="shared" si="0"/>
        <v>112374478</v>
      </c>
      <c r="G21" s="80">
        <v>98936478</v>
      </c>
      <c r="H21" s="81">
        <v>13438000</v>
      </c>
      <c r="I21" s="83">
        <f t="shared" si="1"/>
        <v>112374478</v>
      </c>
      <c r="J21" s="80">
        <v>25164174</v>
      </c>
      <c r="K21" s="81">
        <v>1359574</v>
      </c>
      <c r="L21" s="81">
        <f t="shared" si="2"/>
        <v>26523748</v>
      </c>
      <c r="M21" s="40">
        <f t="shared" si="3"/>
        <v>0.23602999962322405</v>
      </c>
      <c r="N21" s="108">
        <v>13551693</v>
      </c>
      <c r="O21" s="109">
        <v>3269615</v>
      </c>
      <c r="P21" s="110">
        <f t="shared" si="4"/>
        <v>16821308</v>
      </c>
      <c r="Q21" s="40">
        <f t="shared" si="5"/>
        <v>0.14968975428744594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38715867</v>
      </c>
      <c r="AA21" s="81">
        <f t="shared" si="11"/>
        <v>4629189</v>
      </c>
      <c r="AB21" s="81">
        <f t="shared" si="12"/>
        <v>43345056</v>
      </c>
      <c r="AC21" s="40">
        <f t="shared" si="13"/>
        <v>0.38571975391067</v>
      </c>
      <c r="AD21" s="80">
        <v>23705740</v>
      </c>
      <c r="AE21" s="81">
        <v>0</v>
      </c>
      <c r="AF21" s="81">
        <f t="shared" si="14"/>
        <v>23705740</v>
      </c>
      <c r="AG21" s="40">
        <f t="shared" si="15"/>
        <v>0.3150162989683233</v>
      </c>
      <c r="AH21" s="40">
        <f t="shared" si="16"/>
        <v>-0.29041202679182343</v>
      </c>
      <c r="AI21" s="12">
        <v>143048011</v>
      </c>
      <c r="AJ21" s="12">
        <v>107088565</v>
      </c>
      <c r="AK21" s="12">
        <v>45062455</v>
      </c>
      <c r="AL21" s="12"/>
    </row>
    <row r="22" spans="1:38" s="13" customFormat="1" ht="12.75">
      <c r="A22" s="29" t="s">
        <v>96</v>
      </c>
      <c r="B22" s="63" t="s">
        <v>278</v>
      </c>
      <c r="C22" s="39" t="s">
        <v>279</v>
      </c>
      <c r="D22" s="80">
        <v>54226521</v>
      </c>
      <c r="E22" s="81">
        <v>21692000</v>
      </c>
      <c r="F22" s="82">
        <f t="shared" si="0"/>
        <v>75918521</v>
      </c>
      <c r="G22" s="80">
        <v>54226521</v>
      </c>
      <c r="H22" s="81">
        <v>21692000</v>
      </c>
      <c r="I22" s="83">
        <f t="shared" si="1"/>
        <v>75918521</v>
      </c>
      <c r="J22" s="80">
        <v>548160</v>
      </c>
      <c r="K22" s="81">
        <v>3395784</v>
      </c>
      <c r="L22" s="81">
        <f t="shared" si="2"/>
        <v>3943944</v>
      </c>
      <c r="M22" s="40">
        <f t="shared" si="3"/>
        <v>0.0519496948577278</v>
      </c>
      <c r="N22" s="108">
        <v>764912</v>
      </c>
      <c r="O22" s="109">
        <v>1654223</v>
      </c>
      <c r="P22" s="110">
        <f t="shared" si="4"/>
        <v>2419135</v>
      </c>
      <c r="Q22" s="40">
        <f t="shared" si="5"/>
        <v>0.03186488577668682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1313072</v>
      </c>
      <c r="AA22" s="81">
        <f t="shared" si="11"/>
        <v>5050007</v>
      </c>
      <c r="AB22" s="81">
        <f t="shared" si="12"/>
        <v>6363079</v>
      </c>
      <c r="AC22" s="40">
        <f t="shared" si="13"/>
        <v>0.08381458063441462</v>
      </c>
      <c r="AD22" s="80">
        <v>4156587</v>
      </c>
      <c r="AE22" s="81">
        <v>1963251</v>
      </c>
      <c r="AF22" s="81">
        <f t="shared" si="14"/>
        <v>6119838</v>
      </c>
      <c r="AG22" s="40">
        <f t="shared" si="15"/>
        <v>0.42330218821638216</v>
      </c>
      <c r="AH22" s="40">
        <f t="shared" si="16"/>
        <v>-0.6047060396043163</v>
      </c>
      <c r="AI22" s="12">
        <v>59335037</v>
      </c>
      <c r="AJ22" s="12">
        <v>59335037</v>
      </c>
      <c r="AK22" s="12">
        <v>25116651</v>
      </c>
      <c r="AL22" s="12"/>
    </row>
    <row r="23" spans="1:38" s="13" customFormat="1" ht="12.75">
      <c r="A23" s="29" t="s">
        <v>96</v>
      </c>
      <c r="B23" s="63" t="s">
        <v>76</v>
      </c>
      <c r="C23" s="39" t="s">
        <v>77</v>
      </c>
      <c r="D23" s="80">
        <v>2987790076</v>
      </c>
      <c r="E23" s="81">
        <v>230014000</v>
      </c>
      <c r="F23" s="82">
        <f t="shared" si="0"/>
        <v>3217804076</v>
      </c>
      <c r="G23" s="80">
        <v>2987790076</v>
      </c>
      <c r="H23" s="81">
        <v>230014000</v>
      </c>
      <c r="I23" s="83">
        <f t="shared" si="1"/>
        <v>3217804076</v>
      </c>
      <c r="J23" s="80">
        <v>835727592</v>
      </c>
      <c r="K23" s="81">
        <v>9775997</v>
      </c>
      <c r="L23" s="81">
        <f t="shared" si="2"/>
        <v>845503589</v>
      </c>
      <c r="M23" s="40">
        <f t="shared" si="3"/>
        <v>0.2627579458010482</v>
      </c>
      <c r="N23" s="108">
        <v>832560873</v>
      </c>
      <c r="O23" s="109">
        <v>36709583</v>
      </c>
      <c r="P23" s="110">
        <f t="shared" si="4"/>
        <v>869270456</v>
      </c>
      <c r="Q23" s="40">
        <f t="shared" si="5"/>
        <v>0.2701439974184432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1668288465</v>
      </c>
      <c r="AA23" s="81">
        <f t="shared" si="11"/>
        <v>46485580</v>
      </c>
      <c r="AB23" s="81">
        <f t="shared" si="12"/>
        <v>1714774045</v>
      </c>
      <c r="AC23" s="40">
        <f t="shared" si="13"/>
        <v>0.5329019432194914</v>
      </c>
      <c r="AD23" s="80">
        <v>701779054</v>
      </c>
      <c r="AE23" s="81">
        <v>37806703</v>
      </c>
      <c r="AF23" s="81">
        <f t="shared" si="14"/>
        <v>739585757</v>
      </c>
      <c r="AG23" s="40">
        <f t="shared" si="15"/>
        <v>0.42531467713210364</v>
      </c>
      <c r="AH23" s="40">
        <f t="shared" si="16"/>
        <v>0.17534775078152287</v>
      </c>
      <c r="AI23" s="12">
        <v>3447387701</v>
      </c>
      <c r="AJ23" s="12">
        <v>3387515048</v>
      </c>
      <c r="AK23" s="12">
        <v>1466224587</v>
      </c>
      <c r="AL23" s="12"/>
    </row>
    <row r="24" spans="1:38" s="13" customFormat="1" ht="12.75">
      <c r="A24" s="29" t="s">
        <v>96</v>
      </c>
      <c r="B24" s="63" t="s">
        <v>280</v>
      </c>
      <c r="C24" s="39" t="s">
        <v>281</v>
      </c>
      <c r="D24" s="80">
        <v>48404000</v>
      </c>
      <c r="E24" s="81">
        <v>14871000</v>
      </c>
      <c r="F24" s="82">
        <f t="shared" si="0"/>
        <v>63275000</v>
      </c>
      <c r="G24" s="80">
        <v>48404000</v>
      </c>
      <c r="H24" s="81">
        <v>14871000</v>
      </c>
      <c r="I24" s="83">
        <f t="shared" si="1"/>
        <v>63275000</v>
      </c>
      <c r="J24" s="80">
        <v>4697508</v>
      </c>
      <c r="K24" s="81">
        <v>0</v>
      </c>
      <c r="L24" s="81">
        <f t="shared" si="2"/>
        <v>4697508</v>
      </c>
      <c r="M24" s="40">
        <f t="shared" si="3"/>
        <v>0.07423955748715923</v>
      </c>
      <c r="N24" s="108">
        <v>12676707</v>
      </c>
      <c r="O24" s="109">
        <v>1337243</v>
      </c>
      <c r="P24" s="110">
        <f t="shared" si="4"/>
        <v>14013950</v>
      </c>
      <c r="Q24" s="40">
        <f t="shared" si="5"/>
        <v>0.22147688660608456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17374215</v>
      </c>
      <c r="AA24" s="81">
        <f t="shared" si="11"/>
        <v>1337243</v>
      </c>
      <c r="AB24" s="81">
        <f t="shared" si="12"/>
        <v>18711458</v>
      </c>
      <c r="AC24" s="40">
        <f t="shared" si="13"/>
        <v>0.29571644409324377</v>
      </c>
      <c r="AD24" s="80">
        <v>12341995</v>
      </c>
      <c r="AE24" s="81">
        <v>233932</v>
      </c>
      <c r="AF24" s="81">
        <f t="shared" si="14"/>
        <v>12575927</v>
      </c>
      <c r="AG24" s="40">
        <f t="shared" si="15"/>
        <v>0.44773898584329996</v>
      </c>
      <c r="AH24" s="40">
        <f t="shared" si="16"/>
        <v>0.11434727634789854</v>
      </c>
      <c r="AI24" s="12">
        <v>65552000</v>
      </c>
      <c r="AJ24" s="12">
        <v>55830844</v>
      </c>
      <c r="AK24" s="12">
        <v>29350186</v>
      </c>
      <c r="AL24" s="12"/>
    </row>
    <row r="25" spans="1:38" s="13" customFormat="1" ht="12.75">
      <c r="A25" s="29" t="s">
        <v>96</v>
      </c>
      <c r="B25" s="63" t="s">
        <v>282</v>
      </c>
      <c r="C25" s="39" t="s">
        <v>283</v>
      </c>
      <c r="D25" s="80">
        <v>45803289</v>
      </c>
      <c r="E25" s="81">
        <v>20391000</v>
      </c>
      <c r="F25" s="82">
        <f t="shared" si="0"/>
        <v>66194289</v>
      </c>
      <c r="G25" s="80">
        <v>45803289</v>
      </c>
      <c r="H25" s="81">
        <v>20391000</v>
      </c>
      <c r="I25" s="83">
        <f t="shared" si="1"/>
        <v>66194289</v>
      </c>
      <c r="J25" s="80">
        <v>15766197</v>
      </c>
      <c r="K25" s="81">
        <v>2743535</v>
      </c>
      <c r="L25" s="81">
        <f t="shared" si="2"/>
        <v>18509732</v>
      </c>
      <c r="M25" s="40">
        <f t="shared" si="3"/>
        <v>0.2796273255537196</v>
      </c>
      <c r="N25" s="108">
        <v>19164329</v>
      </c>
      <c r="O25" s="109">
        <v>6328982</v>
      </c>
      <c r="P25" s="110">
        <f t="shared" si="4"/>
        <v>25493311</v>
      </c>
      <c r="Q25" s="40">
        <f t="shared" si="5"/>
        <v>0.38512855693638465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34930526</v>
      </c>
      <c r="AA25" s="81">
        <f t="shared" si="11"/>
        <v>9072517</v>
      </c>
      <c r="AB25" s="81">
        <f t="shared" si="12"/>
        <v>44003043</v>
      </c>
      <c r="AC25" s="40">
        <f t="shared" si="13"/>
        <v>0.6647558824901042</v>
      </c>
      <c r="AD25" s="80">
        <v>12296195</v>
      </c>
      <c r="AE25" s="81">
        <v>4910652</v>
      </c>
      <c r="AF25" s="81">
        <f t="shared" si="14"/>
        <v>17206847</v>
      </c>
      <c r="AG25" s="40">
        <f t="shared" si="15"/>
        <v>0.49313607684051836</v>
      </c>
      <c r="AH25" s="40">
        <f t="shared" si="16"/>
        <v>0.4815794549692922</v>
      </c>
      <c r="AI25" s="12">
        <v>70737680</v>
      </c>
      <c r="AJ25" s="12">
        <v>67726174</v>
      </c>
      <c r="AK25" s="12">
        <v>34883302</v>
      </c>
      <c r="AL25" s="12"/>
    </row>
    <row r="26" spans="1:38" s="13" customFormat="1" ht="12.75">
      <c r="A26" s="29" t="s">
        <v>115</v>
      </c>
      <c r="B26" s="63" t="s">
        <v>284</v>
      </c>
      <c r="C26" s="39" t="s">
        <v>285</v>
      </c>
      <c r="D26" s="80">
        <v>447246976</v>
      </c>
      <c r="E26" s="81">
        <v>412000000</v>
      </c>
      <c r="F26" s="82">
        <f t="shared" si="0"/>
        <v>859246976</v>
      </c>
      <c r="G26" s="80">
        <v>447246976</v>
      </c>
      <c r="H26" s="81">
        <v>412000000</v>
      </c>
      <c r="I26" s="83">
        <f t="shared" si="1"/>
        <v>859246976</v>
      </c>
      <c r="J26" s="80">
        <v>174478841</v>
      </c>
      <c r="K26" s="81">
        <v>16550551</v>
      </c>
      <c r="L26" s="81">
        <f t="shared" si="2"/>
        <v>191029392</v>
      </c>
      <c r="M26" s="40">
        <f t="shared" si="3"/>
        <v>0.22232186709493873</v>
      </c>
      <c r="N26" s="108">
        <v>133319826</v>
      </c>
      <c r="O26" s="109">
        <v>50311878</v>
      </c>
      <c r="P26" s="110">
        <f t="shared" si="4"/>
        <v>183631704</v>
      </c>
      <c r="Q26" s="40">
        <f t="shared" si="5"/>
        <v>0.21371236574477046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307798667</v>
      </c>
      <c r="AA26" s="81">
        <f t="shared" si="11"/>
        <v>66862429</v>
      </c>
      <c r="AB26" s="81">
        <f t="shared" si="12"/>
        <v>374661096</v>
      </c>
      <c r="AC26" s="40">
        <f t="shared" si="13"/>
        <v>0.43603423283970916</v>
      </c>
      <c r="AD26" s="80">
        <v>111765884</v>
      </c>
      <c r="AE26" s="81">
        <v>22038587</v>
      </c>
      <c r="AF26" s="81">
        <f t="shared" si="14"/>
        <v>133804471</v>
      </c>
      <c r="AG26" s="40">
        <f t="shared" si="15"/>
        <v>0.5291141288023937</v>
      </c>
      <c r="AH26" s="40">
        <f t="shared" si="16"/>
        <v>0.37238840098250536</v>
      </c>
      <c r="AI26" s="12">
        <v>525267117</v>
      </c>
      <c r="AJ26" s="12">
        <v>477143506</v>
      </c>
      <c r="AK26" s="12">
        <v>277926253</v>
      </c>
      <c r="AL26" s="12"/>
    </row>
    <row r="27" spans="1:38" s="59" customFormat="1" ht="12.75">
      <c r="A27" s="64"/>
      <c r="B27" s="65" t="s">
        <v>286</v>
      </c>
      <c r="C27" s="32"/>
      <c r="D27" s="84">
        <f>SUM(D19:D26)</f>
        <v>3990705159</v>
      </c>
      <c r="E27" s="85">
        <f>SUM(E19:E26)</f>
        <v>758756000</v>
      </c>
      <c r="F27" s="93">
        <f t="shared" si="0"/>
        <v>4749461159</v>
      </c>
      <c r="G27" s="84">
        <f>SUM(G19:G26)</f>
        <v>3990705159</v>
      </c>
      <c r="H27" s="85">
        <f>SUM(H19:H26)</f>
        <v>758756000</v>
      </c>
      <c r="I27" s="86">
        <f t="shared" si="1"/>
        <v>4749461159</v>
      </c>
      <c r="J27" s="84">
        <f>SUM(J19:J26)</f>
        <v>1160797178</v>
      </c>
      <c r="K27" s="85">
        <f>SUM(K19:K26)</f>
        <v>41833405</v>
      </c>
      <c r="L27" s="85">
        <f t="shared" si="2"/>
        <v>1202630583</v>
      </c>
      <c r="M27" s="44">
        <f t="shared" si="3"/>
        <v>0.25321411055674664</v>
      </c>
      <c r="N27" s="114">
        <f>SUM(N19:N26)</f>
        <v>1083936319</v>
      </c>
      <c r="O27" s="115">
        <f>SUM(O19:O26)</f>
        <v>108168162</v>
      </c>
      <c r="P27" s="116">
        <f t="shared" si="4"/>
        <v>1192104481</v>
      </c>
      <c r="Q27" s="44">
        <f t="shared" si="5"/>
        <v>0.2509978376685994</v>
      </c>
      <c r="R27" s="114">
        <f>SUM(R19:R26)</f>
        <v>0</v>
      </c>
      <c r="S27" s="116">
        <f>SUM(S19:S26)</f>
        <v>0</v>
      </c>
      <c r="T27" s="116">
        <f t="shared" si="6"/>
        <v>0</v>
      </c>
      <c r="U27" s="44">
        <f t="shared" si="7"/>
        <v>0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2244733497</v>
      </c>
      <c r="AA27" s="85">
        <f t="shared" si="11"/>
        <v>150001567</v>
      </c>
      <c r="AB27" s="85">
        <f t="shared" si="12"/>
        <v>2394735064</v>
      </c>
      <c r="AC27" s="44">
        <f t="shared" si="13"/>
        <v>0.5042119482253461</v>
      </c>
      <c r="AD27" s="84">
        <f>SUM(AD19:AD26)</f>
        <v>938843497</v>
      </c>
      <c r="AE27" s="85">
        <f>SUM(AE19:AE26)</f>
        <v>73485068</v>
      </c>
      <c r="AF27" s="85">
        <f t="shared" si="14"/>
        <v>1012328565</v>
      </c>
      <c r="AG27" s="44">
        <f t="shared" si="15"/>
        <v>0.4427333210474749</v>
      </c>
      <c r="AH27" s="44">
        <f t="shared" si="16"/>
        <v>0.17758652893490168</v>
      </c>
      <c r="AI27" s="66">
        <f>SUM(AI19:AI26)</f>
        <v>4648385001</v>
      </c>
      <c r="AJ27" s="66">
        <f>SUM(AJ19:AJ26)</f>
        <v>4521170677</v>
      </c>
      <c r="AK27" s="66">
        <f>SUM(AK19:AK26)</f>
        <v>2057994929</v>
      </c>
      <c r="AL27" s="66"/>
    </row>
    <row r="28" spans="1:38" s="13" customFormat="1" ht="12.75">
      <c r="A28" s="29" t="s">
        <v>96</v>
      </c>
      <c r="B28" s="63" t="s">
        <v>287</v>
      </c>
      <c r="C28" s="39" t="s">
        <v>288</v>
      </c>
      <c r="D28" s="80">
        <v>564730422</v>
      </c>
      <c r="E28" s="81">
        <v>89649000</v>
      </c>
      <c r="F28" s="82">
        <f t="shared" si="0"/>
        <v>654379422</v>
      </c>
      <c r="G28" s="80">
        <v>564730422</v>
      </c>
      <c r="H28" s="81">
        <v>89649000</v>
      </c>
      <c r="I28" s="83">
        <f t="shared" si="1"/>
        <v>654379422</v>
      </c>
      <c r="J28" s="80">
        <v>235586669</v>
      </c>
      <c r="K28" s="81">
        <v>7734940</v>
      </c>
      <c r="L28" s="81">
        <f t="shared" si="2"/>
        <v>243321609</v>
      </c>
      <c r="M28" s="40">
        <f t="shared" si="3"/>
        <v>0.3718356672285456</v>
      </c>
      <c r="N28" s="108">
        <v>56362279</v>
      </c>
      <c r="O28" s="109">
        <v>16200784</v>
      </c>
      <c r="P28" s="110">
        <f t="shared" si="4"/>
        <v>72563063</v>
      </c>
      <c r="Q28" s="40">
        <f t="shared" si="5"/>
        <v>0.11088836317349844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291948948</v>
      </c>
      <c r="AA28" s="81">
        <f t="shared" si="11"/>
        <v>23935724</v>
      </c>
      <c r="AB28" s="81">
        <f t="shared" si="12"/>
        <v>315884672</v>
      </c>
      <c r="AC28" s="40">
        <f t="shared" si="13"/>
        <v>0.48272403040204404</v>
      </c>
      <c r="AD28" s="80">
        <v>82736983</v>
      </c>
      <c r="AE28" s="81">
        <v>11106433</v>
      </c>
      <c r="AF28" s="81">
        <f t="shared" si="14"/>
        <v>93843416</v>
      </c>
      <c r="AG28" s="40">
        <f t="shared" si="15"/>
        <v>0.5671971635868699</v>
      </c>
      <c r="AH28" s="40">
        <f t="shared" si="16"/>
        <v>-0.2267644754108269</v>
      </c>
      <c r="AI28" s="12">
        <v>566435962</v>
      </c>
      <c r="AJ28" s="12">
        <v>570470000</v>
      </c>
      <c r="AK28" s="12">
        <v>321280871</v>
      </c>
      <c r="AL28" s="12"/>
    </row>
    <row r="29" spans="1:38" s="13" customFormat="1" ht="12.75">
      <c r="A29" s="29" t="s">
        <v>96</v>
      </c>
      <c r="B29" s="63" t="s">
        <v>289</v>
      </c>
      <c r="C29" s="39" t="s">
        <v>290</v>
      </c>
      <c r="D29" s="80">
        <v>64136389</v>
      </c>
      <c r="E29" s="81">
        <v>47569000</v>
      </c>
      <c r="F29" s="82">
        <f t="shared" si="0"/>
        <v>111705389</v>
      </c>
      <c r="G29" s="80">
        <v>64136389</v>
      </c>
      <c r="H29" s="81">
        <v>47569000</v>
      </c>
      <c r="I29" s="83">
        <f t="shared" si="1"/>
        <v>111705389</v>
      </c>
      <c r="J29" s="80">
        <v>28905303</v>
      </c>
      <c r="K29" s="81">
        <v>5329683</v>
      </c>
      <c r="L29" s="81">
        <f t="shared" si="2"/>
        <v>34234986</v>
      </c>
      <c r="M29" s="40">
        <f t="shared" si="3"/>
        <v>0.3064756884737226</v>
      </c>
      <c r="N29" s="108">
        <v>16401970</v>
      </c>
      <c r="O29" s="109">
        <v>112153</v>
      </c>
      <c r="P29" s="110">
        <f t="shared" si="4"/>
        <v>16514123</v>
      </c>
      <c r="Q29" s="40">
        <f t="shared" si="5"/>
        <v>0.14783640384619223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45307273</v>
      </c>
      <c r="AA29" s="81">
        <f t="shared" si="11"/>
        <v>5441836</v>
      </c>
      <c r="AB29" s="81">
        <f t="shared" si="12"/>
        <v>50749109</v>
      </c>
      <c r="AC29" s="40">
        <f t="shared" si="13"/>
        <v>0.4543120923199148</v>
      </c>
      <c r="AD29" s="80">
        <v>31298952</v>
      </c>
      <c r="AE29" s="81">
        <v>0</v>
      </c>
      <c r="AF29" s="81">
        <f t="shared" si="14"/>
        <v>31298952</v>
      </c>
      <c r="AG29" s="40">
        <f t="shared" si="15"/>
        <v>0.7703182948490231</v>
      </c>
      <c r="AH29" s="40">
        <f t="shared" si="16"/>
        <v>-0.47237457024120166</v>
      </c>
      <c r="AI29" s="12">
        <v>70375000</v>
      </c>
      <c r="AJ29" s="12">
        <v>61254084</v>
      </c>
      <c r="AK29" s="12">
        <v>54211150</v>
      </c>
      <c r="AL29" s="12"/>
    </row>
    <row r="30" spans="1:38" s="13" customFormat="1" ht="12.75">
      <c r="A30" s="29" t="s">
        <v>96</v>
      </c>
      <c r="B30" s="63" t="s">
        <v>291</v>
      </c>
      <c r="C30" s="39" t="s">
        <v>292</v>
      </c>
      <c r="D30" s="80">
        <v>270938000</v>
      </c>
      <c r="E30" s="81">
        <v>24409000</v>
      </c>
      <c r="F30" s="83">
        <f t="shared" si="0"/>
        <v>295347000</v>
      </c>
      <c r="G30" s="80">
        <v>270938000</v>
      </c>
      <c r="H30" s="81">
        <v>24409000</v>
      </c>
      <c r="I30" s="83">
        <f t="shared" si="1"/>
        <v>295347000</v>
      </c>
      <c r="J30" s="80">
        <v>78325546</v>
      </c>
      <c r="K30" s="81">
        <v>5024226</v>
      </c>
      <c r="L30" s="81">
        <f t="shared" si="2"/>
        <v>83349772</v>
      </c>
      <c r="M30" s="40">
        <f t="shared" si="3"/>
        <v>0.2822096449261377</v>
      </c>
      <c r="N30" s="108">
        <v>65200680</v>
      </c>
      <c r="O30" s="109">
        <v>7533163</v>
      </c>
      <c r="P30" s="110">
        <f t="shared" si="4"/>
        <v>72733843</v>
      </c>
      <c r="Q30" s="40">
        <f t="shared" si="5"/>
        <v>0.24626572472379946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143526226</v>
      </c>
      <c r="AA30" s="81">
        <f t="shared" si="11"/>
        <v>12557389</v>
      </c>
      <c r="AB30" s="81">
        <f t="shared" si="12"/>
        <v>156083615</v>
      </c>
      <c r="AC30" s="40">
        <f t="shared" si="13"/>
        <v>0.5284753696499372</v>
      </c>
      <c r="AD30" s="80">
        <v>53225148</v>
      </c>
      <c r="AE30" s="81">
        <v>3866760</v>
      </c>
      <c r="AF30" s="81">
        <f t="shared" si="14"/>
        <v>57091908</v>
      </c>
      <c r="AG30" s="40">
        <f t="shared" si="15"/>
        <v>0.42943844712907864</v>
      </c>
      <c r="AH30" s="40">
        <f t="shared" si="16"/>
        <v>0.2739781441531084</v>
      </c>
      <c r="AI30" s="12">
        <v>283856175</v>
      </c>
      <c r="AJ30" s="12">
        <v>265977175</v>
      </c>
      <c r="AK30" s="12">
        <v>121898755</v>
      </c>
      <c r="AL30" s="12"/>
    </row>
    <row r="31" spans="1:38" s="13" customFormat="1" ht="12.75">
      <c r="A31" s="29" t="s">
        <v>96</v>
      </c>
      <c r="B31" s="63" t="s">
        <v>293</v>
      </c>
      <c r="C31" s="39" t="s">
        <v>294</v>
      </c>
      <c r="D31" s="80">
        <v>93311922</v>
      </c>
      <c r="E31" s="81">
        <v>52839617</v>
      </c>
      <c r="F31" s="82">
        <f t="shared" si="0"/>
        <v>146151539</v>
      </c>
      <c r="G31" s="80">
        <v>93311922</v>
      </c>
      <c r="H31" s="81">
        <v>52839617</v>
      </c>
      <c r="I31" s="83">
        <f t="shared" si="1"/>
        <v>146151539</v>
      </c>
      <c r="J31" s="80">
        <v>36021299</v>
      </c>
      <c r="K31" s="81">
        <v>4215650</v>
      </c>
      <c r="L31" s="81">
        <f t="shared" si="2"/>
        <v>40236949</v>
      </c>
      <c r="M31" s="40">
        <f t="shared" si="3"/>
        <v>0.2753097865086457</v>
      </c>
      <c r="N31" s="108">
        <v>29351590</v>
      </c>
      <c r="O31" s="109">
        <v>12757489</v>
      </c>
      <c r="P31" s="110">
        <f t="shared" si="4"/>
        <v>42109079</v>
      </c>
      <c r="Q31" s="40">
        <f t="shared" si="5"/>
        <v>0.28811929924323276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65372889</v>
      </c>
      <c r="AA31" s="81">
        <f t="shared" si="11"/>
        <v>16973139</v>
      </c>
      <c r="AB31" s="81">
        <f t="shared" si="12"/>
        <v>82346028</v>
      </c>
      <c r="AC31" s="40">
        <f t="shared" si="13"/>
        <v>0.5634290857518784</v>
      </c>
      <c r="AD31" s="80">
        <v>18732043</v>
      </c>
      <c r="AE31" s="81">
        <v>4005477</v>
      </c>
      <c r="AF31" s="81">
        <f t="shared" si="14"/>
        <v>22737520</v>
      </c>
      <c r="AG31" s="40">
        <f t="shared" si="15"/>
        <v>0.32008555418778983</v>
      </c>
      <c r="AH31" s="40">
        <f t="shared" si="16"/>
        <v>0.8519644622632547</v>
      </c>
      <c r="AI31" s="12">
        <v>175025915</v>
      </c>
      <c r="AJ31" s="12">
        <v>115687079</v>
      </c>
      <c r="AK31" s="12">
        <v>56023267</v>
      </c>
      <c r="AL31" s="12"/>
    </row>
    <row r="32" spans="1:38" s="13" customFormat="1" ht="12.75">
      <c r="A32" s="29" t="s">
        <v>96</v>
      </c>
      <c r="B32" s="63" t="s">
        <v>295</v>
      </c>
      <c r="C32" s="39" t="s">
        <v>296</v>
      </c>
      <c r="D32" s="80">
        <v>76956000</v>
      </c>
      <c r="E32" s="81">
        <v>41468000</v>
      </c>
      <c r="F32" s="82">
        <f t="shared" si="0"/>
        <v>118424000</v>
      </c>
      <c r="G32" s="80">
        <v>76956000</v>
      </c>
      <c r="H32" s="81">
        <v>41468000</v>
      </c>
      <c r="I32" s="83">
        <f t="shared" si="1"/>
        <v>118424000</v>
      </c>
      <c r="J32" s="80">
        <v>34128213</v>
      </c>
      <c r="K32" s="81">
        <v>0</v>
      </c>
      <c r="L32" s="81">
        <f t="shared" si="2"/>
        <v>34128213</v>
      </c>
      <c r="M32" s="40">
        <f t="shared" si="3"/>
        <v>0.2881866260217523</v>
      </c>
      <c r="N32" s="108">
        <v>16492830</v>
      </c>
      <c r="O32" s="109">
        <v>0</v>
      </c>
      <c r="P32" s="110">
        <f t="shared" si="4"/>
        <v>16492830</v>
      </c>
      <c r="Q32" s="40">
        <f t="shared" si="5"/>
        <v>0.1392693204080254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50621043</v>
      </c>
      <c r="AA32" s="81">
        <f t="shared" si="11"/>
        <v>0</v>
      </c>
      <c r="AB32" s="81">
        <f t="shared" si="12"/>
        <v>50621043</v>
      </c>
      <c r="AC32" s="40">
        <f t="shared" si="13"/>
        <v>0.42745594642977774</v>
      </c>
      <c r="AD32" s="80">
        <v>13242938</v>
      </c>
      <c r="AE32" s="81">
        <v>1500000</v>
      </c>
      <c r="AF32" s="81">
        <f t="shared" si="14"/>
        <v>14742938</v>
      </c>
      <c r="AG32" s="40">
        <f t="shared" si="15"/>
        <v>0.6736048504543254</v>
      </c>
      <c r="AH32" s="40">
        <f t="shared" si="16"/>
        <v>0.11869357383175583</v>
      </c>
      <c r="AI32" s="12">
        <v>109228201</v>
      </c>
      <c r="AJ32" s="12">
        <v>102244000</v>
      </c>
      <c r="AK32" s="12">
        <v>73576646</v>
      </c>
      <c r="AL32" s="12"/>
    </row>
    <row r="33" spans="1:38" s="13" customFormat="1" ht="12.75">
      <c r="A33" s="29" t="s">
        <v>115</v>
      </c>
      <c r="B33" s="63" t="s">
        <v>297</v>
      </c>
      <c r="C33" s="39" t="s">
        <v>298</v>
      </c>
      <c r="D33" s="80">
        <v>422748808</v>
      </c>
      <c r="E33" s="81">
        <v>210208380</v>
      </c>
      <c r="F33" s="82">
        <f t="shared" si="0"/>
        <v>632957188</v>
      </c>
      <c r="G33" s="80">
        <v>422748808</v>
      </c>
      <c r="H33" s="81">
        <v>210208380</v>
      </c>
      <c r="I33" s="83">
        <f t="shared" si="1"/>
        <v>632957188</v>
      </c>
      <c r="J33" s="80">
        <v>70487281</v>
      </c>
      <c r="K33" s="81">
        <v>2174409</v>
      </c>
      <c r="L33" s="81">
        <f t="shared" si="2"/>
        <v>72661690</v>
      </c>
      <c r="M33" s="40">
        <f t="shared" si="3"/>
        <v>0.1147971638170258</v>
      </c>
      <c r="N33" s="108">
        <v>130086190</v>
      </c>
      <c r="O33" s="109">
        <v>125965</v>
      </c>
      <c r="P33" s="110">
        <f t="shared" si="4"/>
        <v>130212155</v>
      </c>
      <c r="Q33" s="40">
        <f t="shared" si="5"/>
        <v>0.20572031958660686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200573471</v>
      </c>
      <c r="AA33" s="81">
        <f t="shared" si="11"/>
        <v>2300374</v>
      </c>
      <c r="AB33" s="81">
        <f t="shared" si="12"/>
        <v>202873845</v>
      </c>
      <c r="AC33" s="40">
        <f t="shared" si="13"/>
        <v>0.3205174834036327</v>
      </c>
      <c r="AD33" s="80">
        <v>175479823</v>
      </c>
      <c r="AE33" s="81">
        <v>20429219</v>
      </c>
      <c r="AF33" s="81">
        <f t="shared" si="14"/>
        <v>195909042</v>
      </c>
      <c r="AG33" s="40">
        <f t="shared" si="15"/>
        <v>0.6096343387601084</v>
      </c>
      <c r="AH33" s="40">
        <f t="shared" si="16"/>
        <v>-0.3353438224663464</v>
      </c>
      <c r="AI33" s="12">
        <v>540063530</v>
      </c>
      <c r="AJ33" s="12">
        <v>536544034</v>
      </c>
      <c r="AK33" s="12">
        <v>329241273</v>
      </c>
      <c r="AL33" s="12"/>
    </row>
    <row r="34" spans="1:38" s="59" customFormat="1" ht="12.75">
      <c r="A34" s="64"/>
      <c r="B34" s="65" t="s">
        <v>299</v>
      </c>
      <c r="C34" s="32"/>
      <c r="D34" s="84">
        <f>SUM(D28:D33)</f>
        <v>1492821541</v>
      </c>
      <c r="E34" s="85">
        <f>SUM(E28:E33)</f>
        <v>466142997</v>
      </c>
      <c r="F34" s="93">
        <f t="shared" si="0"/>
        <v>1958964538</v>
      </c>
      <c r="G34" s="84">
        <f>SUM(G28:G33)</f>
        <v>1492821541</v>
      </c>
      <c r="H34" s="85">
        <f>SUM(H28:H33)</f>
        <v>466142997</v>
      </c>
      <c r="I34" s="86">
        <f t="shared" si="1"/>
        <v>1958964538</v>
      </c>
      <c r="J34" s="84">
        <f>SUM(J28:J33)</f>
        <v>483454311</v>
      </c>
      <c r="K34" s="85">
        <f>SUM(K28:K33)</f>
        <v>24478908</v>
      </c>
      <c r="L34" s="85">
        <f t="shared" si="2"/>
        <v>507933219</v>
      </c>
      <c r="M34" s="44">
        <f t="shared" si="3"/>
        <v>0.25928658183806286</v>
      </c>
      <c r="N34" s="114">
        <f>SUM(N28:N33)</f>
        <v>313895539</v>
      </c>
      <c r="O34" s="115">
        <f>SUM(O28:O33)</f>
        <v>36729554</v>
      </c>
      <c r="P34" s="116">
        <f t="shared" si="4"/>
        <v>350625093</v>
      </c>
      <c r="Q34" s="44">
        <f t="shared" si="5"/>
        <v>0.1789849107518658</v>
      </c>
      <c r="R34" s="114">
        <f>SUM(R28:R33)</f>
        <v>0</v>
      </c>
      <c r="S34" s="116">
        <f>SUM(S28:S33)</f>
        <v>0</v>
      </c>
      <c r="T34" s="116">
        <f t="shared" si="6"/>
        <v>0</v>
      </c>
      <c r="U34" s="44">
        <f t="shared" si="7"/>
        <v>0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797349850</v>
      </c>
      <c r="AA34" s="85">
        <f t="shared" si="11"/>
        <v>61208462</v>
      </c>
      <c r="AB34" s="85">
        <f t="shared" si="12"/>
        <v>858558312</v>
      </c>
      <c r="AC34" s="44">
        <f t="shared" si="13"/>
        <v>0.43827149258992865</v>
      </c>
      <c r="AD34" s="84">
        <f>SUM(AD28:AD33)</f>
        <v>374715887</v>
      </c>
      <c r="AE34" s="85">
        <f>SUM(AE28:AE33)</f>
        <v>40907889</v>
      </c>
      <c r="AF34" s="85">
        <f t="shared" si="14"/>
        <v>415623776</v>
      </c>
      <c r="AG34" s="44">
        <f t="shared" si="15"/>
        <v>0.5479887110282039</v>
      </c>
      <c r="AH34" s="44">
        <f t="shared" si="16"/>
        <v>-0.15638826927937832</v>
      </c>
      <c r="AI34" s="66">
        <f>SUM(AI28:AI33)</f>
        <v>1744984783</v>
      </c>
      <c r="AJ34" s="66">
        <f>SUM(AJ28:AJ33)</f>
        <v>1652176372</v>
      </c>
      <c r="AK34" s="66">
        <f>SUM(AK28:AK33)</f>
        <v>956231962</v>
      </c>
      <c r="AL34" s="66"/>
    </row>
    <row r="35" spans="1:38" s="13" customFormat="1" ht="12.75">
      <c r="A35" s="29" t="s">
        <v>96</v>
      </c>
      <c r="B35" s="63" t="s">
        <v>300</v>
      </c>
      <c r="C35" s="39" t="s">
        <v>301</v>
      </c>
      <c r="D35" s="80">
        <v>197867918</v>
      </c>
      <c r="E35" s="81">
        <v>28243000</v>
      </c>
      <c r="F35" s="82">
        <f t="shared" si="0"/>
        <v>226110918</v>
      </c>
      <c r="G35" s="80">
        <v>197867918</v>
      </c>
      <c r="H35" s="81">
        <v>28243000</v>
      </c>
      <c r="I35" s="83">
        <f t="shared" si="1"/>
        <v>226110918</v>
      </c>
      <c r="J35" s="80">
        <v>60119167</v>
      </c>
      <c r="K35" s="81">
        <v>307374</v>
      </c>
      <c r="L35" s="81">
        <f t="shared" si="2"/>
        <v>60426541</v>
      </c>
      <c r="M35" s="40">
        <f t="shared" si="3"/>
        <v>0.26724291570918307</v>
      </c>
      <c r="N35" s="108">
        <v>49254773</v>
      </c>
      <c r="O35" s="109">
        <v>3059046</v>
      </c>
      <c r="P35" s="110">
        <f t="shared" si="4"/>
        <v>52313819</v>
      </c>
      <c r="Q35" s="40">
        <f t="shared" si="5"/>
        <v>0.23136352486968365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109373940</v>
      </c>
      <c r="AA35" s="81">
        <f t="shared" si="11"/>
        <v>3366420</v>
      </c>
      <c r="AB35" s="81">
        <f t="shared" si="12"/>
        <v>112740360</v>
      </c>
      <c r="AC35" s="40">
        <f t="shared" si="13"/>
        <v>0.4986064405788667</v>
      </c>
      <c r="AD35" s="80">
        <v>44882362</v>
      </c>
      <c r="AE35" s="81">
        <v>4310689</v>
      </c>
      <c r="AF35" s="81">
        <f t="shared" si="14"/>
        <v>49193051</v>
      </c>
      <c r="AG35" s="40">
        <f t="shared" si="15"/>
        <v>0.49145545220609116</v>
      </c>
      <c r="AH35" s="40">
        <f t="shared" si="16"/>
        <v>0.06343920404530312</v>
      </c>
      <c r="AI35" s="12">
        <v>228889000</v>
      </c>
      <c r="AJ35" s="12">
        <v>219746390</v>
      </c>
      <c r="AK35" s="12">
        <v>112488747</v>
      </c>
      <c r="AL35" s="12"/>
    </row>
    <row r="36" spans="1:38" s="13" customFormat="1" ht="12.75">
      <c r="A36" s="29" t="s">
        <v>96</v>
      </c>
      <c r="B36" s="63" t="s">
        <v>302</v>
      </c>
      <c r="C36" s="39" t="s">
        <v>303</v>
      </c>
      <c r="D36" s="80">
        <v>118274957</v>
      </c>
      <c r="E36" s="81">
        <v>47198000</v>
      </c>
      <c r="F36" s="82">
        <f t="shared" si="0"/>
        <v>165472957</v>
      </c>
      <c r="G36" s="80">
        <v>118274957</v>
      </c>
      <c r="H36" s="81">
        <v>47198000</v>
      </c>
      <c r="I36" s="83">
        <f t="shared" si="1"/>
        <v>165472957</v>
      </c>
      <c r="J36" s="80">
        <v>35341243</v>
      </c>
      <c r="K36" s="81">
        <v>9047756</v>
      </c>
      <c r="L36" s="81">
        <f t="shared" si="2"/>
        <v>44388999</v>
      </c>
      <c r="M36" s="40">
        <f t="shared" si="3"/>
        <v>0.26825530772378714</v>
      </c>
      <c r="N36" s="108">
        <v>26735860</v>
      </c>
      <c r="O36" s="109">
        <v>19248119</v>
      </c>
      <c r="P36" s="110">
        <f t="shared" si="4"/>
        <v>45983979</v>
      </c>
      <c r="Q36" s="40">
        <f t="shared" si="5"/>
        <v>0.27789422412992837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62077103</v>
      </c>
      <c r="AA36" s="81">
        <f t="shared" si="11"/>
        <v>28295875</v>
      </c>
      <c r="AB36" s="81">
        <f t="shared" si="12"/>
        <v>90372978</v>
      </c>
      <c r="AC36" s="40">
        <f t="shared" si="13"/>
        <v>0.5461495318537155</v>
      </c>
      <c r="AD36" s="80">
        <v>4199716</v>
      </c>
      <c r="AE36" s="81">
        <v>7400912</v>
      </c>
      <c r="AF36" s="81">
        <f t="shared" si="14"/>
        <v>11600628</v>
      </c>
      <c r="AG36" s="40">
        <f t="shared" si="15"/>
        <v>0.5121353959738986</v>
      </c>
      <c r="AH36" s="40">
        <f t="shared" si="16"/>
        <v>2.9639215221796613</v>
      </c>
      <c r="AI36" s="12">
        <v>111625653</v>
      </c>
      <c r="AJ36" s="12">
        <v>123503601</v>
      </c>
      <c r="AK36" s="12">
        <v>57167448</v>
      </c>
      <c r="AL36" s="12"/>
    </row>
    <row r="37" spans="1:38" s="13" customFormat="1" ht="12.75">
      <c r="A37" s="29" t="s">
        <v>96</v>
      </c>
      <c r="B37" s="63" t="s">
        <v>304</v>
      </c>
      <c r="C37" s="39" t="s">
        <v>305</v>
      </c>
      <c r="D37" s="80">
        <v>77135500</v>
      </c>
      <c r="E37" s="81">
        <v>31065000</v>
      </c>
      <c r="F37" s="82">
        <f t="shared" si="0"/>
        <v>108200500</v>
      </c>
      <c r="G37" s="80">
        <v>77135500</v>
      </c>
      <c r="H37" s="81">
        <v>31065000</v>
      </c>
      <c r="I37" s="83">
        <f t="shared" si="1"/>
        <v>108200500</v>
      </c>
      <c r="J37" s="80">
        <v>194957</v>
      </c>
      <c r="K37" s="81">
        <v>4517116</v>
      </c>
      <c r="L37" s="81">
        <f t="shared" si="2"/>
        <v>4712073</v>
      </c>
      <c r="M37" s="40">
        <f t="shared" si="3"/>
        <v>0.043549456795486156</v>
      </c>
      <c r="N37" s="108">
        <v>0</v>
      </c>
      <c r="O37" s="109">
        <v>5213506</v>
      </c>
      <c r="P37" s="110">
        <f t="shared" si="4"/>
        <v>5213506</v>
      </c>
      <c r="Q37" s="40">
        <f t="shared" si="5"/>
        <v>0.0481837514614073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194957</v>
      </c>
      <c r="AA37" s="81">
        <f t="shared" si="11"/>
        <v>9730622</v>
      </c>
      <c r="AB37" s="81">
        <f t="shared" si="12"/>
        <v>9925579</v>
      </c>
      <c r="AC37" s="40">
        <f t="shared" si="13"/>
        <v>0.09173320825689345</v>
      </c>
      <c r="AD37" s="80">
        <v>112954</v>
      </c>
      <c r="AE37" s="81">
        <v>4915878</v>
      </c>
      <c r="AF37" s="81">
        <f t="shared" si="14"/>
        <v>5028832</v>
      </c>
      <c r="AG37" s="40">
        <f t="shared" si="15"/>
        <v>0.32617606975804125</v>
      </c>
      <c r="AH37" s="40">
        <f t="shared" si="16"/>
        <v>0.036723040260641104</v>
      </c>
      <c r="AI37" s="12">
        <v>103902000</v>
      </c>
      <c r="AJ37" s="12">
        <v>105743000</v>
      </c>
      <c r="AK37" s="12">
        <v>33890346</v>
      </c>
      <c r="AL37" s="12"/>
    </row>
    <row r="38" spans="1:38" s="13" customFormat="1" ht="12.75">
      <c r="A38" s="29" t="s">
        <v>96</v>
      </c>
      <c r="B38" s="63" t="s">
        <v>306</v>
      </c>
      <c r="C38" s="39" t="s">
        <v>307</v>
      </c>
      <c r="D38" s="80">
        <v>125993500</v>
      </c>
      <c r="E38" s="81">
        <v>48107980</v>
      </c>
      <c r="F38" s="82">
        <f t="shared" si="0"/>
        <v>174101480</v>
      </c>
      <c r="G38" s="80">
        <v>125993500</v>
      </c>
      <c r="H38" s="81">
        <v>48107980</v>
      </c>
      <c r="I38" s="83">
        <f t="shared" si="1"/>
        <v>174101480</v>
      </c>
      <c r="J38" s="80">
        <v>45651809</v>
      </c>
      <c r="K38" s="81">
        <v>239091</v>
      </c>
      <c r="L38" s="81">
        <f t="shared" si="2"/>
        <v>45890900</v>
      </c>
      <c r="M38" s="40">
        <f t="shared" si="3"/>
        <v>0.2635870757675351</v>
      </c>
      <c r="N38" s="108">
        <v>42241094</v>
      </c>
      <c r="O38" s="109">
        <v>3160235</v>
      </c>
      <c r="P38" s="110">
        <f t="shared" si="4"/>
        <v>45401329</v>
      </c>
      <c r="Q38" s="40">
        <f t="shared" si="5"/>
        <v>0.26077508933295684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87892903</v>
      </c>
      <c r="AA38" s="81">
        <f t="shared" si="11"/>
        <v>3399326</v>
      </c>
      <c r="AB38" s="81">
        <f t="shared" si="12"/>
        <v>91292229</v>
      </c>
      <c r="AC38" s="40">
        <f t="shared" si="13"/>
        <v>0.5243621651004919</v>
      </c>
      <c r="AD38" s="80">
        <v>33435146</v>
      </c>
      <c r="AE38" s="81">
        <v>3162774</v>
      </c>
      <c r="AF38" s="81">
        <f t="shared" si="14"/>
        <v>36597920</v>
      </c>
      <c r="AG38" s="40">
        <f t="shared" si="15"/>
        <v>0.4482414950208144</v>
      </c>
      <c r="AH38" s="40">
        <f t="shared" si="16"/>
        <v>0.2405439708048982</v>
      </c>
      <c r="AI38" s="12">
        <v>165991000</v>
      </c>
      <c r="AJ38" s="12">
        <v>150309548</v>
      </c>
      <c r="AK38" s="12">
        <v>74404054</v>
      </c>
      <c r="AL38" s="12"/>
    </row>
    <row r="39" spans="1:38" s="13" customFormat="1" ht="12.75">
      <c r="A39" s="29" t="s">
        <v>115</v>
      </c>
      <c r="B39" s="63" t="s">
        <v>308</v>
      </c>
      <c r="C39" s="39" t="s">
        <v>309</v>
      </c>
      <c r="D39" s="80">
        <v>224570086</v>
      </c>
      <c r="E39" s="81">
        <v>231740202</v>
      </c>
      <c r="F39" s="82">
        <f t="shared" si="0"/>
        <v>456310288</v>
      </c>
      <c r="G39" s="80">
        <v>224570086</v>
      </c>
      <c r="H39" s="81">
        <v>231740202</v>
      </c>
      <c r="I39" s="83">
        <f t="shared" si="1"/>
        <v>456310288</v>
      </c>
      <c r="J39" s="80">
        <v>390871419</v>
      </c>
      <c r="K39" s="81">
        <v>352711217</v>
      </c>
      <c r="L39" s="81">
        <f t="shared" si="2"/>
        <v>743582636</v>
      </c>
      <c r="M39" s="40">
        <f t="shared" si="3"/>
        <v>1.6295548348451876</v>
      </c>
      <c r="N39" s="108">
        <v>0</v>
      </c>
      <c r="O39" s="109">
        <v>0</v>
      </c>
      <c r="P39" s="110">
        <f t="shared" si="4"/>
        <v>0</v>
      </c>
      <c r="Q39" s="40">
        <f t="shared" si="5"/>
        <v>0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390871419</v>
      </c>
      <c r="AA39" s="81">
        <f t="shared" si="11"/>
        <v>352711217</v>
      </c>
      <c r="AB39" s="81">
        <f t="shared" si="12"/>
        <v>743582636</v>
      </c>
      <c r="AC39" s="40">
        <f t="shared" si="13"/>
        <v>1.6295548348451876</v>
      </c>
      <c r="AD39" s="80">
        <v>49729034</v>
      </c>
      <c r="AE39" s="81">
        <v>70428160</v>
      </c>
      <c r="AF39" s="81">
        <f t="shared" si="14"/>
        <v>120157194</v>
      </c>
      <c r="AG39" s="40">
        <f t="shared" si="15"/>
        <v>0.7562751178216094</v>
      </c>
      <c r="AH39" s="40">
        <f t="shared" si="16"/>
        <v>-1</v>
      </c>
      <c r="AI39" s="12">
        <v>343740000</v>
      </c>
      <c r="AJ39" s="12">
        <v>273246354</v>
      </c>
      <c r="AK39" s="12">
        <v>259962009</v>
      </c>
      <c r="AL39" s="12"/>
    </row>
    <row r="40" spans="1:38" s="59" customFormat="1" ht="12.75">
      <c r="A40" s="64"/>
      <c r="B40" s="65" t="s">
        <v>310</v>
      </c>
      <c r="C40" s="32"/>
      <c r="D40" s="84">
        <f>SUM(D35:D39)</f>
        <v>743841961</v>
      </c>
      <c r="E40" s="85">
        <f>SUM(E35:E39)</f>
        <v>386354182</v>
      </c>
      <c r="F40" s="86">
        <f t="shared" si="0"/>
        <v>1130196143</v>
      </c>
      <c r="G40" s="84">
        <f>SUM(G35:G39)</f>
        <v>743841961</v>
      </c>
      <c r="H40" s="85">
        <f>SUM(H35:H39)</f>
        <v>386354182</v>
      </c>
      <c r="I40" s="86">
        <f t="shared" si="1"/>
        <v>1130196143</v>
      </c>
      <c r="J40" s="84">
        <f>SUM(J35:J39)</f>
        <v>532178595</v>
      </c>
      <c r="K40" s="85">
        <f>SUM(K35:K39)</f>
        <v>366822554</v>
      </c>
      <c r="L40" s="85">
        <f t="shared" si="2"/>
        <v>899001149</v>
      </c>
      <c r="M40" s="44">
        <f t="shared" si="3"/>
        <v>0.7954381675853941</v>
      </c>
      <c r="N40" s="114">
        <f>SUM(N35:N39)</f>
        <v>118231727</v>
      </c>
      <c r="O40" s="115">
        <f>SUM(O35:O39)</f>
        <v>30680906</v>
      </c>
      <c r="P40" s="116">
        <f t="shared" si="4"/>
        <v>148912633</v>
      </c>
      <c r="Q40" s="44">
        <f t="shared" si="5"/>
        <v>0.13175822083830982</v>
      </c>
      <c r="R40" s="114">
        <f>SUM(R35:R39)</f>
        <v>0</v>
      </c>
      <c r="S40" s="116">
        <f>SUM(S35:S39)</f>
        <v>0</v>
      </c>
      <c r="T40" s="116">
        <f t="shared" si="6"/>
        <v>0</v>
      </c>
      <c r="U40" s="44">
        <f t="shared" si="7"/>
        <v>0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650410322</v>
      </c>
      <c r="AA40" s="85">
        <f t="shared" si="11"/>
        <v>397503460</v>
      </c>
      <c r="AB40" s="85">
        <f t="shared" si="12"/>
        <v>1047913782</v>
      </c>
      <c r="AC40" s="44">
        <f t="shared" si="13"/>
        <v>0.9271963884237039</v>
      </c>
      <c r="AD40" s="84">
        <f>SUM(AD35:AD39)</f>
        <v>132359212</v>
      </c>
      <c r="AE40" s="85">
        <f>SUM(AE35:AE39)</f>
        <v>90218413</v>
      </c>
      <c r="AF40" s="85">
        <f t="shared" si="14"/>
        <v>222577625</v>
      </c>
      <c r="AG40" s="44">
        <f t="shared" si="15"/>
        <v>0.5637624347853424</v>
      </c>
      <c r="AH40" s="44">
        <f t="shared" si="16"/>
        <v>-0.3309631504963718</v>
      </c>
      <c r="AI40" s="66">
        <f>SUM(AI35:AI39)</f>
        <v>954147653</v>
      </c>
      <c r="AJ40" s="66">
        <f>SUM(AJ35:AJ39)</f>
        <v>872548893</v>
      </c>
      <c r="AK40" s="66">
        <f>SUM(AK35:AK39)</f>
        <v>537912604</v>
      </c>
      <c r="AL40" s="66"/>
    </row>
    <row r="41" spans="1:38" s="13" customFormat="1" ht="12.75">
      <c r="A41" s="29" t="s">
        <v>96</v>
      </c>
      <c r="B41" s="63" t="s">
        <v>78</v>
      </c>
      <c r="C41" s="39" t="s">
        <v>79</v>
      </c>
      <c r="D41" s="80">
        <v>1326738185</v>
      </c>
      <c r="E41" s="81">
        <v>305418128</v>
      </c>
      <c r="F41" s="82">
        <f t="shared" si="0"/>
        <v>1632156313</v>
      </c>
      <c r="G41" s="80">
        <v>1326738185</v>
      </c>
      <c r="H41" s="81">
        <v>305418128</v>
      </c>
      <c r="I41" s="83">
        <f t="shared" si="1"/>
        <v>1632156313</v>
      </c>
      <c r="J41" s="80">
        <v>381265424</v>
      </c>
      <c r="K41" s="81">
        <v>23662893</v>
      </c>
      <c r="L41" s="81">
        <f t="shared" si="2"/>
        <v>404928317</v>
      </c>
      <c r="M41" s="40">
        <f t="shared" si="3"/>
        <v>0.24809407884206738</v>
      </c>
      <c r="N41" s="108">
        <v>360461446</v>
      </c>
      <c r="O41" s="109">
        <v>49626334</v>
      </c>
      <c r="P41" s="110">
        <f t="shared" si="4"/>
        <v>410087780</v>
      </c>
      <c r="Q41" s="40">
        <f t="shared" si="5"/>
        <v>0.25125521173044657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741726870</v>
      </c>
      <c r="AA41" s="81">
        <f t="shared" si="11"/>
        <v>73289227</v>
      </c>
      <c r="AB41" s="81">
        <f t="shared" si="12"/>
        <v>815016097</v>
      </c>
      <c r="AC41" s="40">
        <f t="shared" si="13"/>
        <v>0.4993492905725139</v>
      </c>
      <c r="AD41" s="80">
        <v>312914462</v>
      </c>
      <c r="AE41" s="81">
        <v>46838944</v>
      </c>
      <c r="AF41" s="81">
        <f t="shared" si="14"/>
        <v>359753406</v>
      </c>
      <c r="AG41" s="40">
        <f t="shared" si="15"/>
        <v>0.40472787685946837</v>
      </c>
      <c r="AH41" s="40">
        <f t="shared" si="16"/>
        <v>0.13991354400130396</v>
      </c>
      <c r="AI41" s="12">
        <v>1577920750</v>
      </c>
      <c r="AJ41" s="12">
        <v>1507598008</v>
      </c>
      <c r="AK41" s="12">
        <v>638628515</v>
      </c>
      <c r="AL41" s="12"/>
    </row>
    <row r="42" spans="1:38" s="13" customFormat="1" ht="12.75">
      <c r="A42" s="29" t="s">
        <v>96</v>
      </c>
      <c r="B42" s="63" t="s">
        <v>311</v>
      </c>
      <c r="C42" s="39" t="s">
        <v>312</v>
      </c>
      <c r="D42" s="80">
        <v>42990320</v>
      </c>
      <c r="E42" s="81">
        <v>12421000</v>
      </c>
      <c r="F42" s="82">
        <f aca="true" t="shared" si="17" ref="F42:F73">$D42+$E42</f>
        <v>55411320</v>
      </c>
      <c r="G42" s="80">
        <v>42990320</v>
      </c>
      <c r="H42" s="81">
        <v>12421000</v>
      </c>
      <c r="I42" s="83">
        <f aca="true" t="shared" si="18" ref="I42:I73">$G42+$H42</f>
        <v>55411320</v>
      </c>
      <c r="J42" s="80">
        <v>12740242</v>
      </c>
      <c r="K42" s="81">
        <v>54330</v>
      </c>
      <c r="L42" s="81">
        <f aca="true" t="shared" si="19" ref="L42:L73">$J42+$K42</f>
        <v>12794572</v>
      </c>
      <c r="M42" s="40">
        <f aca="true" t="shared" si="20" ref="M42:M73">IF($F42=0,0,$L42/$F42)</f>
        <v>0.23090177241762153</v>
      </c>
      <c r="N42" s="108">
        <v>10796368</v>
      </c>
      <c r="O42" s="109">
        <v>28138</v>
      </c>
      <c r="P42" s="110">
        <f aca="true" t="shared" si="21" ref="P42:P73">$N42+$O42</f>
        <v>10824506</v>
      </c>
      <c r="Q42" s="40">
        <f aca="true" t="shared" si="22" ref="Q42:Q73">IF($F42=0,0,$P42/$F42)</f>
        <v>0.19534827901591229</v>
      </c>
      <c r="R42" s="108">
        <v>0</v>
      </c>
      <c r="S42" s="110">
        <v>0</v>
      </c>
      <c r="T42" s="110">
        <f aca="true" t="shared" si="23" ref="T42:T73">$R42+$S42</f>
        <v>0</v>
      </c>
      <c r="U42" s="40">
        <f aca="true" t="shared" si="24" ref="U42:U73">IF($I42=0,0,$T42/$I42)</f>
        <v>0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</f>
        <v>23536610</v>
      </c>
      <c r="AA42" s="81">
        <f aca="true" t="shared" si="28" ref="AA42:AA73">$K42+$O42</f>
        <v>82468</v>
      </c>
      <c r="AB42" s="81">
        <f aca="true" t="shared" si="29" ref="AB42:AB73">$Z42+$AA42</f>
        <v>23619078</v>
      </c>
      <c r="AC42" s="40">
        <f aca="true" t="shared" si="30" ref="AC42:AC73">IF($F42=0,0,$AB42/$F42)</f>
        <v>0.4262500514335338</v>
      </c>
      <c r="AD42" s="80">
        <v>9705003</v>
      </c>
      <c r="AE42" s="81">
        <v>0</v>
      </c>
      <c r="AF42" s="81">
        <f aca="true" t="shared" si="31" ref="AF42:AF73">$AD42+$AE42</f>
        <v>9705003</v>
      </c>
      <c r="AG42" s="40">
        <f aca="true" t="shared" si="32" ref="AG42:AG73">IF($AI42=0,0,$AK42/$AI42)</f>
        <v>0.42044599884021056</v>
      </c>
      <c r="AH42" s="40">
        <f aca="true" t="shared" si="33" ref="AH42:AH73">IF($AF42=0,0,(($P42/$AF42)-1))</f>
        <v>0.11535318433183384</v>
      </c>
      <c r="AI42" s="12">
        <v>46165277</v>
      </c>
      <c r="AJ42" s="12">
        <v>49836340</v>
      </c>
      <c r="AK42" s="12">
        <v>19410006</v>
      </c>
      <c r="AL42" s="12"/>
    </row>
    <row r="43" spans="1:38" s="13" customFormat="1" ht="12.75">
      <c r="A43" s="29" t="s">
        <v>96</v>
      </c>
      <c r="B43" s="63" t="s">
        <v>313</v>
      </c>
      <c r="C43" s="39" t="s">
        <v>314</v>
      </c>
      <c r="D43" s="80">
        <v>62992905</v>
      </c>
      <c r="E43" s="81">
        <v>37140000</v>
      </c>
      <c r="F43" s="82">
        <f t="shared" si="17"/>
        <v>100132905</v>
      </c>
      <c r="G43" s="80">
        <v>62992905</v>
      </c>
      <c r="H43" s="81">
        <v>37140000</v>
      </c>
      <c r="I43" s="83">
        <f t="shared" si="18"/>
        <v>100132905</v>
      </c>
      <c r="J43" s="80">
        <v>27423568</v>
      </c>
      <c r="K43" s="81">
        <v>0</v>
      </c>
      <c r="L43" s="81">
        <f t="shared" si="19"/>
        <v>27423568</v>
      </c>
      <c r="M43" s="40">
        <f t="shared" si="20"/>
        <v>0.2738716908293033</v>
      </c>
      <c r="N43" s="108">
        <v>15957747</v>
      </c>
      <c r="O43" s="109">
        <v>3259303</v>
      </c>
      <c r="P43" s="110">
        <f t="shared" si="21"/>
        <v>19217050</v>
      </c>
      <c r="Q43" s="40">
        <f t="shared" si="22"/>
        <v>0.1919154347913905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43381315</v>
      </c>
      <c r="AA43" s="81">
        <f t="shared" si="28"/>
        <v>3259303</v>
      </c>
      <c r="AB43" s="81">
        <f t="shared" si="29"/>
        <v>46640618</v>
      </c>
      <c r="AC43" s="40">
        <f t="shared" si="30"/>
        <v>0.4657871256206938</v>
      </c>
      <c r="AD43" s="80">
        <v>16435448</v>
      </c>
      <c r="AE43" s="81">
        <v>8735864</v>
      </c>
      <c r="AF43" s="81">
        <f t="shared" si="31"/>
        <v>25171312</v>
      </c>
      <c r="AG43" s="40">
        <f t="shared" si="32"/>
        <v>0.5554690526673088</v>
      </c>
      <c r="AH43" s="40">
        <f t="shared" si="33"/>
        <v>-0.23654952908294968</v>
      </c>
      <c r="AI43" s="12">
        <v>100873960</v>
      </c>
      <c r="AJ43" s="12">
        <v>92469905</v>
      </c>
      <c r="AK43" s="12">
        <v>56032363</v>
      </c>
      <c r="AL43" s="12"/>
    </row>
    <row r="44" spans="1:38" s="13" customFormat="1" ht="12.75">
      <c r="A44" s="29" t="s">
        <v>115</v>
      </c>
      <c r="B44" s="63" t="s">
        <v>315</v>
      </c>
      <c r="C44" s="39" t="s">
        <v>316</v>
      </c>
      <c r="D44" s="80">
        <v>131679000</v>
      </c>
      <c r="E44" s="81">
        <v>74318000</v>
      </c>
      <c r="F44" s="82">
        <f t="shared" si="17"/>
        <v>205997000</v>
      </c>
      <c r="G44" s="80">
        <v>131679000</v>
      </c>
      <c r="H44" s="81">
        <v>74318000</v>
      </c>
      <c r="I44" s="83">
        <f t="shared" si="18"/>
        <v>205997000</v>
      </c>
      <c r="J44" s="80">
        <v>53311833</v>
      </c>
      <c r="K44" s="81">
        <v>3268318</v>
      </c>
      <c r="L44" s="81">
        <f t="shared" si="19"/>
        <v>56580151</v>
      </c>
      <c r="M44" s="40">
        <f t="shared" si="20"/>
        <v>0.2746649271591334</v>
      </c>
      <c r="N44" s="108">
        <v>33030919</v>
      </c>
      <c r="O44" s="109">
        <v>16097277</v>
      </c>
      <c r="P44" s="110">
        <f t="shared" si="21"/>
        <v>49128196</v>
      </c>
      <c r="Q44" s="40">
        <f t="shared" si="22"/>
        <v>0.2384898615028374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86342752</v>
      </c>
      <c r="AA44" s="81">
        <f t="shared" si="28"/>
        <v>19365595</v>
      </c>
      <c r="AB44" s="81">
        <f t="shared" si="29"/>
        <v>105708347</v>
      </c>
      <c r="AC44" s="40">
        <f t="shared" si="30"/>
        <v>0.5131547886619708</v>
      </c>
      <c r="AD44" s="80">
        <v>31019397</v>
      </c>
      <c r="AE44" s="81">
        <v>0</v>
      </c>
      <c r="AF44" s="81">
        <f t="shared" si="31"/>
        <v>31019397</v>
      </c>
      <c r="AG44" s="40">
        <f t="shared" si="32"/>
        <v>0.36512660024751187</v>
      </c>
      <c r="AH44" s="40">
        <f t="shared" si="33"/>
        <v>0.5837895236970596</v>
      </c>
      <c r="AI44" s="12">
        <v>192314000</v>
      </c>
      <c r="AJ44" s="12">
        <v>184400408</v>
      </c>
      <c r="AK44" s="12">
        <v>70218957</v>
      </c>
      <c r="AL44" s="12"/>
    </row>
    <row r="45" spans="1:38" s="59" customFormat="1" ht="12.75">
      <c r="A45" s="64"/>
      <c r="B45" s="65" t="s">
        <v>317</v>
      </c>
      <c r="C45" s="32"/>
      <c r="D45" s="84">
        <f>SUM(D41:D44)</f>
        <v>1564400410</v>
      </c>
      <c r="E45" s="85">
        <f>SUM(E41:E44)</f>
        <v>429297128</v>
      </c>
      <c r="F45" s="93">
        <f t="shared" si="17"/>
        <v>1993697538</v>
      </c>
      <c r="G45" s="84">
        <f>SUM(G41:G44)</f>
        <v>1564400410</v>
      </c>
      <c r="H45" s="85">
        <f>SUM(H41:H44)</f>
        <v>429297128</v>
      </c>
      <c r="I45" s="86">
        <f t="shared" si="18"/>
        <v>1993697538</v>
      </c>
      <c r="J45" s="84">
        <f>SUM(J41:J44)</f>
        <v>474741067</v>
      </c>
      <c r="K45" s="85">
        <f>SUM(K41:K44)</f>
        <v>26985541</v>
      </c>
      <c r="L45" s="85">
        <f t="shared" si="19"/>
        <v>501726608</v>
      </c>
      <c r="M45" s="44">
        <f t="shared" si="20"/>
        <v>0.25165633123232556</v>
      </c>
      <c r="N45" s="114">
        <f>SUM(N41:N44)</f>
        <v>420246480</v>
      </c>
      <c r="O45" s="115">
        <f>SUM(O41:O44)</f>
        <v>69011052</v>
      </c>
      <c r="P45" s="116">
        <f t="shared" si="21"/>
        <v>489257532</v>
      </c>
      <c r="Q45" s="44">
        <f t="shared" si="22"/>
        <v>0.2454020846566346</v>
      </c>
      <c r="R45" s="114">
        <f>SUM(R41:R44)</f>
        <v>0</v>
      </c>
      <c r="S45" s="116">
        <f>SUM(S41:S44)</f>
        <v>0</v>
      </c>
      <c r="T45" s="116">
        <f t="shared" si="23"/>
        <v>0</v>
      </c>
      <c r="U45" s="44">
        <f t="shared" si="24"/>
        <v>0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894987547</v>
      </c>
      <c r="AA45" s="85">
        <f t="shared" si="28"/>
        <v>95996593</v>
      </c>
      <c r="AB45" s="85">
        <f t="shared" si="29"/>
        <v>990984140</v>
      </c>
      <c r="AC45" s="44">
        <f t="shared" si="30"/>
        <v>0.49705841588896016</v>
      </c>
      <c r="AD45" s="84">
        <f>SUM(AD41:AD44)</f>
        <v>370074310</v>
      </c>
      <c r="AE45" s="85">
        <f>SUM(AE41:AE44)</f>
        <v>55574808</v>
      </c>
      <c r="AF45" s="85">
        <f t="shared" si="31"/>
        <v>425649118</v>
      </c>
      <c r="AG45" s="44">
        <f t="shared" si="32"/>
        <v>0.4090650821519752</v>
      </c>
      <c r="AH45" s="44">
        <f t="shared" si="33"/>
        <v>0.14943861342618825</v>
      </c>
      <c r="AI45" s="66">
        <f>SUM(AI41:AI44)</f>
        <v>1917273987</v>
      </c>
      <c r="AJ45" s="66">
        <f>SUM(AJ41:AJ44)</f>
        <v>1834304661</v>
      </c>
      <c r="AK45" s="66">
        <f>SUM(AK41:AK44)</f>
        <v>784289841</v>
      </c>
      <c r="AL45" s="66"/>
    </row>
    <row r="46" spans="1:38" s="13" customFormat="1" ht="12.75">
      <c r="A46" s="29" t="s">
        <v>96</v>
      </c>
      <c r="B46" s="63" t="s">
        <v>318</v>
      </c>
      <c r="C46" s="39" t="s">
        <v>319</v>
      </c>
      <c r="D46" s="80">
        <v>75864721</v>
      </c>
      <c r="E46" s="81">
        <v>15462000</v>
      </c>
      <c r="F46" s="83">
        <f t="shared" si="17"/>
        <v>91326721</v>
      </c>
      <c r="G46" s="80">
        <v>75864721</v>
      </c>
      <c r="H46" s="81">
        <v>15462000</v>
      </c>
      <c r="I46" s="83">
        <f t="shared" si="18"/>
        <v>91326721</v>
      </c>
      <c r="J46" s="80">
        <v>32557600</v>
      </c>
      <c r="K46" s="81">
        <v>0</v>
      </c>
      <c r="L46" s="81">
        <f t="shared" si="19"/>
        <v>32557600</v>
      </c>
      <c r="M46" s="40">
        <f t="shared" si="20"/>
        <v>0.3564958825139468</v>
      </c>
      <c r="N46" s="108">
        <v>16019431</v>
      </c>
      <c r="O46" s="109">
        <v>449161</v>
      </c>
      <c r="P46" s="110">
        <f t="shared" si="21"/>
        <v>16468592</v>
      </c>
      <c r="Q46" s="40">
        <f t="shared" si="22"/>
        <v>0.18032610631011267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48577031</v>
      </c>
      <c r="AA46" s="81">
        <f t="shared" si="28"/>
        <v>449161</v>
      </c>
      <c r="AB46" s="81">
        <f t="shared" si="29"/>
        <v>49026192</v>
      </c>
      <c r="AC46" s="40">
        <f t="shared" si="30"/>
        <v>0.5368219888240595</v>
      </c>
      <c r="AD46" s="80">
        <v>31946781</v>
      </c>
      <c r="AE46" s="81">
        <v>629253</v>
      </c>
      <c r="AF46" s="81">
        <f t="shared" si="31"/>
        <v>32576034</v>
      </c>
      <c r="AG46" s="40">
        <f t="shared" si="32"/>
        <v>1.0638818634207554</v>
      </c>
      <c r="AH46" s="40">
        <f t="shared" si="33"/>
        <v>-0.49445681447901235</v>
      </c>
      <c r="AI46" s="12">
        <v>77217472</v>
      </c>
      <c r="AJ46" s="12">
        <v>62125045</v>
      </c>
      <c r="AK46" s="12">
        <v>82150268</v>
      </c>
      <c r="AL46" s="12"/>
    </row>
    <row r="47" spans="1:38" s="13" customFormat="1" ht="12.75">
      <c r="A47" s="29" t="s">
        <v>96</v>
      </c>
      <c r="B47" s="63" t="s">
        <v>320</v>
      </c>
      <c r="C47" s="39" t="s">
        <v>321</v>
      </c>
      <c r="D47" s="80">
        <v>111126250</v>
      </c>
      <c r="E47" s="81">
        <v>31657450</v>
      </c>
      <c r="F47" s="82">
        <f t="shared" si="17"/>
        <v>142783700</v>
      </c>
      <c r="G47" s="80">
        <v>111126250</v>
      </c>
      <c r="H47" s="81">
        <v>31657450</v>
      </c>
      <c r="I47" s="83">
        <f t="shared" si="18"/>
        <v>142783700</v>
      </c>
      <c r="J47" s="80">
        <v>36055443</v>
      </c>
      <c r="K47" s="81">
        <v>1646416</v>
      </c>
      <c r="L47" s="81">
        <f t="shared" si="19"/>
        <v>37701859</v>
      </c>
      <c r="M47" s="40">
        <f t="shared" si="20"/>
        <v>0.2640487604677565</v>
      </c>
      <c r="N47" s="108">
        <v>37301538</v>
      </c>
      <c r="O47" s="109">
        <v>8064408</v>
      </c>
      <c r="P47" s="110">
        <f t="shared" si="21"/>
        <v>45365946</v>
      </c>
      <c r="Q47" s="40">
        <f t="shared" si="22"/>
        <v>0.31772496440420017</v>
      </c>
      <c r="R47" s="108">
        <v>0</v>
      </c>
      <c r="S47" s="110">
        <v>0</v>
      </c>
      <c r="T47" s="110">
        <f t="shared" si="23"/>
        <v>0</v>
      </c>
      <c r="U47" s="40">
        <f t="shared" si="24"/>
        <v>0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73356981</v>
      </c>
      <c r="AA47" s="81">
        <f t="shared" si="28"/>
        <v>9710824</v>
      </c>
      <c r="AB47" s="81">
        <f t="shared" si="29"/>
        <v>83067805</v>
      </c>
      <c r="AC47" s="40">
        <f t="shared" si="30"/>
        <v>0.5817737248719567</v>
      </c>
      <c r="AD47" s="80">
        <v>25557871</v>
      </c>
      <c r="AE47" s="81">
        <v>0</v>
      </c>
      <c r="AF47" s="81">
        <f t="shared" si="31"/>
        <v>25557871</v>
      </c>
      <c r="AG47" s="40">
        <f t="shared" si="32"/>
        <v>0.5669919744533067</v>
      </c>
      <c r="AH47" s="40">
        <f t="shared" si="33"/>
        <v>0.775028366016872</v>
      </c>
      <c r="AI47" s="12">
        <v>135339316</v>
      </c>
      <c r="AJ47" s="12">
        <v>129285875</v>
      </c>
      <c r="AK47" s="12">
        <v>76736306</v>
      </c>
      <c r="AL47" s="12"/>
    </row>
    <row r="48" spans="1:38" s="13" customFormat="1" ht="12.75">
      <c r="A48" s="29" t="s">
        <v>96</v>
      </c>
      <c r="B48" s="63" t="s">
        <v>322</v>
      </c>
      <c r="C48" s="39" t="s">
        <v>323</v>
      </c>
      <c r="D48" s="80">
        <v>368206337</v>
      </c>
      <c r="E48" s="81">
        <v>37204000</v>
      </c>
      <c r="F48" s="82">
        <f t="shared" si="17"/>
        <v>405410337</v>
      </c>
      <c r="G48" s="80">
        <v>368206337</v>
      </c>
      <c r="H48" s="81">
        <v>37204000</v>
      </c>
      <c r="I48" s="83">
        <f t="shared" si="18"/>
        <v>405410337</v>
      </c>
      <c r="J48" s="80">
        <v>94814198</v>
      </c>
      <c r="K48" s="81">
        <v>5230924</v>
      </c>
      <c r="L48" s="81">
        <f t="shared" si="19"/>
        <v>100045122</v>
      </c>
      <c r="M48" s="40">
        <f t="shared" si="20"/>
        <v>0.24677496568125248</v>
      </c>
      <c r="N48" s="108">
        <v>79721651</v>
      </c>
      <c r="O48" s="109">
        <v>4027922</v>
      </c>
      <c r="P48" s="110">
        <f t="shared" si="21"/>
        <v>83749573</v>
      </c>
      <c r="Q48" s="40">
        <f t="shared" si="22"/>
        <v>0.20657976710643172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174535849</v>
      </c>
      <c r="AA48" s="81">
        <f t="shared" si="28"/>
        <v>9258846</v>
      </c>
      <c r="AB48" s="81">
        <f t="shared" si="29"/>
        <v>183794695</v>
      </c>
      <c r="AC48" s="40">
        <f t="shared" si="30"/>
        <v>0.4533547327876842</v>
      </c>
      <c r="AD48" s="80">
        <v>68762723</v>
      </c>
      <c r="AE48" s="81">
        <v>3775931</v>
      </c>
      <c r="AF48" s="81">
        <f t="shared" si="31"/>
        <v>72538654</v>
      </c>
      <c r="AG48" s="40">
        <f t="shared" si="32"/>
        <v>0.3911181152451641</v>
      </c>
      <c r="AH48" s="40">
        <f t="shared" si="33"/>
        <v>0.1545509653377357</v>
      </c>
      <c r="AI48" s="12">
        <v>411258072</v>
      </c>
      <c r="AJ48" s="12">
        <v>357143222</v>
      </c>
      <c r="AK48" s="12">
        <v>160850482</v>
      </c>
      <c r="AL48" s="12"/>
    </row>
    <row r="49" spans="1:38" s="13" customFormat="1" ht="12.75">
      <c r="A49" s="29" t="s">
        <v>96</v>
      </c>
      <c r="B49" s="63" t="s">
        <v>324</v>
      </c>
      <c r="C49" s="39" t="s">
        <v>325</v>
      </c>
      <c r="D49" s="80">
        <v>109414869</v>
      </c>
      <c r="E49" s="81">
        <v>97369150</v>
      </c>
      <c r="F49" s="82">
        <f t="shared" si="17"/>
        <v>206784019</v>
      </c>
      <c r="G49" s="80">
        <v>109414869</v>
      </c>
      <c r="H49" s="81">
        <v>97369150</v>
      </c>
      <c r="I49" s="83">
        <f t="shared" si="18"/>
        <v>206784019</v>
      </c>
      <c r="J49" s="80">
        <v>34551814</v>
      </c>
      <c r="K49" s="81">
        <v>8107178</v>
      </c>
      <c r="L49" s="81">
        <f t="shared" si="19"/>
        <v>42658992</v>
      </c>
      <c r="M49" s="40">
        <f t="shared" si="20"/>
        <v>0.2062973348051621</v>
      </c>
      <c r="N49" s="108">
        <v>27657906</v>
      </c>
      <c r="O49" s="109">
        <v>18129016</v>
      </c>
      <c r="P49" s="110">
        <f t="shared" si="21"/>
        <v>45786922</v>
      </c>
      <c r="Q49" s="40">
        <f t="shared" si="22"/>
        <v>0.22142389059572345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62209720</v>
      </c>
      <c r="AA49" s="81">
        <f t="shared" si="28"/>
        <v>26236194</v>
      </c>
      <c r="AB49" s="81">
        <f t="shared" si="29"/>
        <v>88445914</v>
      </c>
      <c r="AC49" s="40">
        <f t="shared" si="30"/>
        <v>0.42772122540088553</v>
      </c>
      <c r="AD49" s="80">
        <v>2869913</v>
      </c>
      <c r="AE49" s="81">
        <v>31720662</v>
      </c>
      <c r="AF49" s="81">
        <f t="shared" si="31"/>
        <v>34590575</v>
      </c>
      <c r="AG49" s="40">
        <f t="shared" si="32"/>
        <v>0.7577272039167475</v>
      </c>
      <c r="AH49" s="40">
        <f t="shared" si="33"/>
        <v>0.3236820145371968</v>
      </c>
      <c r="AI49" s="12">
        <v>127570336</v>
      </c>
      <c r="AJ49" s="12">
        <v>147374909</v>
      </c>
      <c r="AK49" s="12">
        <v>96663514</v>
      </c>
      <c r="AL49" s="12"/>
    </row>
    <row r="50" spans="1:38" s="13" customFormat="1" ht="12.75">
      <c r="A50" s="29" t="s">
        <v>96</v>
      </c>
      <c r="B50" s="63" t="s">
        <v>326</v>
      </c>
      <c r="C50" s="39" t="s">
        <v>327</v>
      </c>
      <c r="D50" s="80">
        <v>173235500</v>
      </c>
      <c r="E50" s="81">
        <v>34700000</v>
      </c>
      <c r="F50" s="82">
        <f t="shared" si="17"/>
        <v>207935500</v>
      </c>
      <c r="G50" s="80">
        <v>173235500</v>
      </c>
      <c r="H50" s="81">
        <v>34700000</v>
      </c>
      <c r="I50" s="83">
        <f t="shared" si="18"/>
        <v>207935500</v>
      </c>
      <c r="J50" s="80">
        <v>27951693</v>
      </c>
      <c r="K50" s="81">
        <v>5671659</v>
      </c>
      <c r="L50" s="81">
        <f t="shared" si="19"/>
        <v>33623352</v>
      </c>
      <c r="M50" s="40">
        <f t="shared" si="20"/>
        <v>0.16170087358820404</v>
      </c>
      <c r="N50" s="108">
        <v>19675221</v>
      </c>
      <c r="O50" s="109">
        <v>9605550</v>
      </c>
      <c r="P50" s="110">
        <f t="shared" si="21"/>
        <v>29280771</v>
      </c>
      <c r="Q50" s="40">
        <f t="shared" si="22"/>
        <v>0.14081660418735617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47626914</v>
      </c>
      <c r="AA50" s="81">
        <f t="shared" si="28"/>
        <v>15277209</v>
      </c>
      <c r="AB50" s="81">
        <f t="shared" si="29"/>
        <v>62904123</v>
      </c>
      <c r="AC50" s="40">
        <f t="shared" si="30"/>
        <v>0.3025174777755602</v>
      </c>
      <c r="AD50" s="80">
        <v>38385429</v>
      </c>
      <c r="AE50" s="81">
        <v>6974279</v>
      </c>
      <c r="AF50" s="81">
        <f t="shared" si="31"/>
        <v>45359708</v>
      </c>
      <c r="AG50" s="40">
        <f t="shared" si="32"/>
        <v>0.31524274800687424</v>
      </c>
      <c r="AH50" s="40">
        <f t="shared" si="33"/>
        <v>-0.35447620165456095</v>
      </c>
      <c r="AI50" s="12">
        <v>228839675</v>
      </c>
      <c r="AJ50" s="12">
        <v>164314000</v>
      </c>
      <c r="AK50" s="12">
        <v>72140048</v>
      </c>
      <c r="AL50" s="12"/>
    </row>
    <row r="51" spans="1:38" s="13" customFormat="1" ht="12.75">
      <c r="A51" s="29" t="s">
        <v>115</v>
      </c>
      <c r="B51" s="63" t="s">
        <v>328</v>
      </c>
      <c r="C51" s="39" t="s">
        <v>329</v>
      </c>
      <c r="D51" s="80">
        <v>397488714</v>
      </c>
      <c r="E51" s="81">
        <v>426935152</v>
      </c>
      <c r="F51" s="82">
        <f t="shared" si="17"/>
        <v>824423866</v>
      </c>
      <c r="G51" s="80">
        <v>397488714</v>
      </c>
      <c r="H51" s="81">
        <v>426935152</v>
      </c>
      <c r="I51" s="83">
        <f t="shared" si="18"/>
        <v>824423866</v>
      </c>
      <c r="J51" s="80">
        <v>137937573</v>
      </c>
      <c r="K51" s="81">
        <v>44165720</v>
      </c>
      <c r="L51" s="81">
        <f t="shared" si="19"/>
        <v>182103293</v>
      </c>
      <c r="M51" s="40">
        <f t="shared" si="20"/>
        <v>0.22088551837241452</v>
      </c>
      <c r="N51" s="108">
        <v>106230979</v>
      </c>
      <c r="O51" s="109">
        <v>97010302</v>
      </c>
      <c r="P51" s="110">
        <f t="shared" si="21"/>
        <v>203241281</v>
      </c>
      <c r="Q51" s="40">
        <f t="shared" si="22"/>
        <v>0.24652522735192142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244168552</v>
      </c>
      <c r="AA51" s="81">
        <f t="shared" si="28"/>
        <v>141176022</v>
      </c>
      <c r="AB51" s="81">
        <f t="shared" si="29"/>
        <v>385344574</v>
      </c>
      <c r="AC51" s="40">
        <f t="shared" si="30"/>
        <v>0.46741074572433594</v>
      </c>
      <c r="AD51" s="80">
        <v>102977339</v>
      </c>
      <c r="AE51" s="81">
        <v>45532655</v>
      </c>
      <c r="AF51" s="81">
        <f t="shared" si="31"/>
        <v>148509994</v>
      </c>
      <c r="AG51" s="40">
        <f t="shared" si="32"/>
        <v>0.5215833503263143</v>
      </c>
      <c r="AH51" s="40">
        <f t="shared" si="33"/>
        <v>0.36853605286658353</v>
      </c>
      <c r="AI51" s="12">
        <v>566886017</v>
      </c>
      <c r="AJ51" s="12">
        <v>586122951</v>
      </c>
      <c r="AK51" s="12">
        <v>295678308</v>
      </c>
      <c r="AL51" s="12"/>
    </row>
    <row r="52" spans="1:38" s="59" customFormat="1" ht="12.75">
      <c r="A52" s="64"/>
      <c r="B52" s="65" t="s">
        <v>330</v>
      </c>
      <c r="C52" s="32"/>
      <c r="D52" s="84">
        <f>SUM(D46:D51)</f>
        <v>1235336391</v>
      </c>
      <c r="E52" s="85">
        <f>SUM(E46:E51)</f>
        <v>643327752</v>
      </c>
      <c r="F52" s="93">
        <f t="shared" si="17"/>
        <v>1878664143</v>
      </c>
      <c r="G52" s="84">
        <f>SUM(G46:G51)</f>
        <v>1235336391</v>
      </c>
      <c r="H52" s="85">
        <f>SUM(H46:H51)</f>
        <v>643327752</v>
      </c>
      <c r="I52" s="86">
        <f t="shared" si="18"/>
        <v>1878664143</v>
      </c>
      <c r="J52" s="84">
        <f>SUM(J46:J51)</f>
        <v>363868321</v>
      </c>
      <c r="K52" s="85">
        <f>SUM(K46:K51)</f>
        <v>64821897</v>
      </c>
      <c r="L52" s="85">
        <f t="shared" si="19"/>
        <v>428690218</v>
      </c>
      <c r="M52" s="44">
        <f t="shared" si="20"/>
        <v>0.22818885408406925</v>
      </c>
      <c r="N52" s="114">
        <f>SUM(N46:N51)</f>
        <v>286606726</v>
      </c>
      <c r="O52" s="115">
        <f>SUM(O46:O51)</f>
        <v>137286359</v>
      </c>
      <c r="P52" s="116">
        <f t="shared" si="21"/>
        <v>423893085</v>
      </c>
      <c r="Q52" s="44">
        <f t="shared" si="22"/>
        <v>0.22563537318761717</v>
      </c>
      <c r="R52" s="114">
        <f>SUM(R46:R51)</f>
        <v>0</v>
      </c>
      <c r="S52" s="116">
        <f>SUM(S46:S51)</f>
        <v>0</v>
      </c>
      <c r="T52" s="116">
        <f t="shared" si="23"/>
        <v>0</v>
      </c>
      <c r="U52" s="44">
        <f t="shared" si="24"/>
        <v>0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650475047</v>
      </c>
      <c r="AA52" s="85">
        <f t="shared" si="28"/>
        <v>202108256</v>
      </c>
      <c r="AB52" s="85">
        <f t="shared" si="29"/>
        <v>852583303</v>
      </c>
      <c r="AC52" s="44">
        <f t="shared" si="30"/>
        <v>0.4538242272716864</v>
      </c>
      <c r="AD52" s="84">
        <f>SUM(AD46:AD51)</f>
        <v>270500056</v>
      </c>
      <c r="AE52" s="85">
        <f>SUM(AE46:AE51)</f>
        <v>88632780</v>
      </c>
      <c r="AF52" s="85">
        <f t="shared" si="31"/>
        <v>359132836</v>
      </c>
      <c r="AG52" s="44">
        <f t="shared" si="32"/>
        <v>0.5068925130594776</v>
      </c>
      <c r="AH52" s="44">
        <f t="shared" si="33"/>
        <v>0.18032394286553077</v>
      </c>
      <c r="AI52" s="66">
        <f>SUM(AI46:AI51)</f>
        <v>1547110888</v>
      </c>
      <c r="AJ52" s="66">
        <f>SUM(AJ46:AJ51)</f>
        <v>1446366002</v>
      </c>
      <c r="AK52" s="66">
        <f>SUM(AK46:AK51)</f>
        <v>784218926</v>
      </c>
      <c r="AL52" s="66"/>
    </row>
    <row r="53" spans="1:38" s="13" customFormat="1" ht="12.75">
      <c r="A53" s="29" t="s">
        <v>96</v>
      </c>
      <c r="B53" s="63" t="s">
        <v>331</v>
      </c>
      <c r="C53" s="39" t="s">
        <v>332</v>
      </c>
      <c r="D53" s="80">
        <v>81906315</v>
      </c>
      <c r="E53" s="81">
        <v>55979002</v>
      </c>
      <c r="F53" s="82">
        <f t="shared" si="17"/>
        <v>137885317</v>
      </c>
      <c r="G53" s="80">
        <v>81906315</v>
      </c>
      <c r="H53" s="81">
        <v>55979002</v>
      </c>
      <c r="I53" s="83">
        <f t="shared" si="18"/>
        <v>137885317</v>
      </c>
      <c r="J53" s="80">
        <v>30336363</v>
      </c>
      <c r="K53" s="81">
        <v>5957325</v>
      </c>
      <c r="L53" s="81">
        <f t="shared" si="19"/>
        <v>36293688</v>
      </c>
      <c r="M53" s="40">
        <f t="shared" si="20"/>
        <v>0.26321648156344307</v>
      </c>
      <c r="N53" s="108">
        <v>21799854</v>
      </c>
      <c r="O53" s="109">
        <v>18921287</v>
      </c>
      <c r="P53" s="110">
        <f t="shared" si="21"/>
        <v>40721141</v>
      </c>
      <c r="Q53" s="40">
        <f t="shared" si="22"/>
        <v>0.29532615862209605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52136217</v>
      </c>
      <c r="AA53" s="81">
        <f t="shared" si="28"/>
        <v>24878612</v>
      </c>
      <c r="AB53" s="81">
        <f t="shared" si="29"/>
        <v>77014829</v>
      </c>
      <c r="AC53" s="40">
        <f t="shared" si="30"/>
        <v>0.5585426401855391</v>
      </c>
      <c r="AD53" s="80">
        <v>17613083</v>
      </c>
      <c r="AE53" s="81">
        <v>7028358</v>
      </c>
      <c r="AF53" s="81">
        <f t="shared" si="31"/>
        <v>24641441</v>
      </c>
      <c r="AG53" s="40">
        <f t="shared" si="32"/>
        <v>0.4147683173388827</v>
      </c>
      <c r="AH53" s="40">
        <f t="shared" si="33"/>
        <v>0.6525470649220555</v>
      </c>
      <c r="AI53" s="12">
        <v>132539094</v>
      </c>
      <c r="AJ53" s="12">
        <v>128119136</v>
      </c>
      <c r="AK53" s="12">
        <v>54973017</v>
      </c>
      <c r="AL53" s="12"/>
    </row>
    <row r="54" spans="1:38" s="13" customFormat="1" ht="12.75">
      <c r="A54" s="29" t="s">
        <v>96</v>
      </c>
      <c r="B54" s="63" t="s">
        <v>333</v>
      </c>
      <c r="C54" s="39" t="s">
        <v>334</v>
      </c>
      <c r="D54" s="80">
        <v>88654316</v>
      </c>
      <c r="E54" s="81">
        <v>43715000</v>
      </c>
      <c r="F54" s="82">
        <f t="shared" si="17"/>
        <v>132369316</v>
      </c>
      <c r="G54" s="80">
        <v>88654316</v>
      </c>
      <c r="H54" s="81">
        <v>43715000</v>
      </c>
      <c r="I54" s="83">
        <f t="shared" si="18"/>
        <v>132369316</v>
      </c>
      <c r="J54" s="80">
        <v>39212019</v>
      </c>
      <c r="K54" s="81">
        <v>9304387</v>
      </c>
      <c r="L54" s="81">
        <f t="shared" si="19"/>
        <v>48516406</v>
      </c>
      <c r="M54" s="40">
        <f t="shared" si="20"/>
        <v>0.3665230543308088</v>
      </c>
      <c r="N54" s="108">
        <v>25380713</v>
      </c>
      <c r="O54" s="109">
        <v>9714797</v>
      </c>
      <c r="P54" s="110">
        <f t="shared" si="21"/>
        <v>35095510</v>
      </c>
      <c r="Q54" s="40">
        <f t="shared" si="22"/>
        <v>0.2651332730313421</v>
      </c>
      <c r="R54" s="108">
        <v>0</v>
      </c>
      <c r="S54" s="110">
        <v>0</v>
      </c>
      <c r="T54" s="110">
        <f t="shared" si="23"/>
        <v>0</v>
      </c>
      <c r="U54" s="40">
        <f t="shared" si="24"/>
        <v>0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64592732</v>
      </c>
      <c r="AA54" s="81">
        <f t="shared" si="28"/>
        <v>19019184</v>
      </c>
      <c r="AB54" s="81">
        <f t="shared" si="29"/>
        <v>83611916</v>
      </c>
      <c r="AC54" s="40">
        <f t="shared" si="30"/>
        <v>0.6316563273621509</v>
      </c>
      <c r="AD54" s="80">
        <v>17466283</v>
      </c>
      <c r="AE54" s="81">
        <v>0</v>
      </c>
      <c r="AF54" s="81">
        <f t="shared" si="31"/>
        <v>17466283</v>
      </c>
      <c r="AG54" s="40">
        <f t="shared" si="32"/>
        <v>5.697412402534113</v>
      </c>
      <c r="AH54" s="40">
        <f t="shared" si="33"/>
        <v>1.0093290598806854</v>
      </c>
      <c r="AI54" s="12">
        <v>8208000</v>
      </c>
      <c r="AJ54" s="12">
        <v>7718000</v>
      </c>
      <c r="AK54" s="12">
        <v>46764361</v>
      </c>
      <c r="AL54" s="12"/>
    </row>
    <row r="55" spans="1:38" s="13" customFormat="1" ht="12.75">
      <c r="A55" s="29" t="s">
        <v>96</v>
      </c>
      <c r="B55" s="63" t="s">
        <v>335</v>
      </c>
      <c r="C55" s="39" t="s">
        <v>336</v>
      </c>
      <c r="D55" s="80">
        <v>25711000</v>
      </c>
      <c r="E55" s="81">
        <v>11202000</v>
      </c>
      <c r="F55" s="83">
        <f t="shared" si="17"/>
        <v>36913000</v>
      </c>
      <c r="G55" s="80">
        <v>25711000</v>
      </c>
      <c r="H55" s="81">
        <v>11202000</v>
      </c>
      <c r="I55" s="83">
        <f t="shared" si="18"/>
        <v>36913000</v>
      </c>
      <c r="J55" s="80">
        <v>9171062</v>
      </c>
      <c r="K55" s="81">
        <v>2113100</v>
      </c>
      <c r="L55" s="81">
        <f t="shared" si="19"/>
        <v>11284162</v>
      </c>
      <c r="M55" s="40">
        <f t="shared" si="20"/>
        <v>0.3056961504077154</v>
      </c>
      <c r="N55" s="108">
        <v>5108302</v>
      </c>
      <c r="O55" s="109">
        <v>1034086</v>
      </c>
      <c r="P55" s="110">
        <f t="shared" si="21"/>
        <v>6142388</v>
      </c>
      <c r="Q55" s="40">
        <f t="shared" si="22"/>
        <v>0.1664017554790995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14279364</v>
      </c>
      <c r="AA55" s="81">
        <f t="shared" si="28"/>
        <v>3147186</v>
      </c>
      <c r="AB55" s="81">
        <f t="shared" si="29"/>
        <v>17426550</v>
      </c>
      <c r="AC55" s="40">
        <f t="shared" si="30"/>
        <v>0.47209790588681494</v>
      </c>
      <c r="AD55" s="80">
        <v>4089844</v>
      </c>
      <c r="AE55" s="81">
        <v>0</v>
      </c>
      <c r="AF55" s="81">
        <f t="shared" si="31"/>
        <v>4089844</v>
      </c>
      <c r="AG55" s="40">
        <f t="shared" si="32"/>
        <v>0.2205886231008728</v>
      </c>
      <c r="AH55" s="40">
        <f t="shared" si="33"/>
        <v>0.5018636407647823</v>
      </c>
      <c r="AI55" s="12">
        <v>23510800</v>
      </c>
      <c r="AJ55" s="12">
        <v>38895704</v>
      </c>
      <c r="AK55" s="12">
        <v>5186215</v>
      </c>
      <c r="AL55" s="12"/>
    </row>
    <row r="56" spans="1:38" s="13" customFormat="1" ht="12.75">
      <c r="A56" s="29" t="s">
        <v>96</v>
      </c>
      <c r="B56" s="63" t="s">
        <v>337</v>
      </c>
      <c r="C56" s="39" t="s">
        <v>338</v>
      </c>
      <c r="D56" s="80">
        <v>35937718</v>
      </c>
      <c r="E56" s="81">
        <v>150000</v>
      </c>
      <c r="F56" s="82">
        <f t="shared" si="17"/>
        <v>36087718</v>
      </c>
      <c r="G56" s="80">
        <v>35937718</v>
      </c>
      <c r="H56" s="81">
        <v>150000</v>
      </c>
      <c r="I56" s="82">
        <f t="shared" si="18"/>
        <v>36087718</v>
      </c>
      <c r="J56" s="80">
        <v>11454131</v>
      </c>
      <c r="K56" s="94">
        <v>202795</v>
      </c>
      <c r="L56" s="81">
        <f t="shared" si="19"/>
        <v>11656926</v>
      </c>
      <c r="M56" s="40">
        <f t="shared" si="20"/>
        <v>0.32301643456646384</v>
      </c>
      <c r="N56" s="108">
        <v>5736377</v>
      </c>
      <c r="O56" s="109">
        <v>2708268</v>
      </c>
      <c r="P56" s="110">
        <f t="shared" si="21"/>
        <v>8444645</v>
      </c>
      <c r="Q56" s="40">
        <f t="shared" si="22"/>
        <v>0.2340032971882567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17190508</v>
      </c>
      <c r="AA56" s="81">
        <f t="shared" si="28"/>
        <v>2911063</v>
      </c>
      <c r="AB56" s="81">
        <f t="shared" si="29"/>
        <v>20101571</v>
      </c>
      <c r="AC56" s="40">
        <f t="shared" si="30"/>
        <v>0.5570197317547205</v>
      </c>
      <c r="AD56" s="80">
        <v>12280905</v>
      </c>
      <c r="AE56" s="81">
        <v>1561278</v>
      </c>
      <c r="AF56" s="81">
        <f t="shared" si="31"/>
        <v>13842183</v>
      </c>
      <c r="AG56" s="40">
        <f t="shared" si="32"/>
        <v>0.23294535011767753</v>
      </c>
      <c r="AH56" s="40">
        <f t="shared" si="33"/>
        <v>-0.3899340154656241</v>
      </c>
      <c r="AI56" s="12">
        <v>138939000</v>
      </c>
      <c r="AJ56" s="12">
        <v>74466000</v>
      </c>
      <c r="AK56" s="12">
        <v>32365194</v>
      </c>
      <c r="AL56" s="12"/>
    </row>
    <row r="57" spans="1:38" s="13" customFormat="1" ht="12.75">
      <c r="A57" s="29" t="s">
        <v>96</v>
      </c>
      <c r="B57" s="63" t="s">
        <v>339</v>
      </c>
      <c r="C57" s="39" t="s">
        <v>340</v>
      </c>
      <c r="D57" s="80">
        <v>83158000</v>
      </c>
      <c r="E57" s="81">
        <v>30858000</v>
      </c>
      <c r="F57" s="82">
        <f t="shared" si="17"/>
        <v>114016000</v>
      </c>
      <c r="G57" s="80">
        <v>83158000</v>
      </c>
      <c r="H57" s="81">
        <v>30858000</v>
      </c>
      <c r="I57" s="82">
        <f t="shared" si="18"/>
        <v>114016000</v>
      </c>
      <c r="J57" s="80">
        <v>39394313</v>
      </c>
      <c r="K57" s="94">
        <v>5132327</v>
      </c>
      <c r="L57" s="81">
        <f t="shared" si="19"/>
        <v>44526640</v>
      </c>
      <c r="M57" s="40">
        <f t="shared" si="20"/>
        <v>0.3905297502104968</v>
      </c>
      <c r="N57" s="108">
        <v>36851787</v>
      </c>
      <c r="O57" s="109">
        <v>6403705</v>
      </c>
      <c r="P57" s="110">
        <f t="shared" si="21"/>
        <v>43255492</v>
      </c>
      <c r="Q57" s="40">
        <f t="shared" si="22"/>
        <v>0.3793808939096267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76246100</v>
      </c>
      <c r="AA57" s="81">
        <f t="shared" si="28"/>
        <v>11536032</v>
      </c>
      <c r="AB57" s="81">
        <f t="shared" si="29"/>
        <v>87782132</v>
      </c>
      <c r="AC57" s="40">
        <f t="shared" si="30"/>
        <v>0.7699106441201234</v>
      </c>
      <c r="AD57" s="80">
        <v>22942859</v>
      </c>
      <c r="AE57" s="81">
        <v>0</v>
      </c>
      <c r="AF57" s="81">
        <f t="shared" si="31"/>
        <v>22942859</v>
      </c>
      <c r="AG57" s="40">
        <f t="shared" si="32"/>
        <v>0.6448018624739175</v>
      </c>
      <c r="AH57" s="40">
        <f t="shared" si="33"/>
        <v>0.8853575310731763</v>
      </c>
      <c r="AI57" s="12">
        <v>85512070</v>
      </c>
      <c r="AJ57" s="12">
        <v>98280885</v>
      </c>
      <c r="AK57" s="12">
        <v>55138342</v>
      </c>
      <c r="AL57" s="12"/>
    </row>
    <row r="58" spans="1:38" s="13" customFormat="1" ht="12.75">
      <c r="A58" s="29" t="s">
        <v>115</v>
      </c>
      <c r="B58" s="63" t="s">
        <v>341</v>
      </c>
      <c r="C58" s="39" t="s">
        <v>342</v>
      </c>
      <c r="D58" s="80">
        <v>251311714</v>
      </c>
      <c r="E58" s="81">
        <v>215490111</v>
      </c>
      <c r="F58" s="82">
        <f t="shared" si="17"/>
        <v>466801825</v>
      </c>
      <c r="G58" s="80">
        <v>251311714</v>
      </c>
      <c r="H58" s="81">
        <v>215490111</v>
      </c>
      <c r="I58" s="82">
        <f t="shared" si="18"/>
        <v>466801825</v>
      </c>
      <c r="J58" s="80">
        <v>81517887</v>
      </c>
      <c r="K58" s="94">
        <v>21955441</v>
      </c>
      <c r="L58" s="81">
        <f t="shared" si="19"/>
        <v>103473328</v>
      </c>
      <c r="M58" s="40">
        <f t="shared" si="20"/>
        <v>0.2216643604596019</v>
      </c>
      <c r="N58" s="108">
        <v>57124291</v>
      </c>
      <c r="O58" s="109">
        <v>68113747</v>
      </c>
      <c r="P58" s="110">
        <f t="shared" si="21"/>
        <v>125238038</v>
      </c>
      <c r="Q58" s="40">
        <f t="shared" si="22"/>
        <v>0.268289520933214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138642178</v>
      </c>
      <c r="AA58" s="81">
        <f t="shared" si="28"/>
        <v>90069188</v>
      </c>
      <c r="AB58" s="81">
        <f t="shared" si="29"/>
        <v>228711366</v>
      </c>
      <c r="AC58" s="40">
        <f t="shared" si="30"/>
        <v>0.48995388139281587</v>
      </c>
      <c r="AD58" s="80">
        <v>71200830</v>
      </c>
      <c r="AE58" s="81">
        <v>16271457</v>
      </c>
      <c r="AF58" s="81">
        <f t="shared" si="31"/>
        <v>87472287</v>
      </c>
      <c r="AG58" s="40">
        <f t="shared" si="32"/>
        <v>0.48124435151188577</v>
      </c>
      <c r="AH58" s="40">
        <f t="shared" si="33"/>
        <v>0.43174532523655174</v>
      </c>
      <c r="AI58" s="12">
        <v>429356042</v>
      </c>
      <c r="AJ58" s="12">
        <v>481522663</v>
      </c>
      <c r="AK58" s="12">
        <v>206625170</v>
      </c>
      <c r="AL58" s="12"/>
    </row>
    <row r="59" spans="1:38" s="59" customFormat="1" ht="12.75">
      <c r="A59" s="64"/>
      <c r="B59" s="65" t="s">
        <v>343</v>
      </c>
      <c r="C59" s="32"/>
      <c r="D59" s="84">
        <f>SUM(D53:D58)</f>
        <v>566679063</v>
      </c>
      <c r="E59" s="85">
        <f>SUM(E53:E58)</f>
        <v>357394113</v>
      </c>
      <c r="F59" s="86">
        <f t="shared" si="17"/>
        <v>924073176</v>
      </c>
      <c r="G59" s="84">
        <f>SUM(G53:G58)</f>
        <v>566679063</v>
      </c>
      <c r="H59" s="85">
        <f>SUM(H53:H58)</f>
        <v>357394113</v>
      </c>
      <c r="I59" s="93">
        <f t="shared" si="18"/>
        <v>924073176</v>
      </c>
      <c r="J59" s="84">
        <f>SUM(J53:J58)</f>
        <v>211085775</v>
      </c>
      <c r="K59" s="95">
        <f>SUM(K53:K58)</f>
        <v>44665375</v>
      </c>
      <c r="L59" s="85">
        <f t="shared" si="19"/>
        <v>255751150</v>
      </c>
      <c r="M59" s="44">
        <f t="shared" si="20"/>
        <v>0.2767650405209901</v>
      </c>
      <c r="N59" s="114">
        <f>SUM(N53:N58)</f>
        <v>152001324</v>
      </c>
      <c r="O59" s="115">
        <f>SUM(O53:O58)</f>
        <v>106895890</v>
      </c>
      <c r="P59" s="116">
        <f t="shared" si="21"/>
        <v>258897214</v>
      </c>
      <c r="Q59" s="44">
        <f t="shared" si="22"/>
        <v>0.2801696020662329</v>
      </c>
      <c r="R59" s="114">
        <f>SUM(R53:R58)</f>
        <v>0</v>
      </c>
      <c r="S59" s="116">
        <f>SUM(S53:S58)</f>
        <v>0</v>
      </c>
      <c r="T59" s="116">
        <f t="shared" si="23"/>
        <v>0</v>
      </c>
      <c r="U59" s="44">
        <f t="shared" si="24"/>
        <v>0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363087099</v>
      </c>
      <c r="AA59" s="85">
        <f t="shared" si="28"/>
        <v>151561265</v>
      </c>
      <c r="AB59" s="85">
        <f t="shared" si="29"/>
        <v>514648364</v>
      </c>
      <c r="AC59" s="44">
        <f t="shared" si="30"/>
        <v>0.556934642587223</v>
      </c>
      <c r="AD59" s="84">
        <f>SUM(AD53:AD58)</f>
        <v>145593804</v>
      </c>
      <c r="AE59" s="85">
        <f>SUM(AE53:AE58)</f>
        <v>24861093</v>
      </c>
      <c r="AF59" s="85">
        <f t="shared" si="31"/>
        <v>170454897</v>
      </c>
      <c r="AG59" s="44">
        <f t="shared" si="32"/>
        <v>0.49024502461116154</v>
      </c>
      <c r="AH59" s="44">
        <f t="shared" si="33"/>
        <v>0.5188605229687242</v>
      </c>
      <c r="AI59" s="66">
        <f>SUM(AI53:AI58)</f>
        <v>818065006</v>
      </c>
      <c r="AJ59" s="66">
        <f>SUM(AJ53:AJ58)</f>
        <v>829002388</v>
      </c>
      <c r="AK59" s="66">
        <f>SUM(AK53:AK58)</f>
        <v>401052299</v>
      </c>
      <c r="AL59" s="66"/>
    </row>
    <row r="60" spans="1:38" s="13" customFormat="1" ht="12.75">
      <c r="A60" s="29" t="s">
        <v>96</v>
      </c>
      <c r="B60" s="63" t="s">
        <v>344</v>
      </c>
      <c r="C60" s="39" t="s">
        <v>345</v>
      </c>
      <c r="D60" s="80">
        <v>55859349</v>
      </c>
      <c r="E60" s="81">
        <v>20958000</v>
      </c>
      <c r="F60" s="82">
        <f t="shared" si="17"/>
        <v>76817349</v>
      </c>
      <c r="G60" s="80">
        <v>55859349</v>
      </c>
      <c r="H60" s="81">
        <v>20958000</v>
      </c>
      <c r="I60" s="82">
        <f t="shared" si="18"/>
        <v>76817349</v>
      </c>
      <c r="J60" s="80">
        <v>22783830</v>
      </c>
      <c r="K60" s="94">
        <v>822522</v>
      </c>
      <c r="L60" s="81">
        <f t="shared" si="19"/>
        <v>23606352</v>
      </c>
      <c r="M60" s="40">
        <f t="shared" si="20"/>
        <v>0.3073049552907638</v>
      </c>
      <c r="N60" s="108">
        <v>17478840</v>
      </c>
      <c r="O60" s="109">
        <v>1770217</v>
      </c>
      <c r="P60" s="110">
        <f t="shared" si="21"/>
        <v>19249057</v>
      </c>
      <c r="Q60" s="40">
        <f t="shared" si="22"/>
        <v>0.2505821569031235</v>
      </c>
      <c r="R60" s="108">
        <v>0</v>
      </c>
      <c r="S60" s="110">
        <v>0</v>
      </c>
      <c r="T60" s="110">
        <f t="shared" si="23"/>
        <v>0</v>
      </c>
      <c r="U60" s="40">
        <f t="shared" si="24"/>
        <v>0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40262670</v>
      </c>
      <c r="AA60" s="81">
        <f t="shared" si="28"/>
        <v>2592739</v>
      </c>
      <c r="AB60" s="81">
        <f t="shared" si="29"/>
        <v>42855409</v>
      </c>
      <c r="AC60" s="40">
        <f t="shared" si="30"/>
        <v>0.5578871121938873</v>
      </c>
      <c r="AD60" s="80">
        <v>15036335</v>
      </c>
      <c r="AE60" s="81">
        <v>68120</v>
      </c>
      <c r="AF60" s="81">
        <f t="shared" si="31"/>
        <v>15104455</v>
      </c>
      <c r="AG60" s="40">
        <f t="shared" si="32"/>
        <v>0.6063962474284211</v>
      </c>
      <c r="AH60" s="40">
        <f t="shared" si="33"/>
        <v>0.27439599773709156</v>
      </c>
      <c r="AI60" s="12">
        <v>64649000</v>
      </c>
      <c r="AJ60" s="12">
        <v>61500000</v>
      </c>
      <c r="AK60" s="12">
        <v>39202911</v>
      </c>
      <c r="AL60" s="12"/>
    </row>
    <row r="61" spans="1:38" s="13" customFormat="1" ht="12.75">
      <c r="A61" s="29" t="s">
        <v>96</v>
      </c>
      <c r="B61" s="63" t="s">
        <v>92</v>
      </c>
      <c r="C61" s="39" t="s">
        <v>93</v>
      </c>
      <c r="D61" s="80">
        <v>1838067600</v>
      </c>
      <c r="E61" s="81">
        <v>206483100</v>
      </c>
      <c r="F61" s="82">
        <f t="shared" si="17"/>
        <v>2044550700</v>
      </c>
      <c r="G61" s="80">
        <v>1838067600</v>
      </c>
      <c r="H61" s="81">
        <v>206483100</v>
      </c>
      <c r="I61" s="82">
        <f t="shared" si="18"/>
        <v>2044550700</v>
      </c>
      <c r="J61" s="80">
        <v>571924472</v>
      </c>
      <c r="K61" s="94">
        <v>15938259</v>
      </c>
      <c r="L61" s="81">
        <f t="shared" si="19"/>
        <v>587862731</v>
      </c>
      <c r="M61" s="40">
        <f t="shared" si="20"/>
        <v>0.28752660963604376</v>
      </c>
      <c r="N61" s="108">
        <v>474015974</v>
      </c>
      <c r="O61" s="109">
        <v>30824303</v>
      </c>
      <c r="P61" s="110">
        <f t="shared" si="21"/>
        <v>504840277</v>
      </c>
      <c r="Q61" s="40">
        <f t="shared" si="22"/>
        <v>0.24691991105918773</v>
      </c>
      <c r="R61" s="108">
        <v>0</v>
      </c>
      <c r="S61" s="110">
        <v>0</v>
      </c>
      <c r="T61" s="110">
        <f t="shared" si="23"/>
        <v>0</v>
      </c>
      <c r="U61" s="40">
        <f t="shared" si="24"/>
        <v>0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1045940446</v>
      </c>
      <c r="AA61" s="81">
        <f t="shared" si="28"/>
        <v>46762562</v>
      </c>
      <c r="AB61" s="81">
        <f t="shared" si="29"/>
        <v>1092703008</v>
      </c>
      <c r="AC61" s="40">
        <f t="shared" si="30"/>
        <v>0.5344465206952315</v>
      </c>
      <c r="AD61" s="80">
        <v>445226651</v>
      </c>
      <c r="AE61" s="81">
        <v>17515871</v>
      </c>
      <c r="AF61" s="81">
        <f t="shared" si="31"/>
        <v>462742522</v>
      </c>
      <c r="AG61" s="40">
        <f t="shared" si="32"/>
        <v>0.4318716116503382</v>
      </c>
      <c r="AH61" s="40">
        <f t="shared" si="33"/>
        <v>0.09097446851880187</v>
      </c>
      <c r="AI61" s="12">
        <v>2082003801</v>
      </c>
      <c r="AJ61" s="12">
        <v>1899365001</v>
      </c>
      <c r="AK61" s="12">
        <v>899158337</v>
      </c>
      <c r="AL61" s="12"/>
    </row>
    <row r="62" spans="1:38" s="13" customFormat="1" ht="12.75">
      <c r="A62" s="29" t="s">
        <v>96</v>
      </c>
      <c r="B62" s="63" t="s">
        <v>346</v>
      </c>
      <c r="C62" s="39" t="s">
        <v>347</v>
      </c>
      <c r="D62" s="80">
        <v>59321000</v>
      </c>
      <c r="E62" s="81">
        <v>18548000</v>
      </c>
      <c r="F62" s="82">
        <f t="shared" si="17"/>
        <v>77869000</v>
      </c>
      <c r="G62" s="80">
        <v>59321000</v>
      </c>
      <c r="H62" s="81">
        <v>18548000</v>
      </c>
      <c r="I62" s="82">
        <f t="shared" si="18"/>
        <v>77869000</v>
      </c>
      <c r="J62" s="80">
        <v>16712552</v>
      </c>
      <c r="K62" s="94">
        <v>1336150</v>
      </c>
      <c r="L62" s="81">
        <f t="shared" si="19"/>
        <v>18048702</v>
      </c>
      <c r="M62" s="40">
        <f t="shared" si="20"/>
        <v>0.231782891779784</v>
      </c>
      <c r="N62" s="108">
        <v>16673800</v>
      </c>
      <c r="O62" s="109">
        <v>3371791</v>
      </c>
      <c r="P62" s="110">
        <f t="shared" si="21"/>
        <v>20045591</v>
      </c>
      <c r="Q62" s="40">
        <f t="shared" si="22"/>
        <v>0.2574271019275963</v>
      </c>
      <c r="R62" s="108">
        <v>0</v>
      </c>
      <c r="S62" s="110">
        <v>0</v>
      </c>
      <c r="T62" s="110">
        <f t="shared" si="23"/>
        <v>0</v>
      </c>
      <c r="U62" s="40">
        <f t="shared" si="24"/>
        <v>0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33386352</v>
      </c>
      <c r="AA62" s="81">
        <f t="shared" si="28"/>
        <v>4707941</v>
      </c>
      <c r="AB62" s="81">
        <f t="shared" si="29"/>
        <v>38094293</v>
      </c>
      <c r="AC62" s="40">
        <f t="shared" si="30"/>
        <v>0.48920999370738033</v>
      </c>
      <c r="AD62" s="80">
        <v>638404</v>
      </c>
      <c r="AE62" s="81">
        <v>2674798</v>
      </c>
      <c r="AF62" s="81">
        <f t="shared" si="31"/>
        <v>3313202</v>
      </c>
      <c r="AG62" s="40">
        <f t="shared" si="32"/>
        <v>0.2687838710249543</v>
      </c>
      <c r="AH62" s="40">
        <f t="shared" si="33"/>
        <v>5.050216980431618</v>
      </c>
      <c r="AI62" s="12">
        <v>56383000</v>
      </c>
      <c r="AJ62" s="12">
        <v>54659000</v>
      </c>
      <c r="AK62" s="12">
        <v>15154841</v>
      </c>
      <c r="AL62" s="12"/>
    </row>
    <row r="63" spans="1:38" s="13" customFormat="1" ht="12.75">
      <c r="A63" s="29" t="s">
        <v>96</v>
      </c>
      <c r="B63" s="63" t="s">
        <v>348</v>
      </c>
      <c r="C63" s="39" t="s">
        <v>349</v>
      </c>
      <c r="D63" s="80">
        <v>194897250</v>
      </c>
      <c r="E63" s="81">
        <v>51414400</v>
      </c>
      <c r="F63" s="82">
        <f t="shared" si="17"/>
        <v>246311650</v>
      </c>
      <c r="G63" s="80">
        <v>201324642</v>
      </c>
      <c r="H63" s="81">
        <v>51414400</v>
      </c>
      <c r="I63" s="82">
        <f t="shared" si="18"/>
        <v>252739042</v>
      </c>
      <c r="J63" s="80">
        <v>67248841</v>
      </c>
      <c r="K63" s="94">
        <v>9030207</v>
      </c>
      <c r="L63" s="81">
        <f t="shared" si="19"/>
        <v>76279048</v>
      </c>
      <c r="M63" s="40">
        <f t="shared" si="20"/>
        <v>0.3096851001566511</v>
      </c>
      <c r="N63" s="108">
        <v>49261503</v>
      </c>
      <c r="O63" s="109">
        <v>5799200</v>
      </c>
      <c r="P63" s="110">
        <f t="shared" si="21"/>
        <v>55060703</v>
      </c>
      <c r="Q63" s="40">
        <f t="shared" si="22"/>
        <v>0.22354079882133063</v>
      </c>
      <c r="R63" s="108">
        <v>0</v>
      </c>
      <c r="S63" s="110">
        <v>0</v>
      </c>
      <c r="T63" s="110">
        <f t="shared" si="23"/>
        <v>0</v>
      </c>
      <c r="U63" s="40">
        <f t="shared" si="24"/>
        <v>0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116510344</v>
      </c>
      <c r="AA63" s="81">
        <f t="shared" si="28"/>
        <v>14829407</v>
      </c>
      <c r="AB63" s="81">
        <f t="shared" si="29"/>
        <v>131339751</v>
      </c>
      <c r="AC63" s="40">
        <f t="shared" si="30"/>
        <v>0.5332258989779818</v>
      </c>
      <c r="AD63" s="80">
        <v>42090615</v>
      </c>
      <c r="AE63" s="81">
        <v>3307706</v>
      </c>
      <c r="AF63" s="81">
        <f t="shared" si="31"/>
        <v>45398321</v>
      </c>
      <c r="AG63" s="40">
        <f t="shared" si="32"/>
        <v>0.5141452778783496</v>
      </c>
      <c r="AH63" s="40">
        <f t="shared" si="33"/>
        <v>0.21283566852615543</v>
      </c>
      <c r="AI63" s="12">
        <v>212054088</v>
      </c>
      <c r="AJ63" s="12">
        <v>221506618</v>
      </c>
      <c r="AK63" s="12">
        <v>109026608</v>
      </c>
      <c r="AL63" s="12"/>
    </row>
    <row r="64" spans="1:38" s="13" customFormat="1" ht="12.75">
      <c r="A64" s="29" t="s">
        <v>96</v>
      </c>
      <c r="B64" s="63" t="s">
        <v>350</v>
      </c>
      <c r="C64" s="39" t="s">
        <v>351</v>
      </c>
      <c r="D64" s="80">
        <v>60454000</v>
      </c>
      <c r="E64" s="81">
        <v>61835000</v>
      </c>
      <c r="F64" s="82">
        <f t="shared" si="17"/>
        <v>122289000</v>
      </c>
      <c r="G64" s="80">
        <v>60454000</v>
      </c>
      <c r="H64" s="81">
        <v>61835000</v>
      </c>
      <c r="I64" s="82">
        <f t="shared" si="18"/>
        <v>122289000</v>
      </c>
      <c r="J64" s="80">
        <v>21872752</v>
      </c>
      <c r="K64" s="94">
        <v>14272193</v>
      </c>
      <c r="L64" s="81">
        <f t="shared" si="19"/>
        <v>36144945</v>
      </c>
      <c r="M64" s="40">
        <f t="shared" si="20"/>
        <v>0.295569879547629</v>
      </c>
      <c r="N64" s="108">
        <v>24546976</v>
      </c>
      <c r="O64" s="109">
        <v>7777648</v>
      </c>
      <c r="P64" s="110">
        <f t="shared" si="21"/>
        <v>32324624</v>
      </c>
      <c r="Q64" s="40">
        <f t="shared" si="22"/>
        <v>0.26432977618592024</v>
      </c>
      <c r="R64" s="108">
        <v>0</v>
      </c>
      <c r="S64" s="110">
        <v>0</v>
      </c>
      <c r="T64" s="110">
        <f t="shared" si="23"/>
        <v>0</v>
      </c>
      <c r="U64" s="40">
        <f t="shared" si="24"/>
        <v>0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46419728</v>
      </c>
      <c r="AA64" s="81">
        <f t="shared" si="28"/>
        <v>22049841</v>
      </c>
      <c r="AB64" s="81">
        <f t="shared" si="29"/>
        <v>68469569</v>
      </c>
      <c r="AC64" s="40">
        <f t="shared" si="30"/>
        <v>0.5598996557335492</v>
      </c>
      <c r="AD64" s="80">
        <v>11025301</v>
      </c>
      <c r="AE64" s="81">
        <v>1981599</v>
      </c>
      <c r="AF64" s="81">
        <f t="shared" si="31"/>
        <v>13006900</v>
      </c>
      <c r="AG64" s="40">
        <f t="shared" si="32"/>
        <v>0.4593525858814647</v>
      </c>
      <c r="AH64" s="40">
        <f t="shared" si="33"/>
        <v>1.4851904758243704</v>
      </c>
      <c r="AI64" s="12">
        <v>82119000</v>
      </c>
      <c r="AJ64" s="12">
        <v>117037500</v>
      </c>
      <c r="AK64" s="12">
        <v>37721575</v>
      </c>
      <c r="AL64" s="12"/>
    </row>
    <row r="65" spans="1:38" s="13" customFormat="1" ht="12.75">
      <c r="A65" s="29" t="s">
        <v>96</v>
      </c>
      <c r="B65" s="63" t="s">
        <v>352</v>
      </c>
      <c r="C65" s="39" t="s">
        <v>353</v>
      </c>
      <c r="D65" s="80">
        <v>91319000</v>
      </c>
      <c r="E65" s="81">
        <v>19997000</v>
      </c>
      <c r="F65" s="82">
        <f t="shared" si="17"/>
        <v>111316000</v>
      </c>
      <c r="G65" s="80">
        <v>91319000</v>
      </c>
      <c r="H65" s="81">
        <v>19997000</v>
      </c>
      <c r="I65" s="82">
        <f t="shared" si="18"/>
        <v>111316000</v>
      </c>
      <c r="J65" s="80">
        <v>32414163</v>
      </c>
      <c r="K65" s="94">
        <v>11715239</v>
      </c>
      <c r="L65" s="81">
        <f t="shared" si="19"/>
        <v>44129402</v>
      </c>
      <c r="M65" s="40">
        <f t="shared" si="20"/>
        <v>0.39643359445183085</v>
      </c>
      <c r="N65" s="108">
        <v>1637312</v>
      </c>
      <c r="O65" s="109">
        <v>1277017</v>
      </c>
      <c r="P65" s="110">
        <f t="shared" si="21"/>
        <v>2914329</v>
      </c>
      <c r="Q65" s="40">
        <f t="shared" si="22"/>
        <v>0.026180683819037695</v>
      </c>
      <c r="R65" s="108">
        <v>0</v>
      </c>
      <c r="S65" s="110">
        <v>0</v>
      </c>
      <c r="T65" s="110">
        <f t="shared" si="23"/>
        <v>0</v>
      </c>
      <c r="U65" s="40">
        <f t="shared" si="24"/>
        <v>0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34051475</v>
      </c>
      <c r="AA65" s="81">
        <f t="shared" si="28"/>
        <v>12992256</v>
      </c>
      <c r="AB65" s="81">
        <f t="shared" si="29"/>
        <v>47043731</v>
      </c>
      <c r="AC65" s="40">
        <f t="shared" si="30"/>
        <v>0.4226142782708685</v>
      </c>
      <c r="AD65" s="80">
        <v>7236429</v>
      </c>
      <c r="AE65" s="81">
        <v>0</v>
      </c>
      <c r="AF65" s="81">
        <f t="shared" si="31"/>
        <v>7236429</v>
      </c>
      <c r="AG65" s="40">
        <f t="shared" si="32"/>
        <v>0.4875776460867095</v>
      </c>
      <c r="AH65" s="40">
        <f t="shared" si="33"/>
        <v>-0.5972697306917542</v>
      </c>
      <c r="AI65" s="12">
        <v>77454000</v>
      </c>
      <c r="AJ65" s="12">
        <v>75364040</v>
      </c>
      <c r="AK65" s="12">
        <v>37764839</v>
      </c>
      <c r="AL65" s="12"/>
    </row>
    <row r="66" spans="1:38" s="13" customFormat="1" ht="12.75">
      <c r="A66" s="29" t="s">
        <v>115</v>
      </c>
      <c r="B66" s="63" t="s">
        <v>354</v>
      </c>
      <c r="C66" s="39" t="s">
        <v>355</v>
      </c>
      <c r="D66" s="80">
        <v>486509536</v>
      </c>
      <c r="E66" s="81">
        <v>236926028</v>
      </c>
      <c r="F66" s="82">
        <f t="shared" si="17"/>
        <v>723435564</v>
      </c>
      <c r="G66" s="80">
        <v>567797031</v>
      </c>
      <c r="H66" s="81">
        <v>322809054</v>
      </c>
      <c r="I66" s="82">
        <f t="shared" si="18"/>
        <v>890606085</v>
      </c>
      <c r="J66" s="80">
        <v>165926153</v>
      </c>
      <c r="K66" s="94">
        <v>19268385</v>
      </c>
      <c r="L66" s="81">
        <f t="shared" si="19"/>
        <v>185194538</v>
      </c>
      <c r="M66" s="40">
        <f t="shared" si="20"/>
        <v>0.25599313500158527</v>
      </c>
      <c r="N66" s="108">
        <v>99624152</v>
      </c>
      <c r="O66" s="109">
        <v>32604260</v>
      </c>
      <c r="P66" s="110">
        <f t="shared" si="21"/>
        <v>132228412</v>
      </c>
      <c r="Q66" s="40">
        <f t="shared" si="22"/>
        <v>0.1827784236496286</v>
      </c>
      <c r="R66" s="108">
        <v>0</v>
      </c>
      <c r="S66" s="110">
        <v>0</v>
      </c>
      <c r="T66" s="110">
        <f t="shared" si="23"/>
        <v>0</v>
      </c>
      <c r="U66" s="40">
        <f t="shared" si="24"/>
        <v>0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265550305</v>
      </c>
      <c r="AA66" s="81">
        <f t="shared" si="28"/>
        <v>51872645</v>
      </c>
      <c r="AB66" s="81">
        <f t="shared" si="29"/>
        <v>317422950</v>
      </c>
      <c r="AC66" s="40">
        <f t="shared" si="30"/>
        <v>0.43877155865121387</v>
      </c>
      <c r="AD66" s="80">
        <v>126536987</v>
      </c>
      <c r="AE66" s="81">
        <v>44601441</v>
      </c>
      <c r="AF66" s="81">
        <f t="shared" si="31"/>
        <v>171138428</v>
      </c>
      <c r="AG66" s="40">
        <f t="shared" si="32"/>
        <v>0.5158327750873608</v>
      </c>
      <c r="AH66" s="40">
        <f t="shared" si="33"/>
        <v>-0.2273599007231737</v>
      </c>
      <c r="AI66" s="12">
        <v>675508680</v>
      </c>
      <c r="AJ66" s="12">
        <v>939776348</v>
      </c>
      <c r="AK66" s="12">
        <v>348449517</v>
      </c>
      <c r="AL66" s="12"/>
    </row>
    <row r="67" spans="1:38" s="59" customFormat="1" ht="12.75">
      <c r="A67" s="64"/>
      <c r="B67" s="65" t="s">
        <v>356</v>
      </c>
      <c r="C67" s="32"/>
      <c r="D67" s="84">
        <f>SUM(D60:D66)</f>
        <v>2786427735</v>
      </c>
      <c r="E67" s="85">
        <f>SUM(E60:E66)</f>
        <v>616161528</v>
      </c>
      <c r="F67" s="93">
        <f t="shared" si="17"/>
        <v>3402589263</v>
      </c>
      <c r="G67" s="84">
        <f>SUM(G60:G66)</f>
        <v>2874142622</v>
      </c>
      <c r="H67" s="85">
        <f>SUM(H60:H66)</f>
        <v>702044554</v>
      </c>
      <c r="I67" s="93">
        <f t="shared" si="18"/>
        <v>3576187176</v>
      </c>
      <c r="J67" s="84">
        <f>SUM(J60:J66)</f>
        <v>898882763</v>
      </c>
      <c r="K67" s="95">
        <f>SUM(K60:K66)</f>
        <v>72382955</v>
      </c>
      <c r="L67" s="85">
        <f t="shared" si="19"/>
        <v>971265718</v>
      </c>
      <c r="M67" s="44">
        <f t="shared" si="20"/>
        <v>0.28544900454533645</v>
      </c>
      <c r="N67" s="114">
        <f>SUM(N60:N66)</f>
        <v>683238557</v>
      </c>
      <c r="O67" s="115">
        <f>SUM(O60:O66)</f>
        <v>83424436</v>
      </c>
      <c r="P67" s="116">
        <f t="shared" si="21"/>
        <v>766662993</v>
      </c>
      <c r="Q67" s="44">
        <f t="shared" si="22"/>
        <v>0.22531752549058695</v>
      </c>
      <c r="R67" s="114">
        <f>SUM(R60:R66)</f>
        <v>0</v>
      </c>
      <c r="S67" s="116">
        <f>SUM(S60:S66)</f>
        <v>0</v>
      </c>
      <c r="T67" s="116">
        <f t="shared" si="23"/>
        <v>0</v>
      </c>
      <c r="U67" s="44">
        <f t="shared" si="24"/>
        <v>0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1582121320</v>
      </c>
      <c r="AA67" s="85">
        <f t="shared" si="28"/>
        <v>155807391</v>
      </c>
      <c r="AB67" s="85">
        <f t="shared" si="29"/>
        <v>1737928711</v>
      </c>
      <c r="AC67" s="44">
        <f t="shared" si="30"/>
        <v>0.5107665300359234</v>
      </c>
      <c r="AD67" s="84">
        <f>SUM(AD60:AD66)</f>
        <v>647790722</v>
      </c>
      <c r="AE67" s="85">
        <f>SUM(AE60:AE66)</f>
        <v>70149535</v>
      </c>
      <c r="AF67" s="85">
        <f t="shared" si="31"/>
        <v>717940257</v>
      </c>
      <c r="AG67" s="44">
        <f t="shared" si="32"/>
        <v>0.45735389546138755</v>
      </c>
      <c r="AH67" s="44">
        <f t="shared" si="33"/>
        <v>0.06786461063430793</v>
      </c>
      <c r="AI67" s="66">
        <f>SUM(AI60:AI66)</f>
        <v>3250171569</v>
      </c>
      <c r="AJ67" s="66">
        <f>SUM(AJ60:AJ66)</f>
        <v>3369208507</v>
      </c>
      <c r="AK67" s="66">
        <f>SUM(AK60:AK66)</f>
        <v>1486478628</v>
      </c>
      <c r="AL67" s="66"/>
    </row>
    <row r="68" spans="1:38" s="13" customFormat="1" ht="12.75">
      <c r="A68" s="29" t="s">
        <v>96</v>
      </c>
      <c r="B68" s="63" t="s">
        <v>357</v>
      </c>
      <c r="C68" s="39" t="s">
        <v>358</v>
      </c>
      <c r="D68" s="80">
        <v>131700160</v>
      </c>
      <c r="E68" s="81">
        <v>43458100</v>
      </c>
      <c r="F68" s="82">
        <f t="shared" si="17"/>
        <v>175158260</v>
      </c>
      <c r="G68" s="80">
        <v>131700160</v>
      </c>
      <c r="H68" s="81">
        <v>43458100</v>
      </c>
      <c r="I68" s="82">
        <f t="shared" si="18"/>
        <v>175158260</v>
      </c>
      <c r="J68" s="80">
        <v>41968760</v>
      </c>
      <c r="K68" s="94">
        <v>4185393</v>
      </c>
      <c r="L68" s="81">
        <f t="shared" si="19"/>
        <v>46154153</v>
      </c>
      <c r="M68" s="40">
        <f t="shared" si="20"/>
        <v>0.2634997230504573</v>
      </c>
      <c r="N68" s="108">
        <v>15441593</v>
      </c>
      <c r="O68" s="109">
        <v>12297811</v>
      </c>
      <c r="P68" s="110">
        <f t="shared" si="21"/>
        <v>27739404</v>
      </c>
      <c r="Q68" s="40">
        <f t="shared" si="22"/>
        <v>0.15836766133666777</v>
      </c>
      <c r="R68" s="108">
        <v>0</v>
      </c>
      <c r="S68" s="110">
        <v>0</v>
      </c>
      <c r="T68" s="110">
        <f t="shared" si="23"/>
        <v>0</v>
      </c>
      <c r="U68" s="40">
        <f t="shared" si="24"/>
        <v>0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57410353</v>
      </c>
      <c r="AA68" s="81">
        <f t="shared" si="28"/>
        <v>16483204</v>
      </c>
      <c r="AB68" s="81">
        <f t="shared" si="29"/>
        <v>73893557</v>
      </c>
      <c r="AC68" s="40">
        <f t="shared" si="30"/>
        <v>0.4218673843871251</v>
      </c>
      <c r="AD68" s="80">
        <v>12727010</v>
      </c>
      <c r="AE68" s="81">
        <v>9716520</v>
      </c>
      <c r="AF68" s="81">
        <f t="shared" si="31"/>
        <v>22443530</v>
      </c>
      <c r="AG68" s="40">
        <f t="shared" si="32"/>
        <v>0.36986035497641284</v>
      </c>
      <c r="AH68" s="40">
        <f t="shared" si="33"/>
        <v>0.23596439597514296</v>
      </c>
      <c r="AI68" s="12">
        <v>183747758</v>
      </c>
      <c r="AJ68" s="12">
        <v>190743618</v>
      </c>
      <c r="AK68" s="12">
        <v>67961011</v>
      </c>
      <c r="AL68" s="12"/>
    </row>
    <row r="69" spans="1:38" s="13" customFormat="1" ht="12.75">
      <c r="A69" s="29" t="s">
        <v>96</v>
      </c>
      <c r="B69" s="63" t="s">
        <v>359</v>
      </c>
      <c r="C69" s="39" t="s">
        <v>360</v>
      </c>
      <c r="D69" s="80">
        <v>932386293</v>
      </c>
      <c r="E69" s="81">
        <v>444416251</v>
      </c>
      <c r="F69" s="82">
        <f t="shared" si="17"/>
        <v>1376802544</v>
      </c>
      <c r="G69" s="80">
        <v>932386293</v>
      </c>
      <c r="H69" s="81">
        <v>444416251</v>
      </c>
      <c r="I69" s="82">
        <f t="shared" si="18"/>
        <v>1376802544</v>
      </c>
      <c r="J69" s="80">
        <v>225973237</v>
      </c>
      <c r="K69" s="94">
        <v>8533411</v>
      </c>
      <c r="L69" s="81">
        <f t="shared" si="19"/>
        <v>234506648</v>
      </c>
      <c r="M69" s="40">
        <f t="shared" si="20"/>
        <v>0.17032700079031812</v>
      </c>
      <c r="N69" s="108">
        <v>240581843</v>
      </c>
      <c r="O69" s="109">
        <v>16774711</v>
      </c>
      <c r="P69" s="110">
        <f t="shared" si="21"/>
        <v>257356554</v>
      </c>
      <c r="Q69" s="40">
        <f t="shared" si="22"/>
        <v>0.18692335739902585</v>
      </c>
      <c r="R69" s="108">
        <v>0</v>
      </c>
      <c r="S69" s="110">
        <v>0</v>
      </c>
      <c r="T69" s="110">
        <f t="shared" si="23"/>
        <v>0</v>
      </c>
      <c r="U69" s="40">
        <f t="shared" si="24"/>
        <v>0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466555080</v>
      </c>
      <c r="AA69" s="81">
        <f t="shared" si="28"/>
        <v>25308122</v>
      </c>
      <c r="AB69" s="81">
        <f t="shared" si="29"/>
        <v>491863202</v>
      </c>
      <c r="AC69" s="40">
        <f t="shared" si="30"/>
        <v>0.357250358189344</v>
      </c>
      <c r="AD69" s="80">
        <v>216412914</v>
      </c>
      <c r="AE69" s="81">
        <v>14459808</v>
      </c>
      <c r="AF69" s="81">
        <f t="shared" si="31"/>
        <v>230872722</v>
      </c>
      <c r="AG69" s="40">
        <f t="shared" si="32"/>
        <v>0.3662334007102867</v>
      </c>
      <c r="AH69" s="40">
        <f t="shared" si="33"/>
        <v>0.11471182810414482</v>
      </c>
      <c r="AI69" s="12">
        <v>1204058598</v>
      </c>
      <c r="AJ69" s="12">
        <v>1025194577</v>
      </c>
      <c r="AK69" s="12">
        <v>440966475</v>
      </c>
      <c r="AL69" s="12"/>
    </row>
    <row r="70" spans="1:38" s="13" customFormat="1" ht="12.75">
      <c r="A70" s="29" t="s">
        <v>96</v>
      </c>
      <c r="B70" s="63" t="s">
        <v>361</v>
      </c>
      <c r="C70" s="39" t="s">
        <v>362</v>
      </c>
      <c r="D70" s="80">
        <v>74517000</v>
      </c>
      <c r="E70" s="81">
        <v>33961234</v>
      </c>
      <c r="F70" s="82">
        <f t="shared" si="17"/>
        <v>108478234</v>
      </c>
      <c r="G70" s="80">
        <v>74517000</v>
      </c>
      <c r="H70" s="81">
        <v>33961234</v>
      </c>
      <c r="I70" s="82">
        <f t="shared" si="18"/>
        <v>108478234</v>
      </c>
      <c r="J70" s="80">
        <v>3298721</v>
      </c>
      <c r="K70" s="94">
        <v>1393437</v>
      </c>
      <c r="L70" s="81">
        <f t="shared" si="19"/>
        <v>4692158</v>
      </c>
      <c r="M70" s="40">
        <f t="shared" si="20"/>
        <v>0.043254373038558135</v>
      </c>
      <c r="N70" s="108">
        <v>25618728</v>
      </c>
      <c r="O70" s="109">
        <v>2853706</v>
      </c>
      <c r="P70" s="110">
        <f t="shared" si="21"/>
        <v>28472434</v>
      </c>
      <c r="Q70" s="40">
        <f t="shared" si="22"/>
        <v>0.262471400483898</v>
      </c>
      <c r="R70" s="108">
        <v>0</v>
      </c>
      <c r="S70" s="110">
        <v>0</v>
      </c>
      <c r="T70" s="110">
        <f t="shared" si="23"/>
        <v>0</v>
      </c>
      <c r="U70" s="40">
        <f t="shared" si="24"/>
        <v>0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28917449</v>
      </c>
      <c r="AA70" s="81">
        <f t="shared" si="28"/>
        <v>4247143</v>
      </c>
      <c r="AB70" s="81">
        <f t="shared" si="29"/>
        <v>33164592</v>
      </c>
      <c r="AC70" s="40">
        <f t="shared" si="30"/>
        <v>0.3057257735224561</v>
      </c>
      <c r="AD70" s="80">
        <v>4717133</v>
      </c>
      <c r="AE70" s="81">
        <v>5956461</v>
      </c>
      <c r="AF70" s="81">
        <f t="shared" si="31"/>
        <v>10673594</v>
      </c>
      <c r="AG70" s="40">
        <f t="shared" si="32"/>
        <v>0.19115562129973784</v>
      </c>
      <c r="AH70" s="40">
        <f t="shared" si="33"/>
        <v>1.6675582751226998</v>
      </c>
      <c r="AI70" s="12">
        <v>107753007</v>
      </c>
      <c r="AJ70" s="12">
        <v>97734009</v>
      </c>
      <c r="AK70" s="12">
        <v>20597593</v>
      </c>
      <c r="AL70" s="12"/>
    </row>
    <row r="71" spans="1:38" s="13" customFormat="1" ht="12.75">
      <c r="A71" s="29" t="s">
        <v>96</v>
      </c>
      <c r="B71" s="63" t="s">
        <v>363</v>
      </c>
      <c r="C71" s="39" t="s">
        <v>364</v>
      </c>
      <c r="D71" s="80">
        <v>65284571</v>
      </c>
      <c r="E71" s="81">
        <v>39359520</v>
      </c>
      <c r="F71" s="82">
        <f t="shared" si="17"/>
        <v>104644091</v>
      </c>
      <c r="G71" s="80">
        <v>65284571</v>
      </c>
      <c r="H71" s="81">
        <v>39359520</v>
      </c>
      <c r="I71" s="82">
        <f t="shared" si="18"/>
        <v>104644091</v>
      </c>
      <c r="J71" s="80">
        <v>25749244</v>
      </c>
      <c r="K71" s="94">
        <v>9322168</v>
      </c>
      <c r="L71" s="81">
        <f t="shared" si="19"/>
        <v>35071412</v>
      </c>
      <c r="M71" s="40">
        <f t="shared" si="20"/>
        <v>0.33514947346620844</v>
      </c>
      <c r="N71" s="108">
        <v>22805721</v>
      </c>
      <c r="O71" s="109">
        <v>9343113</v>
      </c>
      <c r="P71" s="110">
        <f t="shared" si="21"/>
        <v>32148834</v>
      </c>
      <c r="Q71" s="40">
        <f t="shared" si="22"/>
        <v>0.30722072974000986</v>
      </c>
      <c r="R71" s="108">
        <v>0</v>
      </c>
      <c r="S71" s="110">
        <v>0</v>
      </c>
      <c r="T71" s="110">
        <f t="shared" si="23"/>
        <v>0</v>
      </c>
      <c r="U71" s="40">
        <f t="shared" si="24"/>
        <v>0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48554965</v>
      </c>
      <c r="AA71" s="81">
        <f t="shared" si="28"/>
        <v>18665281</v>
      </c>
      <c r="AB71" s="81">
        <f t="shared" si="29"/>
        <v>67220246</v>
      </c>
      <c r="AC71" s="40">
        <f t="shared" si="30"/>
        <v>0.6423702032062183</v>
      </c>
      <c r="AD71" s="80">
        <v>17969470</v>
      </c>
      <c r="AE71" s="81">
        <v>2890186</v>
      </c>
      <c r="AF71" s="81">
        <f t="shared" si="31"/>
        <v>20859656</v>
      </c>
      <c r="AG71" s="40">
        <f t="shared" si="32"/>
        <v>0.4423787737498256</v>
      </c>
      <c r="AH71" s="40">
        <f t="shared" si="33"/>
        <v>0.541196748402754</v>
      </c>
      <c r="AI71" s="12">
        <v>101564430</v>
      </c>
      <c r="AJ71" s="12">
        <v>106799439</v>
      </c>
      <c r="AK71" s="12">
        <v>44929948</v>
      </c>
      <c r="AL71" s="12"/>
    </row>
    <row r="72" spans="1:38" s="13" customFormat="1" ht="12.75">
      <c r="A72" s="29" t="s">
        <v>115</v>
      </c>
      <c r="B72" s="63" t="s">
        <v>365</v>
      </c>
      <c r="C72" s="39" t="s">
        <v>366</v>
      </c>
      <c r="D72" s="80">
        <v>428562750</v>
      </c>
      <c r="E72" s="81">
        <v>262932789</v>
      </c>
      <c r="F72" s="82">
        <f t="shared" si="17"/>
        <v>691495539</v>
      </c>
      <c r="G72" s="80">
        <v>428562750</v>
      </c>
      <c r="H72" s="81">
        <v>262932789</v>
      </c>
      <c r="I72" s="82">
        <f t="shared" si="18"/>
        <v>691495539</v>
      </c>
      <c r="J72" s="80">
        <v>129411440</v>
      </c>
      <c r="K72" s="94">
        <v>41106393</v>
      </c>
      <c r="L72" s="81">
        <f t="shared" si="19"/>
        <v>170517833</v>
      </c>
      <c r="M72" s="40">
        <f t="shared" si="20"/>
        <v>0.24659281713746528</v>
      </c>
      <c r="N72" s="108">
        <v>113250459</v>
      </c>
      <c r="O72" s="109">
        <v>59158229</v>
      </c>
      <c r="P72" s="110">
        <f t="shared" si="21"/>
        <v>172408688</v>
      </c>
      <c r="Q72" s="40">
        <f t="shared" si="22"/>
        <v>0.24932725994057353</v>
      </c>
      <c r="R72" s="108">
        <v>0</v>
      </c>
      <c r="S72" s="110">
        <v>0</v>
      </c>
      <c r="T72" s="110">
        <f t="shared" si="23"/>
        <v>0</v>
      </c>
      <c r="U72" s="40">
        <f t="shared" si="24"/>
        <v>0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242661899</v>
      </c>
      <c r="AA72" s="81">
        <f t="shared" si="28"/>
        <v>100264622</v>
      </c>
      <c r="AB72" s="81">
        <f t="shared" si="29"/>
        <v>342926521</v>
      </c>
      <c r="AC72" s="40">
        <f t="shared" si="30"/>
        <v>0.4959200770780388</v>
      </c>
      <c r="AD72" s="80">
        <v>84664001</v>
      </c>
      <c r="AE72" s="81">
        <v>51862377</v>
      </c>
      <c r="AF72" s="81">
        <f t="shared" si="31"/>
        <v>136526378</v>
      </c>
      <c r="AG72" s="40">
        <f t="shared" si="32"/>
        <v>0.4015670230659731</v>
      </c>
      <c r="AH72" s="40">
        <f t="shared" si="33"/>
        <v>0.26282327653927795</v>
      </c>
      <c r="AI72" s="12">
        <v>619182462</v>
      </c>
      <c r="AJ72" s="12">
        <v>643664647</v>
      </c>
      <c r="AK72" s="12">
        <v>248643258</v>
      </c>
      <c r="AL72" s="12"/>
    </row>
    <row r="73" spans="1:38" s="59" customFormat="1" ht="12.75">
      <c r="A73" s="64"/>
      <c r="B73" s="65" t="s">
        <v>367</v>
      </c>
      <c r="C73" s="32"/>
      <c r="D73" s="84">
        <f>SUM(D68:D72)</f>
        <v>1632450774</v>
      </c>
      <c r="E73" s="85">
        <f>SUM(E68:E72)</f>
        <v>824127894</v>
      </c>
      <c r="F73" s="93">
        <f t="shared" si="17"/>
        <v>2456578668</v>
      </c>
      <c r="G73" s="84">
        <f>SUM(G68:G72)</f>
        <v>1632450774</v>
      </c>
      <c r="H73" s="85">
        <f>SUM(H68:H72)</f>
        <v>824127894</v>
      </c>
      <c r="I73" s="93">
        <f t="shared" si="18"/>
        <v>2456578668</v>
      </c>
      <c r="J73" s="84">
        <f>SUM(J68:J72)</f>
        <v>426401402</v>
      </c>
      <c r="K73" s="95">
        <f>SUM(K68:K72)</f>
        <v>64540802</v>
      </c>
      <c r="L73" s="85">
        <f t="shared" si="19"/>
        <v>490942204</v>
      </c>
      <c r="M73" s="44">
        <f t="shared" si="20"/>
        <v>0.19984794722641466</v>
      </c>
      <c r="N73" s="114">
        <f>SUM(N68:N72)</f>
        <v>417698344</v>
      </c>
      <c r="O73" s="115">
        <f>SUM(O68:O72)</f>
        <v>100427570</v>
      </c>
      <c r="P73" s="116">
        <f t="shared" si="21"/>
        <v>518125914</v>
      </c>
      <c r="Q73" s="44">
        <f t="shared" si="22"/>
        <v>0.2109136258281634</v>
      </c>
      <c r="R73" s="114">
        <f>SUM(R68:R72)</f>
        <v>0</v>
      </c>
      <c r="S73" s="116">
        <f>SUM(S68:S72)</f>
        <v>0</v>
      </c>
      <c r="T73" s="116">
        <f t="shared" si="23"/>
        <v>0</v>
      </c>
      <c r="U73" s="44">
        <f t="shared" si="24"/>
        <v>0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844099746</v>
      </c>
      <c r="AA73" s="85">
        <f t="shared" si="28"/>
        <v>164968372</v>
      </c>
      <c r="AB73" s="85">
        <f t="shared" si="29"/>
        <v>1009068118</v>
      </c>
      <c r="AC73" s="44">
        <f t="shared" si="30"/>
        <v>0.41076157305457806</v>
      </c>
      <c r="AD73" s="84">
        <f>SUM(AD68:AD72)</f>
        <v>336490528</v>
      </c>
      <c r="AE73" s="85">
        <f>SUM(AE68:AE72)</f>
        <v>84885352</v>
      </c>
      <c r="AF73" s="85">
        <f t="shared" si="31"/>
        <v>421375880</v>
      </c>
      <c r="AG73" s="44">
        <f t="shared" si="32"/>
        <v>0.3713829183774063</v>
      </c>
      <c r="AH73" s="44">
        <f t="shared" si="33"/>
        <v>0.2296050595017447</v>
      </c>
      <c r="AI73" s="66">
        <f>SUM(AI68:AI72)</f>
        <v>2216306255</v>
      </c>
      <c r="AJ73" s="66">
        <f>SUM(AJ68:AJ72)</f>
        <v>2064136290</v>
      </c>
      <c r="AK73" s="66">
        <f>SUM(AK68:AK72)</f>
        <v>823098285</v>
      </c>
      <c r="AL73" s="66"/>
    </row>
    <row r="74" spans="1:38" s="13" customFormat="1" ht="12.75">
      <c r="A74" s="29" t="s">
        <v>96</v>
      </c>
      <c r="B74" s="63" t="s">
        <v>368</v>
      </c>
      <c r="C74" s="39" t="s">
        <v>369</v>
      </c>
      <c r="D74" s="80">
        <v>61614723</v>
      </c>
      <c r="E74" s="81">
        <v>60055000</v>
      </c>
      <c r="F74" s="82">
        <f aca="true" t="shared" si="34" ref="F74:F81">$D74+$E74</f>
        <v>121669723</v>
      </c>
      <c r="G74" s="80">
        <v>61614723</v>
      </c>
      <c r="H74" s="81">
        <v>60055000</v>
      </c>
      <c r="I74" s="82">
        <f aca="true" t="shared" si="35" ref="I74:I81">$G74+$H74</f>
        <v>121669723</v>
      </c>
      <c r="J74" s="80">
        <v>27861827</v>
      </c>
      <c r="K74" s="94">
        <v>9505184</v>
      </c>
      <c r="L74" s="81">
        <f aca="true" t="shared" si="36" ref="L74:L81">$J74+$K74</f>
        <v>37367011</v>
      </c>
      <c r="M74" s="40">
        <f aca="true" t="shared" si="37" ref="M74:M81">IF($F74=0,0,$L74/$F74)</f>
        <v>0.30711840282565617</v>
      </c>
      <c r="N74" s="108">
        <v>20334690</v>
      </c>
      <c r="O74" s="109">
        <v>9919174</v>
      </c>
      <c r="P74" s="110">
        <f aca="true" t="shared" si="38" ref="P74:P81">$N74+$O74</f>
        <v>30253864</v>
      </c>
      <c r="Q74" s="40">
        <f aca="true" t="shared" si="39" ref="Q74:Q81">IF($F74=0,0,$P74/$F74)</f>
        <v>0.24865564952424524</v>
      </c>
      <c r="R74" s="108">
        <v>0</v>
      </c>
      <c r="S74" s="110">
        <v>0</v>
      </c>
      <c r="T74" s="110">
        <f aca="true" t="shared" si="40" ref="T74:T81">$R74+$S74</f>
        <v>0</v>
      </c>
      <c r="U74" s="40">
        <f aca="true" t="shared" si="41" ref="U74:U81">IF($I74=0,0,$T74/$I74)</f>
        <v>0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</f>
        <v>48196517</v>
      </c>
      <c r="AA74" s="81">
        <f aca="true" t="shared" si="45" ref="AA74:AA81">$K74+$O74</f>
        <v>19424358</v>
      </c>
      <c r="AB74" s="81">
        <f aca="true" t="shared" si="46" ref="AB74:AB81">$Z74+$AA74</f>
        <v>67620875</v>
      </c>
      <c r="AC74" s="40">
        <f aca="true" t="shared" si="47" ref="AC74:AC81">IF($F74=0,0,$AB74/$F74)</f>
        <v>0.5557740523499014</v>
      </c>
      <c r="AD74" s="80">
        <v>28616201</v>
      </c>
      <c r="AE74" s="81">
        <v>1509285</v>
      </c>
      <c r="AF74" s="81">
        <f aca="true" t="shared" si="48" ref="AF74:AF81">$AD74+$AE74</f>
        <v>30125486</v>
      </c>
      <c r="AG74" s="40">
        <f aca="true" t="shared" si="49" ref="AG74:AG81">IF($AI74=0,0,$AK74/$AI74)</f>
        <v>0.45878656999871</v>
      </c>
      <c r="AH74" s="40">
        <f aca="true" t="shared" si="50" ref="AH74:AH81">IF($AF74=0,0,(($P74/$AF74)-1))</f>
        <v>0.0042614416245434494</v>
      </c>
      <c r="AI74" s="12">
        <v>114208269</v>
      </c>
      <c r="AJ74" s="12">
        <v>114196262</v>
      </c>
      <c r="AK74" s="12">
        <v>52397220</v>
      </c>
      <c r="AL74" s="12"/>
    </row>
    <row r="75" spans="1:38" s="13" customFormat="1" ht="12.75">
      <c r="A75" s="29" t="s">
        <v>96</v>
      </c>
      <c r="B75" s="63" t="s">
        <v>370</v>
      </c>
      <c r="C75" s="39" t="s">
        <v>371</v>
      </c>
      <c r="D75" s="80">
        <v>34940013</v>
      </c>
      <c r="E75" s="81">
        <v>10577000</v>
      </c>
      <c r="F75" s="82">
        <f t="shared" si="34"/>
        <v>45517013</v>
      </c>
      <c r="G75" s="80">
        <v>34940013</v>
      </c>
      <c r="H75" s="81">
        <v>10577000</v>
      </c>
      <c r="I75" s="82">
        <f t="shared" si="35"/>
        <v>45517013</v>
      </c>
      <c r="J75" s="80">
        <v>6557071</v>
      </c>
      <c r="K75" s="94">
        <v>42195</v>
      </c>
      <c r="L75" s="81">
        <f t="shared" si="36"/>
        <v>6599266</v>
      </c>
      <c r="M75" s="40">
        <f t="shared" si="37"/>
        <v>0.14498460169167954</v>
      </c>
      <c r="N75" s="108">
        <v>9368487</v>
      </c>
      <c r="O75" s="109">
        <v>335027</v>
      </c>
      <c r="P75" s="110">
        <f t="shared" si="38"/>
        <v>9703514</v>
      </c>
      <c r="Q75" s="40">
        <f t="shared" si="39"/>
        <v>0.2131843317574464</v>
      </c>
      <c r="R75" s="108">
        <v>0</v>
      </c>
      <c r="S75" s="110">
        <v>0</v>
      </c>
      <c r="T75" s="110">
        <f t="shared" si="40"/>
        <v>0</v>
      </c>
      <c r="U75" s="40">
        <f t="shared" si="41"/>
        <v>0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15925558</v>
      </c>
      <c r="AA75" s="81">
        <f t="shared" si="45"/>
        <v>377222</v>
      </c>
      <c r="AB75" s="81">
        <f t="shared" si="46"/>
        <v>16302780</v>
      </c>
      <c r="AC75" s="40">
        <f t="shared" si="47"/>
        <v>0.3581689334491259</v>
      </c>
      <c r="AD75" s="80">
        <v>366641</v>
      </c>
      <c r="AE75" s="81">
        <v>197837</v>
      </c>
      <c r="AF75" s="81">
        <f t="shared" si="48"/>
        <v>564478</v>
      </c>
      <c r="AG75" s="40">
        <f t="shared" si="49"/>
        <v>0.5058179032143071</v>
      </c>
      <c r="AH75" s="40">
        <f t="shared" si="50"/>
        <v>16.19024302098576</v>
      </c>
      <c r="AI75" s="12">
        <v>34812542</v>
      </c>
      <c r="AJ75" s="12">
        <v>45973962</v>
      </c>
      <c r="AK75" s="12">
        <v>17608807</v>
      </c>
      <c r="AL75" s="12"/>
    </row>
    <row r="76" spans="1:38" s="13" customFormat="1" ht="12.75">
      <c r="A76" s="29" t="s">
        <v>96</v>
      </c>
      <c r="B76" s="63" t="s">
        <v>372</v>
      </c>
      <c r="C76" s="39" t="s">
        <v>373</v>
      </c>
      <c r="D76" s="80">
        <v>249720927</v>
      </c>
      <c r="E76" s="81">
        <v>86876187</v>
      </c>
      <c r="F76" s="82">
        <f t="shared" si="34"/>
        <v>336597114</v>
      </c>
      <c r="G76" s="80">
        <v>249720927</v>
      </c>
      <c r="H76" s="81">
        <v>86876187</v>
      </c>
      <c r="I76" s="82">
        <f t="shared" si="35"/>
        <v>336597114</v>
      </c>
      <c r="J76" s="80">
        <v>156052946</v>
      </c>
      <c r="K76" s="94">
        <v>4156574</v>
      </c>
      <c r="L76" s="81">
        <f t="shared" si="36"/>
        <v>160209520</v>
      </c>
      <c r="M76" s="40">
        <f t="shared" si="37"/>
        <v>0.4759681926446939</v>
      </c>
      <c r="N76" s="108">
        <v>9503966</v>
      </c>
      <c r="O76" s="109">
        <v>14900919</v>
      </c>
      <c r="P76" s="110">
        <f t="shared" si="38"/>
        <v>24404885</v>
      </c>
      <c r="Q76" s="40">
        <f t="shared" si="39"/>
        <v>0.07250473632997341</v>
      </c>
      <c r="R76" s="108">
        <v>0</v>
      </c>
      <c r="S76" s="110">
        <v>0</v>
      </c>
      <c r="T76" s="110">
        <f t="shared" si="40"/>
        <v>0</v>
      </c>
      <c r="U76" s="40">
        <f t="shared" si="41"/>
        <v>0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165556912</v>
      </c>
      <c r="AA76" s="81">
        <f t="shared" si="45"/>
        <v>19057493</v>
      </c>
      <c r="AB76" s="81">
        <f t="shared" si="46"/>
        <v>184614405</v>
      </c>
      <c r="AC76" s="40">
        <f t="shared" si="47"/>
        <v>0.5484729289746674</v>
      </c>
      <c r="AD76" s="80">
        <v>35702830</v>
      </c>
      <c r="AE76" s="81">
        <v>10506967</v>
      </c>
      <c r="AF76" s="81">
        <f t="shared" si="48"/>
        <v>46209797</v>
      </c>
      <c r="AG76" s="40">
        <f t="shared" si="49"/>
        <v>0.43275180797698215</v>
      </c>
      <c r="AH76" s="40">
        <f t="shared" si="50"/>
        <v>-0.47186772969377033</v>
      </c>
      <c r="AI76" s="12">
        <v>355460969</v>
      </c>
      <c r="AJ76" s="12">
        <v>341376269</v>
      </c>
      <c r="AK76" s="12">
        <v>153826377</v>
      </c>
      <c r="AL76" s="12"/>
    </row>
    <row r="77" spans="1:38" s="13" customFormat="1" ht="12.75">
      <c r="A77" s="29" t="s">
        <v>96</v>
      </c>
      <c r="B77" s="63" t="s">
        <v>374</v>
      </c>
      <c r="C77" s="39" t="s">
        <v>375</v>
      </c>
      <c r="D77" s="80">
        <v>79167023</v>
      </c>
      <c r="E77" s="81">
        <v>39047330</v>
      </c>
      <c r="F77" s="82">
        <f t="shared" si="34"/>
        <v>118214353</v>
      </c>
      <c r="G77" s="80">
        <v>79167023</v>
      </c>
      <c r="H77" s="81">
        <v>39047330</v>
      </c>
      <c r="I77" s="82">
        <f t="shared" si="35"/>
        <v>118214353</v>
      </c>
      <c r="J77" s="80">
        <v>31743230</v>
      </c>
      <c r="K77" s="94">
        <v>1457824</v>
      </c>
      <c r="L77" s="81">
        <f t="shared" si="36"/>
        <v>33201054</v>
      </c>
      <c r="M77" s="40">
        <f t="shared" si="37"/>
        <v>0.2808546776041654</v>
      </c>
      <c r="N77" s="108">
        <v>19309629</v>
      </c>
      <c r="O77" s="109">
        <v>6139583</v>
      </c>
      <c r="P77" s="110">
        <f t="shared" si="38"/>
        <v>25449212</v>
      </c>
      <c r="Q77" s="40">
        <f t="shared" si="39"/>
        <v>0.21528022066829736</v>
      </c>
      <c r="R77" s="108">
        <v>0</v>
      </c>
      <c r="S77" s="110">
        <v>0</v>
      </c>
      <c r="T77" s="110">
        <f t="shared" si="40"/>
        <v>0</v>
      </c>
      <c r="U77" s="40">
        <f t="shared" si="41"/>
        <v>0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51052859</v>
      </c>
      <c r="AA77" s="81">
        <f t="shared" si="45"/>
        <v>7597407</v>
      </c>
      <c r="AB77" s="81">
        <f t="shared" si="46"/>
        <v>58650266</v>
      </c>
      <c r="AC77" s="40">
        <f t="shared" si="47"/>
        <v>0.4961348982724627</v>
      </c>
      <c r="AD77" s="80">
        <v>12655968</v>
      </c>
      <c r="AE77" s="81">
        <v>1174609</v>
      </c>
      <c r="AF77" s="81">
        <f t="shared" si="48"/>
        <v>13830577</v>
      </c>
      <c r="AG77" s="40">
        <f t="shared" si="49"/>
        <v>0.6075910094707567</v>
      </c>
      <c r="AH77" s="40">
        <f t="shared" si="50"/>
        <v>0.8400687115223031</v>
      </c>
      <c r="AI77" s="12">
        <v>89085701</v>
      </c>
      <c r="AJ77" s="12">
        <v>94154302</v>
      </c>
      <c r="AK77" s="12">
        <v>54127671</v>
      </c>
      <c r="AL77" s="12"/>
    </row>
    <row r="78" spans="1:38" s="13" customFormat="1" ht="12.75">
      <c r="A78" s="29" t="s">
        <v>96</v>
      </c>
      <c r="B78" s="63" t="s">
        <v>376</v>
      </c>
      <c r="C78" s="39" t="s">
        <v>377</v>
      </c>
      <c r="D78" s="80">
        <v>115596757</v>
      </c>
      <c r="E78" s="81">
        <v>56218240</v>
      </c>
      <c r="F78" s="82">
        <f t="shared" si="34"/>
        <v>171814997</v>
      </c>
      <c r="G78" s="80">
        <v>115596757</v>
      </c>
      <c r="H78" s="81">
        <v>56218240</v>
      </c>
      <c r="I78" s="82">
        <f t="shared" si="35"/>
        <v>171814997</v>
      </c>
      <c r="J78" s="80">
        <v>46584931</v>
      </c>
      <c r="K78" s="94">
        <v>20306612</v>
      </c>
      <c r="L78" s="81">
        <f t="shared" si="36"/>
        <v>66891543</v>
      </c>
      <c r="M78" s="40">
        <f t="shared" si="37"/>
        <v>0.38932307521444126</v>
      </c>
      <c r="N78" s="108">
        <v>28457823</v>
      </c>
      <c r="O78" s="109">
        <v>8544525</v>
      </c>
      <c r="P78" s="110">
        <f t="shared" si="38"/>
        <v>37002348</v>
      </c>
      <c r="Q78" s="40">
        <f t="shared" si="39"/>
        <v>0.21536157288993812</v>
      </c>
      <c r="R78" s="108">
        <v>0</v>
      </c>
      <c r="S78" s="110">
        <v>0</v>
      </c>
      <c r="T78" s="110">
        <f t="shared" si="40"/>
        <v>0</v>
      </c>
      <c r="U78" s="40">
        <f t="shared" si="41"/>
        <v>0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75042754</v>
      </c>
      <c r="AA78" s="81">
        <f t="shared" si="45"/>
        <v>28851137</v>
      </c>
      <c r="AB78" s="81">
        <f t="shared" si="46"/>
        <v>103893891</v>
      </c>
      <c r="AC78" s="40">
        <f t="shared" si="47"/>
        <v>0.6046846481043794</v>
      </c>
      <c r="AD78" s="80">
        <v>29792269</v>
      </c>
      <c r="AE78" s="81">
        <v>17467632</v>
      </c>
      <c r="AF78" s="81">
        <f t="shared" si="48"/>
        <v>47259901</v>
      </c>
      <c r="AG78" s="40">
        <f t="shared" si="49"/>
        <v>0.5541033561602918</v>
      </c>
      <c r="AH78" s="40">
        <f t="shared" si="50"/>
        <v>-0.2170455879710793</v>
      </c>
      <c r="AI78" s="12">
        <v>154019789</v>
      </c>
      <c r="AJ78" s="12">
        <v>171391421</v>
      </c>
      <c r="AK78" s="12">
        <v>85342882</v>
      </c>
      <c r="AL78" s="12"/>
    </row>
    <row r="79" spans="1:38" s="13" customFormat="1" ht="12.75">
      <c r="A79" s="29" t="s">
        <v>115</v>
      </c>
      <c r="B79" s="63" t="s">
        <v>378</v>
      </c>
      <c r="C79" s="39" t="s">
        <v>379</v>
      </c>
      <c r="D79" s="80">
        <v>276679490</v>
      </c>
      <c r="E79" s="81">
        <v>209374553</v>
      </c>
      <c r="F79" s="82">
        <f t="shared" si="34"/>
        <v>486054043</v>
      </c>
      <c r="G79" s="80">
        <v>276679490</v>
      </c>
      <c r="H79" s="81">
        <v>209374553</v>
      </c>
      <c r="I79" s="82">
        <f t="shared" si="35"/>
        <v>486054043</v>
      </c>
      <c r="J79" s="80">
        <v>104700225</v>
      </c>
      <c r="K79" s="94">
        <v>25038809</v>
      </c>
      <c r="L79" s="81">
        <f t="shared" si="36"/>
        <v>129739034</v>
      </c>
      <c r="M79" s="40">
        <f t="shared" si="37"/>
        <v>0.2669230631211929</v>
      </c>
      <c r="N79" s="108">
        <v>74597638</v>
      </c>
      <c r="O79" s="109">
        <v>43863083</v>
      </c>
      <c r="P79" s="110">
        <f t="shared" si="38"/>
        <v>118460721</v>
      </c>
      <c r="Q79" s="40">
        <f t="shared" si="39"/>
        <v>0.2437192380272002</v>
      </c>
      <c r="R79" s="108">
        <v>0</v>
      </c>
      <c r="S79" s="110">
        <v>0</v>
      </c>
      <c r="T79" s="110">
        <f t="shared" si="40"/>
        <v>0</v>
      </c>
      <c r="U79" s="40">
        <f t="shared" si="41"/>
        <v>0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179297863</v>
      </c>
      <c r="AA79" s="81">
        <f t="shared" si="45"/>
        <v>68901892</v>
      </c>
      <c r="AB79" s="81">
        <f t="shared" si="46"/>
        <v>248199755</v>
      </c>
      <c r="AC79" s="40">
        <f t="shared" si="47"/>
        <v>0.510642301148393</v>
      </c>
      <c r="AD79" s="80">
        <v>60662285</v>
      </c>
      <c r="AE79" s="81">
        <v>38605363</v>
      </c>
      <c r="AF79" s="81">
        <f t="shared" si="48"/>
        <v>99267648</v>
      </c>
      <c r="AG79" s="40">
        <f t="shared" si="49"/>
        <v>0.3761851470202216</v>
      </c>
      <c r="AH79" s="40">
        <f t="shared" si="50"/>
        <v>0.19334670848653523</v>
      </c>
      <c r="AI79" s="12">
        <v>679743092</v>
      </c>
      <c r="AJ79" s="12">
        <v>531656497</v>
      </c>
      <c r="AK79" s="12">
        <v>255709255</v>
      </c>
      <c r="AL79" s="12"/>
    </row>
    <row r="80" spans="1:38" s="59" customFormat="1" ht="12.75">
      <c r="A80" s="64"/>
      <c r="B80" s="65" t="s">
        <v>380</v>
      </c>
      <c r="C80" s="32"/>
      <c r="D80" s="84">
        <f>SUM(D74:D79)</f>
        <v>817718933</v>
      </c>
      <c r="E80" s="85">
        <f>SUM(E74:E79)</f>
        <v>462148310</v>
      </c>
      <c r="F80" s="86">
        <f t="shared" si="34"/>
        <v>1279867243</v>
      </c>
      <c r="G80" s="84">
        <f>SUM(G74:G79)</f>
        <v>817718933</v>
      </c>
      <c r="H80" s="85">
        <f>SUM(H74:H79)</f>
        <v>462148310</v>
      </c>
      <c r="I80" s="93">
        <f t="shared" si="35"/>
        <v>1279867243</v>
      </c>
      <c r="J80" s="84">
        <f>SUM(J74:J79)</f>
        <v>373500230</v>
      </c>
      <c r="K80" s="95">
        <f>SUM(K74:K79)</f>
        <v>60507198</v>
      </c>
      <c r="L80" s="85">
        <f t="shared" si="36"/>
        <v>434007428</v>
      </c>
      <c r="M80" s="44">
        <f t="shared" si="37"/>
        <v>0.33910347371864097</v>
      </c>
      <c r="N80" s="114">
        <f>SUM(N74:N79)</f>
        <v>161572233</v>
      </c>
      <c r="O80" s="115">
        <f>SUM(O74:O79)</f>
        <v>83702311</v>
      </c>
      <c r="P80" s="116">
        <f t="shared" si="38"/>
        <v>245274544</v>
      </c>
      <c r="Q80" s="44">
        <f t="shared" si="39"/>
        <v>0.19164061377575237</v>
      </c>
      <c r="R80" s="114">
        <f>SUM(R74:R79)</f>
        <v>0</v>
      </c>
      <c r="S80" s="116">
        <f>SUM(S74:S79)</f>
        <v>0</v>
      </c>
      <c r="T80" s="116">
        <f t="shared" si="40"/>
        <v>0</v>
      </c>
      <c r="U80" s="44">
        <f t="shared" si="41"/>
        <v>0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535072463</v>
      </c>
      <c r="AA80" s="85">
        <f t="shared" si="45"/>
        <v>144209509</v>
      </c>
      <c r="AB80" s="85">
        <f t="shared" si="46"/>
        <v>679281972</v>
      </c>
      <c r="AC80" s="44">
        <f t="shared" si="47"/>
        <v>0.5307440874943934</v>
      </c>
      <c r="AD80" s="84">
        <f>SUM(AD74:AD79)</f>
        <v>167796194</v>
      </c>
      <c r="AE80" s="85">
        <f>SUM(AE74:AE79)</f>
        <v>69461693</v>
      </c>
      <c r="AF80" s="85">
        <f t="shared" si="48"/>
        <v>237257887</v>
      </c>
      <c r="AG80" s="44">
        <f t="shared" si="49"/>
        <v>0.4336853110394355</v>
      </c>
      <c r="AH80" s="44">
        <f t="shared" si="50"/>
        <v>0.033788790338506125</v>
      </c>
      <c r="AI80" s="66">
        <f>SUM(AI74:AI79)</f>
        <v>1427330362</v>
      </c>
      <c r="AJ80" s="66">
        <f>SUM(AJ74:AJ79)</f>
        <v>1298748713</v>
      </c>
      <c r="AK80" s="66">
        <f>SUM(AK74:AK79)</f>
        <v>619012212</v>
      </c>
      <c r="AL80" s="66"/>
    </row>
    <row r="81" spans="1:38" s="59" customFormat="1" ht="12.75">
      <c r="A81" s="64"/>
      <c r="B81" s="65" t="s">
        <v>381</v>
      </c>
      <c r="C81" s="32"/>
      <c r="D81" s="84">
        <f>SUM(D9,D11:D17,D19:D26,D28:D33,D35:D39,D41:D44,D46:D51,D53:D58,D60:D66,D68:D72,D74:D79)</f>
        <v>40118909793</v>
      </c>
      <c r="E81" s="85">
        <f>SUM(E9,E11:E17,E19:E26,E28:E33,E35:E39,E41:E44,E46:E51,E53:E58,E60:E66,E68:E72,E74:E79)</f>
        <v>10848900785</v>
      </c>
      <c r="F81" s="86">
        <f t="shared" si="34"/>
        <v>50967810578</v>
      </c>
      <c r="G81" s="84">
        <f>SUM(G9,G11:G17,G19:G26,G28:G33,G35:G39,G41:G44,G46:G51,G53:G58,G60:G66,G68:G72,G74:G79)</f>
        <v>40206624680</v>
      </c>
      <c r="H81" s="85">
        <f>SUM(H9,H11:H17,H19:H26,H28:H33,H35:H39,H41:H44,H46:H51,H53:H58,H60:H66,H68:H72,H74:H79)</f>
        <v>10934783811</v>
      </c>
      <c r="I81" s="93">
        <f t="shared" si="35"/>
        <v>51141408491</v>
      </c>
      <c r="J81" s="84">
        <f>SUM(J9,J11:J17,J19:J26,J28:J33,J35:J39,J41:J44,J46:J51,J53:J58,J60:J66,J68:J72,J74:J79)</f>
        <v>11622634599</v>
      </c>
      <c r="K81" s="95">
        <f>SUM(K9,K11:K17,K19:K26,K28:K33,K35:K39,K41:K44,K46:K51,K53:K58,K60:K66,K68:K72,K74:K79)</f>
        <v>1418307769</v>
      </c>
      <c r="L81" s="85">
        <f t="shared" si="36"/>
        <v>13040942368</v>
      </c>
      <c r="M81" s="44">
        <f t="shared" si="37"/>
        <v>0.2558662461681071</v>
      </c>
      <c r="N81" s="114">
        <f>SUM(N9,N11:N17,N19:N26,N28:N33,N35:N39,N41:N44,N46:N51,N53:N58,N60:N66,N68:N72,N74:N79)</f>
        <v>10398119924</v>
      </c>
      <c r="O81" s="115">
        <f>SUM(O9,O11:O17,O19:O26,O28:O33,O35:O39,O41:O44,O46:O51,O53:O58,O60:O66,O68:O72,O74:O79)</f>
        <v>1675087716</v>
      </c>
      <c r="P81" s="116">
        <f t="shared" si="38"/>
        <v>12073207640</v>
      </c>
      <c r="Q81" s="44">
        <f t="shared" si="39"/>
        <v>0.23687907138022796</v>
      </c>
      <c r="R81" s="114">
        <f>SUM(R9,R11:R17,R19:R26,R28:R33,R35:R39,R41:R44,R46:R51,R53:R58,R60:R66,R68:R72,R74:R79)</f>
        <v>0</v>
      </c>
      <c r="S81" s="116">
        <f>SUM(S9,S11:S17,S19:S26,S28:S33,S35:S39,S41:S44,S46:S51,S53:S58,S60:S66,S68:S72,S74:S79)</f>
        <v>0</v>
      </c>
      <c r="T81" s="116">
        <f t="shared" si="40"/>
        <v>0</v>
      </c>
      <c r="U81" s="44">
        <f t="shared" si="41"/>
        <v>0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22020754523</v>
      </c>
      <c r="AA81" s="85">
        <f t="shared" si="45"/>
        <v>3093395485</v>
      </c>
      <c r="AB81" s="85">
        <f t="shared" si="46"/>
        <v>25114150008</v>
      </c>
      <c r="AC81" s="44">
        <f t="shared" si="47"/>
        <v>0.49274531754833506</v>
      </c>
      <c r="AD81" s="84">
        <f>SUM(AD9,AD11:AD17,AD19:AD26,AD28:AD33,AD35:AD39,AD41:AD44,AD46:AD51,AD53:AD58,AD60:AD66,AD68:AD72,AD74:AD79)</f>
        <v>9174216831</v>
      </c>
      <c r="AE81" s="85">
        <f>SUM(AE9,AE11:AE17,AE19:AE26,AE28:AE33,AE35:AE39,AE41:AE44,AE46:AE51,AE53:AE58,AE60:AE66,AE68:AE72,AE74:AE79)</f>
        <v>1665015810</v>
      </c>
      <c r="AF81" s="85">
        <f t="shared" si="48"/>
        <v>10839232641</v>
      </c>
      <c r="AG81" s="44">
        <f t="shared" si="49"/>
        <v>0.46332658406848337</v>
      </c>
      <c r="AH81" s="44">
        <f t="shared" si="50"/>
        <v>0.1138433909364045</v>
      </c>
      <c r="AI81" s="66">
        <f>SUM(AI9,AI11:AI17,AI19:AI26,AI28:AI33,AI35:AI39,AI41:AI44,AI46:AI51,AI53:AI58,AI60:AI66,AI68:AI72,AI74:AI79)</f>
        <v>47292943320</v>
      </c>
      <c r="AJ81" s="66">
        <f>SUM(AJ9,AJ11:AJ17,AJ19:AJ26,AJ28:AJ33,AJ35:AJ39,AJ41:AJ44,AJ46:AJ51,AJ53:AJ58,AJ60:AJ66,AJ68:AJ72,AJ74:AJ79)</f>
        <v>46348340212</v>
      </c>
      <c r="AK81" s="66">
        <f>SUM(AK9,AK11:AK17,AK19:AK26,AK28:AK33,AK35:AK39,AK41:AK44,AK46:AK51,AK53:AK58,AK60:AK66,AK68:AK72,AK74:AK79)</f>
        <v>21912077879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382</v>
      </c>
      <c r="C9" s="39" t="s">
        <v>383</v>
      </c>
      <c r="D9" s="80">
        <v>182985931</v>
      </c>
      <c r="E9" s="81">
        <v>73555000</v>
      </c>
      <c r="F9" s="82">
        <f>$D9+$E9</f>
        <v>256540931</v>
      </c>
      <c r="G9" s="80">
        <v>182985931</v>
      </c>
      <c r="H9" s="81">
        <v>73555000</v>
      </c>
      <c r="I9" s="83">
        <f>$G9+$H9</f>
        <v>256540931</v>
      </c>
      <c r="J9" s="80">
        <v>71996674</v>
      </c>
      <c r="K9" s="81">
        <v>364423</v>
      </c>
      <c r="L9" s="81">
        <f>$J9+$K9</f>
        <v>72361097</v>
      </c>
      <c r="M9" s="40">
        <f>IF($F9=0,0,$L9/$F9)</f>
        <v>0.28206452949997285</v>
      </c>
      <c r="N9" s="108">
        <v>58261486</v>
      </c>
      <c r="O9" s="109">
        <v>3470467</v>
      </c>
      <c r="P9" s="110">
        <f>$N9+$O9</f>
        <v>61731953</v>
      </c>
      <c r="Q9" s="40">
        <f>IF($F9=0,0,$P9/$F9)</f>
        <v>0.24063198320583004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130258160</v>
      </c>
      <c r="AA9" s="81">
        <f>$K9+$O9</f>
        <v>3834890</v>
      </c>
      <c r="AB9" s="81">
        <f>$Z9+$AA9</f>
        <v>134093050</v>
      </c>
      <c r="AC9" s="40">
        <f>IF($F9=0,0,$AB9/$F9)</f>
        <v>0.5226965127058029</v>
      </c>
      <c r="AD9" s="80">
        <v>50831882</v>
      </c>
      <c r="AE9" s="81">
        <v>9153481</v>
      </c>
      <c r="AF9" s="81">
        <f>$AD9+$AE9</f>
        <v>59985363</v>
      </c>
      <c r="AG9" s="40">
        <f>IF($AI9=0,0,$AK9/$AI9)</f>
        <v>0.615970197312415</v>
      </c>
      <c r="AH9" s="40">
        <f>IF($AF9=0,0,(($P9/$AF9)-1))</f>
        <v>0.029116936409970595</v>
      </c>
      <c r="AI9" s="12">
        <v>215821341</v>
      </c>
      <c r="AJ9" s="12">
        <v>246938041</v>
      </c>
      <c r="AK9" s="12">
        <v>132939514</v>
      </c>
      <c r="AL9" s="12"/>
    </row>
    <row r="10" spans="1:38" s="13" customFormat="1" ht="12.75">
      <c r="A10" s="29" t="s">
        <v>96</v>
      </c>
      <c r="B10" s="63" t="s">
        <v>384</v>
      </c>
      <c r="C10" s="39" t="s">
        <v>385</v>
      </c>
      <c r="D10" s="80">
        <v>198865587</v>
      </c>
      <c r="E10" s="81">
        <v>99992200</v>
      </c>
      <c r="F10" s="83">
        <f aca="true" t="shared" si="0" ref="F10:F44">$D10+$E10</f>
        <v>298857787</v>
      </c>
      <c r="G10" s="80">
        <v>198865587</v>
      </c>
      <c r="H10" s="81">
        <v>99992200</v>
      </c>
      <c r="I10" s="83">
        <f aca="true" t="shared" si="1" ref="I10:I44">$G10+$H10</f>
        <v>298857787</v>
      </c>
      <c r="J10" s="80">
        <v>62198753</v>
      </c>
      <c r="K10" s="81">
        <v>15531332</v>
      </c>
      <c r="L10" s="81">
        <f aca="true" t="shared" si="2" ref="L10:L44">$J10+$K10</f>
        <v>77730085</v>
      </c>
      <c r="M10" s="40">
        <f aca="true" t="shared" si="3" ref="M10:M44">IF($F10=0,0,$L10/$F10)</f>
        <v>0.2600905460094302</v>
      </c>
      <c r="N10" s="108">
        <v>53437099</v>
      </c>
      <c r="O10" s="109">
        <v>10662560</v>
      </c>
      <c r="P10" s="110">
        <f aca="true" t="shared" si="4" ref="P10:P44">$N10+$O10</f>
        <v>64099659</v>
      </c>
      <c r="Q10" s="40">
        <f aca="true" t="shared" si="5" ref="Q10:Q44">IF($F10=0,0,$P10/$F10)</f>
        <v>0.21448214431166887</v>
      </c>
      <c r="R10" s="108">
        <v>0</v>
      </c>
      <c r="S10" s="110">
        <v>0</v>
      </c>
      <c r="T10" s="110">
        <f aca="true" t="shared" si="6" ref="T10:T44">$R10+$S10</f>
        <v>0</v>
      </c>
      <c r="U10" s="40">
        <f aca="true" t="shared" si="7" ref="U10:U44">IF($I10=0,0,$T10/$I10)</f>
        <v>0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</f>
        <v>115635852</v>
      </c>
      <c r="AA10" s="81">
        <f aca="true" t="shared" si="11" ref="AA10:AA44">$K10+$O10</f>
        <v>26193892</v>
      </c>
      <c r="AB10" s="81">
        <f aca="true" t="shared" si="12" ref="AB10:AB44">$Z10+$AA10</f>
        <v>141829744</v>
      </c>
      <c r="AC10" s="40">
        <f aca="true" t="shared" si="13" ref="AC10:AC44">IF($F10=0,0,$AB10/$F10)</f>
        <v>0.4745726903210991</v>
      </c>
      <c r="AD10" s="80">
        <v>46694585</v>
      </c>
      <c r="AE10" s="81">
        <v>17700174</v>
      </c>
      <c r="AF10" s="81">
        <f aca="true" t="shared" si="14" ref="AF10:AF44">$AD10+$AE10</f>
        <v>64394759</v>
      </c>
      <c r="AG10" s="40">
        <f aca="true" t="shared" si="15" ref="AG10:AG44">IF($AI10=0,0,$AK10/$AI10)</f>
        <v>0.5098145676475301</v>
      </c>
      <c r="AH10" s="40">
        <f aca="true" t="shared" si="16" ref="AH10:AH44">IF($AF10=0,0,(($P10/$AF10)-1))</f>
        <v>-0.004582671083527168</v>
      </c>
      <c r="AI10" s="12">
        <v>266367057</v>
      </c>
      <c r="AJ10" s="12">
        <v>259737386</v>
      </c>
      <c r="AK10" s="12">
        <v>135797806</v>
      </c>
      <c r="AL10" s="12"/>
    </row>
    <row r="11" spans="1:38" s="13" customFormat="1" ht="12.75">
      <c r="A11" s="29" t="s">
        <v>96</v>
      </c>
      <c r="B11" s="63" t="s">
        <v>386</v>
      </c>
      <c r="C11" s="39" t="s">
        <v>387</v>
      </c>
      <c r="D11" s="80">
        <v>697686309</v>
      </c>
      <c r="E11" s="81">
        <v>118654828</v>
      </c>
      <c r="F11" s="82">
        <f t="shared" si="0"/>
        <v>816341137</v>
      </c>
      <c r="G11" s="80">
        <v>697686309</v>
      </c>
      <c r="H11" s="81">
        <v>118654828</v>
      </c>
      <c r="I11" s="83">
        <f t="shared" si="1"/>
        <v>816341137</v>
      </c>
      <c r="J11" s="80">
        <v>224035888</v>
      </c>
      <c r="K11" s="81">
        <v>8289692</v>
      </c>
      <c r="L11" s="81">
        <f t="shared" si="2"/>
        <v>232325580</v>
      </c>
      <c r="M11" s="40">
        <f t="shared" si="3"/>
        <v>0.28459374331395476</v>
      </c>
      <c r="N11" s="108">
        <v>179317692</v>
      </c>
      <c r="O11" s="109">
        <v>9960674</v>
      </c>
      <c r="P11" s="110">
        <f t="shared" si="4"/>
        <v>189278366</v>
      </c>
      <c r="Q11" s="40">
        <f t="shared" si="5"/>
        <v>0.2318618496864994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403353580</v>
      </c>
      <c r="AA11" s="81">
        <f t="shared" si="11"/>
        <v>18250366</v>
      </c>
      <c r="AB11" s="81">
        <f t="shared" si="12"/>
        <v>421603946</v>
      </c>
      <c r="AC11" s="40">
        <f t="shared" si="13"/>
        <v>0.5164555930004542</v>
      </c>
      <c r="AD11" s="80">
        <v>197197689</v>
      </c>
      <c r="AE11" s="81">
        <v>18887161</v>
      </c>
      <c r="AF11" s="81">
        <f t="shared" si="14"/>
        <v>216084850</v>
      </c>
      <c r="AG11" s="40">
        <f t="shared" si="15"/>
        <v>0.5897969969551623</v>
      </c>
      <c r="AH11" s="40">
        <f t="shared" si="16"/>
        <v>-0.12405536066040723</v>
      </c>
      <c r="AI11" s="12">
        <v>752338617</v>
      </c>
      <c r="AJ11" s="12">
        <v>751705617</v>
      </c>
      <c r="AK11" s="12">
        <v>443727057</v>
      </c>
      <c r="AL11" s="12"/>
    </row>
    <row r="12" spans="1:38" s="13" customFormat="1" ht="12.75">
      <c r="A12" s="29" t="s">
        <v>96</v>
      </c>
      <c r="B12" s="63" t="s">
        <v>388</v>
      </c>
      <c r="C12" s="39" t="s">
        <v>389</v>
      </c>
      <c r="D12" s="80">
        <v>316622787</v>
      </c>
      <c r="E12" s="81">
        <v>54117400</v>
      </c>
      <c r="F12" s="82">
        <f t="shared" si="0"/>
        <v>370740187</v>
      </c>
      <c r="G12" s="80">
        <v>316622787</v>
      </c>
      <c r="H12" s="81">
        <v>54117400</v>
      </c>
      <c r="I12" s="83">
        <f t="shared" si="1"/>
        <v>370740187</v>
      </c>
      <c r="J12" s="80">
        <v>69183497</v>
      </c>
      <c r="K12" s="81">
        <v>7030451</v>
      </c>
      <c r="L12" s="81">
        <f t="shared" si="2"/>
        <v>76213948</v>
      </c>
      <c r="M12" s="40">
        <f t="shared" si="3"/>
        <v>0.20557239455673038</v>
      </c>
      <c r="N12" s="108">
        <v>76429439</v>
      </c>
      <c r="O12" s="109">
        <v>7523673</v>
      </c>
      <c r="P12" s="110">
        <f t="shared" si="4"/>
        <v>83953112</v>
      </c>
      <c r="Q12" s="40">
        <f t="shared" si="5"/>
        <v>0.22644729366768107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145612936</v>
      </c>
      <c r="AA12" s="81">
        <f t="shared" si="11"/>
        <v>14554124</v>
      </c>
      <c r="AB12" s="81">
        <f t="shared" si="12"/>
        <v>160167060</v>
      </c>
      <c r="AC12" s="40">
        <f t="shared" si="13"/>
        <v>0.43201968822441145</v>
      </c>
      <c r="AD12" s="80">
        <v>97886893</v>
      </c>
      <c r="AE12" s="81">
        <v>8184471</v>
      </c>
      <c r="AF12" s="81">
        <f t="shared" si="14"/>
        <v>106071364</v>
      </c>
      <c r="AG12" s="40">
        <f t="shared" si="15"/>
        <v>0.4759205605879337</v>
      </c>
      <c r="AH12" s="40">
        <f t="shared" si="16"/>
        <v>-0.2085223680163102</v>
      </c>
      <c r="AI12" s="12">
        <v>351060000</v>
      </c>
      <c r="AJ12" s="12">
        <v>368338136</v>
      </c>
      <c r="AK12" s="12">
        <v>167076672</v>
      </c>
      <c r="AL12" s="12"/>
    </row>
    <row r="13" spans="1:38" s="13" customFormat="1" ht="12.75">
      <c r="A13" s="29" t="s">
        <v>96</v>
      </c>
      <c r="B13" s="63" t="s">
        <v>390</v>
      </c>
      <c r="C13" s="39" t="s">
        <v>391</v>
      </c>
      <c r="D13" s="80">
        <v>106938155</v>
      </c>
      <c r="E13" s="81">
        <v>47890161</v>
      </c>
      <c r="F13" s="82">
        <f t="shared" si="0"/>
        <v>154828316</v>
      </c>
      <c r="G13" s="80">
        <v>106938155</v>
      </c>
      <c r="H13" s="81">
        <v>47890161</v>
      </c>
      <c r="I13" s="83">
        <f t="shared" si="1"/>
        <v>154828316</v>
      </c>
      <c r="J13" s="80">
        <v>28374588</v>
      </c>
      <c r="K13" s="81">
        <v>10751424</v>
      </c>
      <c r="L13" s="81">
        <f t="shared" si="2"/>
        <v>39126012</v>
      </c>
      <c r="M13" s="40">
        <f t="shared" si="3"/>
        <v>0.2527057905867813</v>
      </c>
      <c r="N13" s="108">
        <v>23820164</v>
      </c>
      <c r="O13" s="109">
        <v>4618184</v>
      </c>
      <c r="P13" s="110">
        <f t="shared" si="4"/>
        <v>28438348</v>
      </c>
      <c r="Q13" s="40">
        <f t="shared" si="5"/>
        <v>0.18367666028221866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52194752</v>
      </c>
      <c r="AA13" s="81">
        <f t="shared" si="11"/>
        <v>15369608</v>
      </c>
      <c r="AB13" s="81">
        <f t="shared" si="12"/>
        <v>67564360</v>
      </c>
      <c r="AC13" s="40">
        <f t="shared" si="13"/>
        <v>0.43638245086899996</v>
      </c>
      <c r="AD13" s="80">
        <v>16977667</v>
      </c>
      <c r="AE13" s="81">
        <v>7794387</v>
      </c>
      <c r="AF13" s="81">
        <f t="shared" si="14"/>
        <v>24772054</v>
      </c>
      <c r="AG13" s="40">
        <f t="shared" si="15"/>
        <v>0.5068125631622867</v>
      </c>
      <c r="AH13" s="40">
        <f t="shared" si="16"/>
        <v>0.14800121136503264</v>
      </c>
      <c r="AI13" s="12">
        <v>119982594</v>
      </c>
      <c r="AJ13" s="12">
        <v>136229747</v>
      </c>
      <c r="AK13" s="12">
        <v>60808686</v>
      </c>
      <c r="AL13" s="12"/>
    </row>
    <row r="14" spans="1:38" s="13" customFormat="1" ht="12.75">
      <c r="A14" s="29" t="s">
        <v>115</v>
      </c>
      <c r="B14" s="63" t="s">
        <v>392</v>
      </c>
      <c r="C14" s="39" t="s">
        <v>393</v>
      </c>
      <c r="D14" s="80">
        <v>648304649</v>
      </c>
      <c r="E14" s="81">
        <v>294860000</v>
      </c>
      <c r="F14" s="82">
        <f t="shared" si="0"/>
        <v>943164649</v>
      </c>
      <c r="G14" s="80">
        <v>648304649</v>
      </c>
      <c r="H14" s="81">
        <v>294860000</v>
      </c>
      <c r="I14" s="83">
        <f t="shared" si="1"/>
        <v>943164649</v>
      </c>
      <c r="J14" s="80">
        <v>23094385</v>
      </c>
      <c r="K14" s="81">
        <v>33868369</v>
      </c>
      <c r="L14" s="81">
        <f t="shared" si="2"/>
        <v>56962754</v>
      </c>
      <c r="M14" s="40">
        <f t="shared" si="3"/>
        <v>0.06039534460965574</v>
      </c>
      <c r="N14" s="108">
        <v>199541984</v>
      </c>
      <c r="O14" s="109">
        <v>27539996</v>
      </c>
      <c r="P14" s="110">
        <f t="shared" si="4"/>
        <v>227081980</v>
      </c>
      <c r="Q14" s="40">
        <f t="shared" si="5"/>
        <v>0.2407660001260289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222636369</v>
      </c>
      <c r="AA14" s="81">
        <f t="shared" si="11"/>
        <v>61408365</v>
      </c>
      <c r="AB14" s="81">
        <f t="shared" si="12"/>
        <v>284044734</v>
      </c>
      <c r="AC14" s="40">
        <f t="shared" si="13"/>
        <v>0.3011613447356846</v>
      </c>
      <c r="AD14" s="80">
        <v>204169288</v>
      </c>
      <c r="AE14" s="81">
        <v>83135378</v>
      </c>
      <c r="AF14" s="81">
        <f t="shared" si="14"/>
        <v>287304666</v>
      </c>
      <c r="AG14" s="40">
        <f t="shared" si="15"/>
        <v>0.1650221284249661</v>
      </c>
      <c r="AH14" s="40">
        <f t="shared" si="16"/>
        <v>-0.2096126277322624</v>
      </c>
      <c r="AI14" s="12">
        <v>1982676809</v>
      </c>
      <c r="AJ14" s="12">
        <v>1982676809</v>
      </c>
      <c r="AK14" s="12">
        <v>327185547</v>
      </c>
      <c r="AL14" s="12"/>
    </row>
    <row r="15" spans="1:38" s="59" customFormat="1" ht="12.75">
      <c r="A15" s="64"/>
      <c r="B15" s="65" t="s">
        <v>394</v>
      </c>
      <c r="C15" s="32"/>
      <c r="D15" s="84">
        <f>SUM(D9:D14)</f>
        <v>2151403418</v>
      </c>
      <c r="E15" s="85">
        <f>SUM(E9:E14)</f>
        <v>689069589</v>
      </c>
      <c r="F15" s="93">
        <f t="shared" si="0"/>
        <v>2840473007</v>
      </c>
      <c r="G15" s="84">
        <f>SUM(G9:G14)</f>
        <v>2151403418</v>
      </c>
      <c r="H15" s="85">
        <f>SUM(H9:H14)</f>
        <v>689069589</v>
      </c>
      <c r="I15" s="86">
        <f t="shared" si="1"/>
        <v>2840473007</v>
      </c>
      <c r="J15" s="84">
        <f>SUM(J9:J14)</f>
        <v>478883785</v>
      </c>
      <c r="K15" s="85">
        <f>SUM(K9:K14)</f>
        <v>75835691</v>
      </c>
      <c r="L15" s="85">
        <f t="shared" si="2"/>
        <v>554719476</v>
      </c>
      <c r="M15" s="44">
        <f t="shared" si="3"/>
        <v>0.19529123305624146</v>
      </c>
      <c r="N15" s="114">
        <f>SUM(N9:N14)</f>
        <v>590807864</v>
      </c>
      <c r="O15" s="115">
        <f>SUM(O9:O14)</f>
        <v>63775554</v>
      </c>
      <c r="P15" s="116">
        <f t="shared" si="4"/>
        <v>654583418</v>
      </c>
      <c r="Q15" s="44">
        <f t="shared" si="5"/>
        <v>0.23044873737115573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1069691649</v>
      </c>
      <c r="AA15" s="85">
        <f t="shared" si="11"/>
        <v>139611245</v>
      </c>
      <c r="AB15" s="85">
        <f t="shared" si="12"/>
        <v>1209302894</v>
      </c>
      <c r="AC15" s="44">
        <f t="shared" si="13"/>
        <v>0.4257399704273972</v>
      </c>
      <c r="AD15" s="84">
        <f>SUM(AD9:AD14)</f>
        <v>613758004</v>
      </c>
      <c r="AE15" s="85">
        <f>SUM(AE9:AE14)</f>
        <v>144855052</v>
      </c>
      <c r="AF15" s="85">
        <f t="shared" si="14"/>
        <v>758613056</v>
      </c>
      <c r="AG15" s="44">
        <f t="shared" si="15"/>
        <v>0.3436688166533454</v>
      </c>
      <c r="AH15" s="44">
        <f t="shared" si="16"/>
        <v>-0.13713135725415193</v>
      </c>
      <c r="AI15" s="66">
        <f>SUM(AI9:AI14)</f>
        <v>3688246418</v>
      </c>
      <c r="AJ15" s="66">
        <f>SUM(AJ9:AJ14)</f>
        <v>3745625736</v>
      </c>
      <c r="AK15" s="66">
        <f>SUM(AK9:AK14)</f>
        <v>1267535282</v>
      </c>
      <c r="AL15" s="66"/>
    </row>
    <row r="16" spans="1:38" s="13" customFormat="1" ht="12.75">
      <c r="A16" s="29" t="s">
        <v>96</v>
      </c>
      <c r="B16" s="63" t="s">
        <v>395</v>
      </c>
      <c r="C16" s="39" t="s">
        <v>396</v>
      </c>
      <c r="D16" s="80">
        <v>156650000</v>
      </c>
      <c r="E16" s="81">
        <v>14604000</v>
      </c>
      <c r="F16" s="82">
        <f t="shared" si="0"/>
        <v>171254000</v>
      </c>
      <c r="G16" s="80">
        <v>156650000</v>
      </c>
      <c r="H16" s="81">
        <v>14604000</v>
      </c>
      <c r="I16" s="83">
        <f t="shared" si="1"/>
        <v>171254000</v>
      </c>
      <c r="J16" s="80">
        <v>56703327</v>
      </c>
      <c r="K16" s="81">
        <v>0</v>
      </c>
      <c r="L16" s="81">
        <f t="shared" si="2"/>
        <v>56703327</v>
      </c>
      <c r="M16" s="40">
        <f t="shared" si="3"/>
        <v>0.3311065843717519</v>
      </c>
      <c r="N16" s="108">
        <v>35352312</v>
      </c>
      <c r="O16" s="109">
        <v>1507501</v>
      </c>
      <c r="P16" s="110">
        <f t="shared" si="4"/>
        <v>36859813</v>
      </c>
      <c r="Q16" s="40">
        <f t="shared" si="5"/>
        <v>0.2152347565604307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92055639</v>
      </c>
      <c r="AA16" s="81">
        <f t="shared" si="11"/>
        <v>1507501</v>
      </c>
      <c r="AB16" s="81">
        <f t="shared" si="12"/>
        <v>93563140</v>
      </c>
      <c r="AC16" s="40">
        <f t="shared" si="13"/>
        <v>0.5463413409321826</v>
      </c>
      <c r="AD16" s="80">
        <v>26299805</v>
      </c>
      <c r="AE16" s="81">
        <v>0</v>
      </c>
      <c r="AF16" s="81">
        <f t="shared" si="14"/>
        <v>26299805</v>
      </c>
      <c r="AG16" s="40">
        <f t="shared" si="15"/>
        <v>0.5877887674118856</v>
      </c>
      <c r="AH16" s="40">
        <f t="shared" si="16"/>
        <v>0.4015241938105625</v>
      </c>
      <c r="AI16" s="12">
        <v>152841000</v>
      </c>
      <c r="AJ16" s="12">
        <v>162262000</v>
      </c>
      <c r="AK16" s="12">
        <v>89838223</v>
      </c>
      <c r="AL16" s="12"/>
    </row>
    <row r="17" spans="1:38" s="13" customFormat="1" ht="12.75">
      <c r="A17" s="29" t="s">
        <v>96</v>
      </c>
      <c r="B17" s="63" t="s">
        <v>397</v>
      </c>
      <c r="C17" s="39" t="s">
        <v>398</v>
      </c>
      <c r="D17" s="80">
        <v>66056948</v>
      </c>
      <c r="E17" s="81">
        <v>18543150</v>
      </c>
      <c r="F17" s="82">
        <f t="shared" si="0"/>
        <v>84600098</v>
      </c>
      <c r="G17" s="80">
        <v>66056948</v>
      </c>
      <c r="H17" s="81">
        <v>18543150</v>
      </c>
      <c r="I17" s="83">
        <f t="shared" si="1"/>
        <v>84600098</v>
      </c>
      <c r="J17" s="80">
        <v>19105941</v>
      </c>
      <c r="K17" s="81">
        <v>10408742</v>
      </c>
      <c r="L17" s="81">
        <f t="shared" si="2"/>
        <v>29514683</v>
      </c>
      <c r="M17" s="40">
        <f t="shared" si="3"/>
        <v>0.3488729173812541</v>
      </c>
      <c r="N17" s="108">
        <v>2965129</v>
      </c>
      <c r="O17" s="109">
        <v>5320481</v>
      </c>
      <c r="P17" s="110">
        <f t="shared" si="4"/>
        <v>8285610</v>
      </c>
      <c r="Q17" s="40">
        <f t="shared" si="5"/>
        <v>0.0979385390310068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22071070</v>
      </c>
      <c r="AA17" s="81">
        <f t="shared" si="11"/>
        <v>15729223</v>
      </c>
      <c r="AB17" s="81">
        <f t="shared" si="12"/>
        <v>37800293</v>
      </c>
      <c r="AC17" s="40">
        <f t="shared" si="13"/>
        <v>0.4468114564122609</v>
      </c>
      <c r="AD17" s="80">
        <v>10370515</v>
      </c>
      <c r="AE17" s="81">
        <v>8694672</v>
      </c>
      <c r="AF17" s="81">
        <f t="shared" si="14"/>
        <v>19065187</v>
      </c>
      <c r="AG17" s="40">
        <f t="shared" si="15"/>
        <v>0.4947394953382197</v>
      </c>
      <c r="AH17" s="40">
        <f t="shared" si="16"/>
        <v>-0.5654063083671825</v>
      </c>
      <c r="AI17" s="12">
        <v>98699846</v>
      </c>
      <c r="AJ17" s="12">
        <v>41193890</v>
      </c>
      <c r="AK17" s="12">
        <v>48830712</v>
      </c>
      <c r="AL17" s="12"/>
    </row>
    <row r="18" spans="1:38" s="13" customFormat="1" ht="12.75">
      <c r="A18" s="29" t="s">
        <v>96</v>
      </c>
      <c r="B18" s="63" t="s">
        <v>399</v>
      </c>
      <c r="C18" s="39" t="s">
        <v>400</v>
      </c>
      <c r="D18" s="80">
        <v>615602046</v>
      </c>
      <c r="E18" s="81">
        <v>206783000</v>
      </c>
      <c r="F18" s="82">
        <f t="shared" si="0"/>
        <v>822385046</v>
      </c>
      <c r="G18" s="80">
        <v>615602046</v>
      </c>
      <c r="H18" s="81">
        <v>206783000</v>
      </c>
      <c r="I18" s="83">
        <f t="shared" si="1"/>
        <v>822385046</v>
      </c>
      <c r="J18" s="80">
        <v>188978936</v>
      </c>
      <c r="K18" s="81">
        <v>28472198</v>
      </c>
      <c r="L18" s="81">
        <f t="shared" si="2"/>
        <v>217451134</v>
      </c>
      <c r="M18" s="40">
        <f t="shared" si="3"/>
        <v>0.2644152335425613</v>
      </c>
      <c r="N18" s="108">
        <v>128456977</v>
      </c>
      <c r="O18" s="109">
        <v>30349583</v>
      </c>
      <c r="P18" s="110">
        <f t="shared" si="4"/>
        <v>158806560</v>
      </c>
      <c r="Q18" s="40">
        <f t="shared" si="5"/>
        <v>0.19310487316424282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317435913</v>
      </c>
      <c r="AA18" s="81">
        <f t="shared" si="11"/>
        <v>58821781</v>
      </c>
      <c r="AB18" s="81">
        <f t="shared" si="12"/>
        <v>376257694</v>
      </c>
      <c r="AC18" s="40">
        <f t="shared" si="13"/>
        <v>0.4575201067068041</v>
      </c>
      <c r="AD18" s="80">
        <v>124759196</v>
      </c>
      <c r="AE18" s="81">
        <v>42817970</v>
      </c>
      <c r="AF18" s="81">
        <f t="shared" si="14"/>
        <v>167577166</v>
      </c>
      <c r="AG18" s="40">
        <f t="shared" si="15"/>
        <v>0.5367765640212936</v>
      </c>
      <c r="AH18" s="40">
        <f t="shared" si="16"/>
        <v>-0.05233771527082631</v>
      </c>
      <c r="AI18" s="12">
        <v>653327646</v>
      </c>
      <c r="AJ18" s="12">
        <v>728927749</v>
      </c>
      <c r="AK18" s="12">
        <v>350690969</v>
      </c>
      <c r="AL18" s="12"/>
    </row>
    <row r="19" spans="1:38" s="13" customFormat="1" ht="12.75">
      <c r="A19" s="29" t="s">
        <v>96</v>
      </c>
      <c r="B19" s="63" t="s">
        <v>401</v>
      </c>
      <c r="C19" s="39" t="s">
        <v>402</v>
      </c>
      <c r="D19" s="80">
        <v>582885484</v>
      </c>
      <c r="E19" s="81">
        <v>123193337</v>
      </c>
      <c r="F19" s="82">
        <f t="shared" si="0"/>
        <v>706078821</v>
      </c>
      <c r="G19" s="80">
        <v>582885484</v>
      </c>
      <c r="H19" s="81">
        <v>123193337</v>
      </c>
      <c r="I19" s="83">
        <f t="shared" si="1"/>
        <v>706078821</v>
      </c>
      <c r="J19" s="80">
        <v>173330025</v>
      </c>
      <c r="K19" s="81">
        <v>97810383</v>
      </c>
      <c r="L19" s="81">
        <f t="shared" si="2"/>
        <v>271140408</v>
      </c>
      <c r="M19" s="40">
        <f t="shared" si="3"/>
        <v>0.3840086969553786</v>
      </c>
      <c r="N19" s="108">
        <v>158822084</v>
      </c>
      <c r="O19" s="109">
        <v>13645023</v>
      </c>
      <c r="P19" s="110">
        <f t="shared" si="4"/>
        <v>172467107</v>
      </c>
      <c r="Q19" s="40">
        <f t="shared" si="5"/>
        <v>0.2442604166426343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332152109</v>
      </c>
      <c r="AA19" s="81">
        <f t="shared" si="11"/>
        <v>111455406</v>
      </c>
      <c r="AB19" s="81">
        <f t="shared" si="12"/>
        <v>443607515</v>
      </c>
      <c r="AC19" s="40">
        <f t="shared" si="13"/>
        <v>0.6282691135980129</v>
      </c>
      <c r="AD19" s="80">
        <v>139883070</v>
      </c>
      <c r="AE19" s="81">
        <v>7299424</v>
      </c>
      <c r="AF19" s="81">
        <f t="shared" si="14"/>
        <v>147182494</v>
      </c>
      <c r="AG19" s="40">
        <f t="shared" si="15"/>
        <v>0.3466708980615015</v>
      </c>
      <c r="AH19" s="40">
        <f t="shared" si="16"/>
        <v>0.1717908992627888</v>
      </c>
      <c r="AI19" s="12">
        <v>914658204</v>
      </c>
      <c r="AJ19" s="12">
        <v>914658204</v>
      </c>
      <c r="AK19" s="12">
        <v>317085381</v>
      </c>
      <c r="AL19" s="12"/>
    </row>
    <row r="20" spans="1:38" s="13" customFormat="1" ht="12.75">
      <c r="A20" s="29" t="s">
        <v>115</v>
      </c>
      <c r="B20" s="63" t="s">
        <v>403</v>
      </c>
      <c r="C20" s="39" t="s">
        <v>404</v>
      </c>
      <c r="D20" s="80">
        <v>730649552</v>
      </c>
      <c r="E20" s="81">
        <v>567808838</v>
      </c>
      <c r="F20" s="82">
        <f t="shared" si="0"/>
        <v>1298458390</v>
      </c>
      <c r="G20" s="80">
        <v>730649552</v>
      </c>
      <c r="H20" s="81">
        <v>567808838</v>
      </c>
      <c r="I20" s="83">
        <f t="shared" si="1"/>
        <v>1298458390</v>
      </c>
      <c r="J20" s="80">
        <v>124554840</v>
      </c>
      <c r="K20" s="81">
        <v>71673928</v>
      </c>
      <c r="L20" s="81">
        <f t="shared" si="2"/>
        <v>196228768</v>
      </c>
      <c r="M20" s="40">
        <f t="shared" si="3"/>
        <v>0.1511244176257354</v>
      </c>
      <c r="N20" s="108">
        <v>232490203</v>
      </c>
      <c r="O20" s="109">
        <v>84799904</v>
      </c>
      <c r="P20" s="110">
        <f t="shared" si="4"/>
        <v>317290107</v>
      </c>
      <c r="Q20" s="40">
        <f t="shared" si="5"/>
        <v>0.2443590872403697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357045043</v>
      </c>
      <c r="AA20" s="81">
        <f t="shared" si="11"/>
        <v>156473832</v>
      </c>
      <c r="AB20" s="81">
        <f t="shared" si="12"/>
        <v>513518875</v>
      </c>
      <c r="AC20" s="40">
        <f t="shared" si="13"/>
        <v>0.3954835048661051</v>
      </c>
      <c r="AD20" s="80">
        <v>169710347</v>
      </c>
      <c r="AE20" s="81">
        <v>100878111</v>
      </c>
      <c r="AF20" s="81">
        <f t="shared" si="14"/>
        <v>270588458</v>
      </c>
      <c r="AG20" s="40">
        <f t="shared" si="15"/>
        <v>0.3393403401555641</v>
      </c>
      <c r="AH20" s="40">
        <f t="shared" si="16"/>
        <v>0.17259290860070609</v>
      </c>
      <c r="AI20" s="12">
        <v>1333149088</v>
      </c>
      <c r="AJ20" s="12">
        <v>1088508189</v>
      </c>
      <c r="AK20" s="12">
        <v>452391265</v>
      </c>
      <c r="AL20" s="12"/>
    </row>
    <row r="21" spans="1:38" s="59" customFormat="1" ht="12.75">
      <c r="A21" s="64"/>
      <c r="B21" s="65" t="s">
        <v>405</v>
      </c>
      <c r="C21" s="32"/>
      <c r="D21" s="84">
        <f>SUM(D16:D20)</f>
        <v>2151844030</v>
      </c>
      <c r="E21" s="85">
        <f>SUM(E16:E20)</f>
        <v>930932325</v>
      </c>
      <c r="F21" s="86">
        <f t="shared" si="0"/>
        <v>3082776355</v>
      </c>
      <c r="G21" s="84">
        <f>SUM(G16:G20)</f>
        <v>2151844030</v>
      </c>
      <c r="H21" s="85">
        <f>SUM(H16:H20)</f>
        <v>930932325</v>
      </c>
      <c r="I21" s="86">
        <f t="shared" si="1"/>
        <v>3082776355</v>
      </c>
      <c r="J21" s="84">
        <f>SUM(J16:J20)</f>
        <v>562673069</v>
      </c>
      <c r="K21" s="85">
        <f>SUM(K16:K20)</f>
        <v>208365251</v>
      </c>
      <c r="L21" s="85">
        <f t="shared" si="2"/>
        <v>771038320</v>
      </c>
      <c r="M21" s="44">
        <f t="shared" si="3"/>
        <v>0.2501116627385057</v>
      </c>
      <c r="N21" s="114">
        <f>SUM(N16:N20)</f>
        <v>558086705</v>
      </c>
      <c r="O21" s="115">
        <f>SUM(O16:O20)</f>
        <v>135622492</v>
      </c>
      <c r="P21" s="116">
        <f t="shared" si="4"/>
        <v>693709197</v>
      </c>
      <c r="Q21" s="44">
        <f t="shared" si="5"/>
        <v>0.22502741591191425</v>
      </c>
      <c r="R21" s="114">
        <f>SUM(R16:R20)</f>
        <v>0</v>
      </c>
      <c r="S21" s="116">
        <f>SUM(S16:S20)</f>
        <v>0</v>
      </c>
      <c r="T21" s="116">
        <f t="shared" si="6"/>
        <v>0</v>
      </c>
      <c r="U21" s="44">
        <f t="shared" si="7"/>
        <v>0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1120759774</v>
      </c>
      <c r="AA21" s="85">
        <f t="shared" si="11"/>
        <v>343987743</v>
      </c>
      <c r="AB21" s="85">
        <f t="shared" si="12"/>
        <v>1464747517</v>
      </c>
      <c r="AC21" s="44">
        <f t="shared" si="13"/>
        <v>0.47513907865042</v>
      </c>
      <c r="AD21" s="84">
        <f>SUM(AD16:AD20)</f>
        <v>471022933</v>
      </c>
      <c r="AE21" s="85">
        <f>SUM(AE16:AE20)</f>
        <v>159690177</v>
      </c>
      <c r="AF21" s="85">
        <f t="shared" si="14"/>
        <v>630713110</v>
      </c>
      <c r="AG21" s="44">
        <f t="shared" si="15"/>
        <v>0.3992914705624548</v>
      </c>
      <c r="AH21" s="44">
        <f t="shared" si="16"/>
        <v>0.09988073182750234</v>
      </c>
      <c r="AI21" s="66">
        <f>SUM(AI16:AI20)</f>
        <v>3152675784</v>
      </c>
      <c r="AJ21" s="66">
        <f>SUM(AJ16:AJ20)</f>
        <v>2935550032</v>
      </c>
      <c r="AK21" s="66">
        <f>SUM(AK16:AK20)</f>
        <v>1258836550</v>
      </c>
      <c r="AL21" s="66"/>
    </row>
    <row r="22" spans="1:38" s="13" customFormat="1" ht="12.75">
      <c r="A22" s="29" t="s">
        <v>96</v>
      </c>
      <c r="B22" s="63" t="s">
        <v>406</v>
      </c>
      <c r="C22" s="39" t="s">
        <v>407</v>
      </c>
      <c r="D22" s="80">
        <v>130576110</v>
      </c>
      <c r="E22" s="81">
        <v>40950000</v>
      </c>
      <c r="F22" s="82">
        <f t="shared" si="0"/>
        <v>171526110</v>
      </c>
      <c r="G22" s="80">
        <v>130576110</v>
      </c>
      <c r="H22" s="81">
        <v>40950000</v>
      </c>
      <c r="I22" s="83">
        <f t="shared" si="1"/>
        <v>171526110</v>
      </c>
      <c r="J22" s="80">
        <v>62343181</v>
      </c>
      <c r="K22" s="81">
        <v>4011702</v>
      </c>
      <c r="L22" s="81">
        <f t="shared" si="2"/>
        <v>66354883</v>
      </c>
      <c r="M22" s="40">
        <f t="shared" si="3"/>
        <v>0.386850042830214</v>
      </c>
      <c r="N22" s="108">
        <v>53753493</v>
      </c>
      <c r="O22" s="109">
        <v>4139284</v>
      </c>
      <c r="P22" s="110">
        <f t="shared" si="4"/>
        <v>57892777</v>
      </c>
      <c r="Q22" s="40">
        <f t="shared" si="5"/>
        <v>0.3375158277652306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116096674</v>
      </c>
      <c r="AA22" s="81">
        <f t="shared" si="11"/>
        <v>8150986</v>
      </c>
      <c r="AB22" s="81">
        <f t="shared" si="12"/>
        <v>124247660</v>
      </c>
      <c r="AC22" s="40">
        <f t="shared" si="13"/>
        <v>0.7243658705954447</v>
      </c>
      <c r="AD22" s="80">
        <v>27692786</v>
      </c>
      <c r="AE22" s="81">
        <v>0</v>
      </c>
      <c r="AF22" s="81">
        <f t="shared" si="14"/>
        <v>27692786</v>
      </c>
      <c r="AG22" s="40">
        <f t="shared" si="15"/>
        <v>0.5150385598870887</v>
      </c>
      <c r="AH22" s="40">
        <f t="shared" si="16"/>
        <v>1.0905363945686073</v>
      </c>
      <c r="AI22" s="12">
        <v>161826200</v>
      </c>
      <c r="AJ22" s="12">
        <v>170285278</v>
      </c>
      <c r="AK22" s="12">
        <v>83346733</v>
      </c>
      <c r="AL22" s="12"/>
    </row>
    <row r="23" spans="1:38" s="13" customFormat="1" ht="12.75">
      <c r="A23" s="29" t="s">
        <v>96</v>
      </c>
      <c r="B23" s="63" t="s">
        <v>408</v>
      </c>
      <c r="C23" s="39" t="s">
        <v>409</v>
      </c>
      <c r="D23" s="80">
        <v>75867377</v>
      </c>
      <c r="E23" s="81">
        <v>41743700</v>
      </c>
      <c r="F23" s="82">
        <f t="shared" si="0"/>
        <v>117611077</v>
      </c>
      <c r="G23" s="80">
        <v>75867377</v>
      </c>
      <c r="H23" s="81">
        <v>41743700</v>
      </c>
      <c r="I23" s="83">
        <f t="shared" si="1"/>
        <v>117611077</v>
      </c>
      <c r="J23" s="80">
        <v>31393934</v>
      </c>
      <c r="K23" s="81">
        <v>745347</v>
      </c>
      <c r="L23" s="81">
        <f t="shared" si="2"/>
        <v>32139281</v>
      </c>
      <c r="M23" s="40">
        <f t="shared" si="3"/>
        <v>0.2732674661248107</v>
      </c>
      <c r="N23" s="108">
        <v>26636894</v>
      </c>
      <c r="O23" s="109">
        <v>4036921</v>
      </c>
      <c r="P23" s="110">
        <f t="shared" si="4"/>
        <v>30673815</v>
      </c>
      <c r="Q23" s="40">
        <f t="shared" si="5"/>
        <v>0.2608071942067158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58030828</v>
      </c>
      <c r="AA23" s="81">
        <f t="shared" si="11"/>
        <v>4782268</v>
      </c>
      <c r="AB23" s="81">
        <f t="shared" si="12"/>
        <v>62813096</v>
      </c>
      <c r="AC23" s="40">
        <f t="shared" si="13"/>
        <v>0.5340746603315264</v>
      </c>
      <c r="AD23" s="80">
        <v>16404806</v>
      </c>
      <c r="AE23" s="81">
        <v>6748844</v>
      </c>
      <c r="AF23" s="81">
        <f t="shared" si="14"/>
        <v>23153650</v>
      </c>
      <c r="AG23" s="40">
        <f t="shared" si="15"/>
        <v>0.3528817463435419</v>
      </c>
      <c r="AH23" s="40">
        <f t="shared" si="16"/>
        <v>0.3247939309784851</v>
      </c>
      <c r="AI23" s="12">
        <v>102325800</v>
      </c>
      <c r="AJ23" s="12">
        <v>64797813</v>
      </c>
      <c r="AK23" s="12">
        <v>36108907</v>
      </c>
      <c r="AL23" s="12"/>
    </row>
    <row r="24" spans="1:38" s="13" customFormat="1" ht="12.75">
      <c r="A24" s="29" t="s">
        <v>96</v>
      </c>
      <c r="B24" s="63" t="s">
        <v>410</v>
      </c>
      <c r="C24" s="39" t="s">
        <v>411</v>
      </c>
      <c r="D24" s="80">
        <v>122097777</v>
      </c>
      <c r="E24" s="81">
        <v>53011396</v>
      </c>
      <c r="F24" s="82">
        <f t="shared" si="0"/>
        <v>175109173</v>
      </c>
      <c r="G24" s="80">
        <v>122097777</v>
      </c>
      <c r="H24" s="81">
        <v>53011396</v>
      </c>
      <c r="I24" s="83">
        <f t="shared" si="1"/>
        <v>175109173</v>
      </c>
      <c r="J24" s="80">
        <v>37340888</v>
      </c>
      <c r="K24" s="81">
        <v>4483930</v>
      </c>
      <c r="L24" s="81">
        <f t="shared" si="2"/>
        <v>41824818</v>
      </c>
      <c r="M24" s="40">
        <f t="shared" si="3"/>
        <v>0.2388499544795406</v>
      </c>
      <c r="N24" s="108">
        <v>29419037</v>
      </c>
      <c r="O24" s="109">
        <v>11721361</v>
      </c>
      <c r="P24" s="110">
        <f t="shared" si="4"/>
        <v>41140398</v>
      </c>
      <c r="Q24" s="40">
        <f t="shared" si="5"/>
        <v>0.23494142137259708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66759925</v>
      </c>
      <c r="AA24" s="81">
        <f t="shared" si="11"/>
        <v>16205291</v>
      </c>
      <c r="AB24" s="81">
        <f t="shared" si="12"/>
        <v>82965216</v>
      </c>
      <c r="AC24" s="40">
        <f t="shared" si="13"/>
        <v>0.4737913758521377</v>
      </c>
      <c r="AD24" s="80">
        <v>27073375</v>
      </c>
      <c r="AE24" s="81">
        <v>3556147</v>
      </c>
      <c r="AF24" s="81">
        <f t="shared" si="14"/>
        <v>30629522</v>
      </c>
      <c r="AG24" s="40">
        <f t="shared" si="15"/>
        <v>0.3114851025602736</v>
      </c>
      <c r="AH24" s="40">
        <f t="shared" si="16"/>
        <v>0.34316160728854994</v>
      </c>
      <c r="AI24" s="12">
        <v>147929110</v>
      </c>
      <c r="AJ24" s="12">
        <v>132411694</v>
      </c>
      <c r="AK24" s="12">
        <v>46077714</v>
      </c>
      <c r="AL24" s="12"/>
    </row>
    <row r="25" spans="1:38" s="13" customFormat="1" ht="12.75">
      <c r="A25" s="29" t="s">
        <v>96</v>
      </c>
      <c r="B25" s="63" t="s">
        <v>80</v>
      </c>
      <c r="C25" s="39" t="s">
        <v>81</v>
      </c>
      <c r="D25" s="80">
        <v>1767633000</v>
      </c>
      <c r="E25" s="81">
        <v>485070000</v>
      </c>
      <c r="F25" s="82">
        <f t="shared" si="0"/>
        <v>2252703000</v>
      </c>
      <c r="G25" s="80">
        <v>1767633000</v>
      </c>
      <c r="H25" s="81">
        <v>485070000</v>
      </c>
      <c r="I25" s="83">
        <f t="shared" si="1"/>
        <v>2252703000</v>
      </c>
      <c r="J25" s="80">
        <v>459304334</v>
      </c>
      <c r="K25" s="81">
        <v>84937598</v>
      </c>
      <c r="L25" s="81">
        <f t="shared" si="2"/>
        <v>544241932</v>
      </c>
      <c r="M25" s="40">
        <f t="shared" si="3"/>
        <v>0.24159506690407034</v>
      </c>
      <c r="N25" s="108">
        <v>409397813</v>
      </c>
      <c r="O25" s="109">
        <v>93008260</v>
      </c>
      <c r="P25" s="110">
        <f t="shared" si="4"/>
        <v>502406073</v>
      </c>
      <c r="Q25" s="40">
        <f t="shared" si="5"/>
        <v>0.2230236622404285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868702147</v>
      </c>
      <c r="AA25" s="81">
        <f t="shared" si="11"/>
        <v>177945858</v>
      </c>
      <c r="AB25" s="81">
        <f t="shared" si="12"/>
        <v>1046648005</v>
      </c>
      <c r="AC25" s="40">
        <f t="shared" si="13"/>
        <v>0.46461872914449887</v>
      </c>
      <c r="AD25" s="80">
        <v>347890967</v>
      </c>
      <c r="AE25" s="81">
        <v>79264938</v>
      </c>
      <c r="AF25" s="81">
        <f t="shared" si="14"/>
        <v>427155905</v>
      </c>
      <c r="AG25" s="40">
        <f t="shared" si="15"/>
        <v>0.4915083560625715</v>
      </c>
      <c r="AH25" s="40">
        <f t="shared" si="16"/>
        <v>0.17616558057414666</v>
      </c>
      <c r="AI25" s="12">
        <v>1864776905</v>
      </c>
      <c r="AJ25" s="12">
        <v>2116144905</v>
      </c>
      <c r="AK25" s="12">
        <v>916553431</v>
      </c>
      <c r="AL25" s="12"/>
    </row>
    <row r="26" spans="1:38" s="13" customFormat="1" ht="12.75">
      <c r="A26" s="29" t="s">
        <v>96</v>
      </c>
      <c r="B26" s="63" t="s">
        <v>412</v>
      </c>
      <c r="C26" s="39" t="s">
        <v>413</v>
      </c>
      <c r="D26" s="80">
        <v>206532063</v>
      </c>
      <c r="E26" s="81">
        <v>120104200</v>
      </c>
      <c r="F26" s="82">
        <f t="shared" si="0"/>
        <v>326636263</v>
      </c>
      <c r="G26" s="80">
        <v>206532063</v>
      </c>
      <c r="H26" s="81">
        <v>120104200</v>
      </c>
      <c r="I26" s="83">
        <f t="shared" si="1"/>
        <v>326636263</v>
      </c>
      <c r="J26" s="80">
        <v>72995982</v>
      </c>
      <c r="K26" s="81">
        <v>19014482</v>
      </c>
      <c r="L26" s="81">
        <f t="shared" si="2"/>
        <v>92010464</v>
      </c>
      <c r="M26" s="40">
        <f t="shared" si="3"/>
        <v>0.28169090337651825</v>
      </c>
      <c r="N26" s="108">
        <v>736360</v>
      </c>
      <c r="O26" s="109">
        <v>9049164</v>
      </c>
      <c r="P26" s="110">
        <f t="shared" si="4"/>
        <v>9785524</v>
      </c>
      <c r="Q26" s="40">
        <f t="shared" si="5"/>
        <v>0.029958474022830712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73732342</v>
      </c>
      <c r="AA26" s="81">
        <f t="shared" si="11"/>
        <v>28063646</v>
      </c>
      <c r="AB26" s="81">
        <f t="shared" si="12"/>
        <v>101795988</v>
      </c>
      <c r="AC26" s="40">
        <f t="shared" si="13"/>
        <v>0.31164937739934895</v>
      </c>
      <c r="AD26" s="80">
        <v>56470508</v>
      </c>
      <c r="AE26" s="81">
        <v>19511513</v>
      </c>
      <c r="AF26" s="81">
        <f t="shared" si="14"/>
        <v>75982021</v>
      </c>
      <c r="AG26" s="40">
        <f t="shared" si="15"/>
        <v>0.4306471280225631</v>
      </c>
      <c r="AH26" s="40">
        <f t="shared" si="16"/>
        <v>-0.8712126385793292</v>
      </c>
      <c r="AI26" s="12">
        <v>336586645</v>
      </c>
      <c r="AJ26" s="12">
        <v>334229473</v>
      </c>
      <c r="AK26" s="12">
        <v>144950072</v>
      </c>
      <c r="AL26" s="12"/>
    </row>
    <row r="27" spans="1:38" s="13" customFormat="1" ht="12.75">
      <c r="A27" s="29" t="s">
        <v>115</v>
      </c>
      <c r="B27" s="63" t="s">
        <v>414</v>
      </c>
      <c r="C27" s="39" t="s">
        <v>415</v>
      </c>
      <c r="D27" s="80">
        <v>456080101</v>
      </c>
      <c r="E27" s="81">
        <v>276463716</v>
      </c>
      <c r="F27" s="82">
        <f t="shared" si="0"/>
        <v>732543817</v>
      </c>
      <c r="G27" s="80">
        <v>456080101</v>
      </c>
      <c r="H27" s="81">
        <v>276463716</v>
      </c>
      <c r="I27" s="83">
        <f t="shared" si="1"/>
        <v>732543817</v>
      </c>
      <c r="J27" s="80">
        <v>147450644</v>
      </c>
      <c r="K27" s="81">
        <v>22490094</v>
      </c>
      <c r="L27" s="81">
        <f t="shared" si="2"/>
        <v>169940738</v>
      </c>
      <c r="M27" s="40">
        <f t="shared" si="3"/>
        <v>0.2319871304026036</v>
      </c>
      <c r="N27" s="108">
        <v>121221147</v>
      </c>
      <c r="O27" s="109">
        <v>70302732</v>
      </c>
      <c r="P27" s="110">
        <f t="shared" si="4"/>
        <v>191523879</v>
      </c>
      <c r="Q27" s="40">
        <f t="shared" si="5"/>
        <v>0.2614504068635119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268671791</v>
      </c>
      <c r="AA27" s="81">
        <f t="shared" si="11"/>
        <v>92792826</v>
      </c>
      <c r="AB27" s="81">
        <f t="shared" si="12"/>
        <v>361464617</v>
      </c>
      <c r="AC27" s="40">
        <f t="shared" si="13"/>
        <v>0.4934375372661155</v>
      </c>
      <c r="AD27" s="80">
        <v>135444791</v>
      </c>
      <c r="AE27" s="81">
        <v>25740643</v>
      </c>
      <c r="AF27" s="81">
        <f t="shared" si="14"/>
        <v>161185434</v>
      </c>
      <c r="AG27" s="40">
        <f t="shared" si="15"/>
        <v>0.5247344879677966</v>
      </c>
      <c r="AH27" s="40">
        <f t="shared" si="16"/>
        <v>0.1882207606923092</v>
      </c>
      <c r="AI27" s="12">
        <v>702751297</v>
      </c>
      <c r="AJ27" s="12">
        <v>788271744</v>
      </c>
      <c r="AK27" s="12">
        <v>368757842</v>
      </c>
      <c r="AL27" s="12"/>
    </row>
    <row r="28" spans="1:38" s="59" customFormat="1" ht="12.75">
      <c r="A28" s="64"/>
      <c r="B28" s="65" t="s">
        <v>416</v>
      </c>
      <c r="C28" s="32"/>
      <c r="D28" s="84">
        <f>SUM(D22:D27)</f>
        <v>2758786428</v>
      </c>
      <c r="E28" s="85">
        <f>SUM(E22:E27)</f>
        <v>1017343012</v>
      </c>
      <c r="F28" s="93">
        <f t="shared" si="0"/>
        <v>3776129440</v>
      </c>
      <c r="G28" s="84">
        <f>SUM(G22:G27)</f>
        <v>2758786428</v>
      </c>
      <c r="H28" s="85">
        <f>SUM(H22:H27)</f>
        <v>1017343012</v>
      </c>
      <c r="I28" s="86">
        <f t="shared" si="1"/>
        <v>3776129440</v>
      </c>
      <c r="J28" s="84">
        <f>SUM(J22:J27)</f>
        <v>810828963</v>
      </c>
      <c r="K28" s="85">
        <f>SUM(K22:K27)</f>
        <v>135683153</v>
      </c>
      <c r="L28" s="85">
        <f t="shared" si="2"/>
        <v>946512116</v>
      </c>
      <c r="M28" s="44">
        <f t="shared" si="3"/>
        <v>0.2506566925311755</v>
      </c>
      <c r="N28" s="114">
        <f>SUM(N22:N27)</f>
        <v>641164744</v>
      </c>
      <c r="O28" s="115">
        <f>SUM(O22:O27)</f>
        <v>192257722</v>
      </c>
      <c r="P28" s="116">
        <f t="shared" si="4"/>
        <v>833422466</v>
      </c>
      <c r="Q28" s="44">
        <f t="shared" si="5"/>
        <v>0.22070812964504732</v>
      </c>
      <c r="R28" s="114">
        <f>SUM(R22:R27)</f>
        <v>0</v>
      </c>
      <c r="S28" s="116">
        <f>SUM(S22:S27)</f>
        <v>0</v>
      </c>
      <c r="T28" s="116">
        <f t="shared" si="6"/>
        <v>0</v>
      </c>
      <c r="U28" s="44">
        <f t="shared" si="7"/>
        <v>0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1451993707</v>
      </c>
      <c r="AA28" s="85">
        <f t="shared" si="11"/>
        <v>327940875</v>
      </c>
      <c r="AB28" s="85">
        <f t="shared" si="12"/>
        <v>1779934582</v>
      </c>
      <c r="AC28" s="44">
        <f t="shared" si="13"/>
        <v>0.47136482217622283</v>
      </c>
      <c r="AD28" s="84">
        <f>SUM(AD22:AD27)</f>
        <v>610977233</v>
      </c>
      <c r="AE28" s="85">
        <f>SUM(AE22:AE27)</f>
        <v>134822085</v>
      </c>
      <c r="AF28" s="85">
        <f t="shared" si="14"/>
        <v>745799318</v>
      </c>
      <c r="AG28" s="44">
        <f t="shared" si="15"/>
        <v>0.4812124252282236</v>
      </c>
      <c r="AH28" s="44">
        <f t="shared" si="16"/>
        <v>0.11748890872544338</v>
      </c>
      <c r="AI28" s="66">
        <f>SUM(AI22:AI27)</f>
        <v>3316195957</v>
      </c>
      <c r="AJ28" s="66">
        <f>SUM(AJ22:AJ27)</f>
        <v>3606140907</v>
      </c>
      <c r="AK28" s="66">
        <f>SUM(AK22:AK27)</f>
        <v>1595794699</v>
      </c>
      <c r="AL28" s="66"/>
    </row>
    <row r="29" spans="1:38" s="13" customFormat="1" ht="12.75">
      <c r="A29" s="29" t="s">
        <v>96</v>
      </c>
      <c r="B29" s="63" t="s">
        <v>417</v>
      </c>
      <c r="C29" s="39" t="s">
        <v>418</v>
      </c>
      <c r="D29" s="80">
        <v>233966135</v>
      </c>
      <c r="E29" s="81">
        <v>166855022</v>
      </c>
      <c r="F29" s="82">
        <f t="shared" si="0"/>
        <v>400821157</v>
      </c>
      <c r="G29" s="80">
        <v>233966135</v>
      </c>
      <c r="H29" s="81">
        <v>166855022</v>
      </c>
      <c r="I29" s="83">
        <f t="shared" si="1"/>
        <v>400821157</v>
      </c>
      <c r="J29" s="80">
        <v>18288414</v>
      </c>
      <c r="K29" s="81">
        <v>59876</v>
      </c>
      <c r="L29" s="81">
        <f t="shared" si="2"/>
        <v>18348290</v>
      </c>
      <c r="M29" s="40">
        <f t="shared" si="3"/>
        <v>0.04577675025273179</v>
      </c>
      <c r="N29" s="108">
        <v>0</v>
      </c>
      <c r="O29" s="109">
        <v>0</v>
      </c>
      <c r="P29" s="110">
        <f t="shared" si="4"/>
        <v>0</v>
      </c>
      <c r="Q29" s="40">
        <f t="shared" si="5"/>
        <v>0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18288414</v>
      </c>
      <c r="AA29" s="81">
        <f t="shared" si="11"/>
        <v>59876</v>
      </c>
      <c r="AB29" s="81">
        <f t="shared" si="12"/>
        <v>18348290</v>
      </c>
      <c r="AC29" s="40">
        <f t="shared" si="13"/>
        <v>0.04577675025273179</v>
      </c>
      <c r="AD29" s="80">
        <v>47017769</v>
      </c>
      <c r="AE29" s="81">
        <v>5099041</v>
      </c>
      <c r="AF29" s="81">
        <f t="shared" si="14"/>
        <v>52116810</v>
      </c>
      <c r="AG29" s="40">
        <f t="shared" si="15"/>
        <v>0.5330880271889542</v>
      </c>
      <c r="AH29" s="40">
        <f t="shared" si="16"/>
        <v>-1</v>
      </c>
      <c r="AI29" s="12">
        <v>201450043</v>
      </c>
      <c r="AJ29" s="12">
        <v>441229237</v>
      </c>
      <c r="AK29" s="12">
        <v>107390606</v>
      </c>
      <c r="AL29" s="12"/>
    </row>
    <row r="30" spans="1:38" s="13" customFormat="1" ht="12.75">
      <c r="A30" s="29" t="s">
        <v>96</v>
      </c>
      <c r="B30" s="63" t="s">
        <v>419</v>
      </c>
      <c r="C30" s="39" t="s">
        <v>420</v>
      </c>
      <c r="D30" s="80">
        <v>356743792</v>
      </c>
      <c r="E30" s="81">
        <v>76873808</v>
      </c>
      <c r="F30" s="82">
        <f t="shared" si="0"/>
        <v>433617600</v>
      </c>
      <c r="G30" s="80">
        <v>356743792</v>
      </c>
      <c r="H30" s="81">
        <v>76873808</v>
      </c>
      <c r="I30" s="83">
        <f t="shared" si="1"/>
        <v>433617600</v>
      </c>
      <c r="J30" s="80">
        <v>95928740</v>
      </c>
      <c r="K30" s="81">
        <v>2837849</v>
      </c>
      <c r="L30" s="81">
        <f t="shared" si="2"/>
        <v>98766589</v>
      </c>
      <c r="M30" s="40">
        <f t="shared" si="3"/>
        <v>0.2277734782905491</v>
      </c>
      <c r="N30" s="108">
        <v>58642401</v>
      </c>
      <c r="O30" s="109">
        <v>7037900</v>
      </c>
      <c r="P30" s="110">
        <f t="shared" si="4"/>
        <v>65680301</v>
      </c>
      <c r="Q30" s="40">
        <f t="shared" si="5"/>
        <v>0.1514705606967983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154571141</v>
      </c>
      <c r="AA30" s="81">
        <f t="shared" si="11"/>
        <v>9875749</v>
      </c>
      <c r="AB30" s="81">
        <f t="shared" si="12"/>
        <v>164446890</v>
      </c>
      <c r="AC30" s="40">
        <f t="shared" si="13"/>
        <v>0.3792440389873474</v>
      </c>
      <c r="AD30" s="80">
        <v>67294972</v>
      </c>
      <c r="AE30" s="81">
        <v>24107448</v>
      </c>
      <c r="AF30" s="81">
        <f t="shared" si="14"/>
        <v>91402420</v>
      </c>
      <c r="AG30" s="40">
        <f t="shared" si="15"/>
        <v>0.5926510386799313</v>
      </c>
      <c r="AH30" s="40">
        <f t="shared" si="16"/>
        <v>-0.2814161703814845</v>
      </c>
      <c r="AI30" s="12">
        <v>317239498</v>
      </c>
      <c r="AJ30" s="12">
        <v>381063452</v>
      </c>
      <c r="AK30" s="12">
        <v>188012318</v>
      </c>
      <c r="AL30" s="12"/>
    </row>
    <row r="31" spans="1:38" s="13" customFormat="1" ht="12.75">
      <c r="A31" s="29" t="s">
        <v>96</v>
      </c>
      <c r="B31" s="63" t="s">
        <v>421</v>
      </c>
      <c r="C31" s="39" t="s">
        <v>422</v>
      </c>
      <c r="D31" s="80">
        <v>108734176</v>
      </c>
      <c r="E31" s="81">
        <v>26790784</v>
      </c>
      <c r="F31" s="83">
        <f t="shared" si="0"/>
        <v>135524960</v>
      </c>
      <c r="G31" s="80">
        <v>108734176</v>
      </c>
      <c r="H31" s="81">
        <v>26790784</v>
      </c>
      <c r="I31" s="83">
        <f t="shared" si="1"/>
        <v>135524960</v>
      </c>
      <c r="J31" s="80">
        <v>24680212</v>
      </c>
      <c r="K31" s="81">
        <v>1706598</v>
      </c>
      <c r="L31" s="81">
        <f t="shared" si="2"/>
        <v>26386810</v>
      </c>
      <c r="M31" s="40">
        <f t="shared" si="3"/>
        <v>0.19470073999652907</v>
      </c>
      <c r="N31" s="108">
        <v>28224635</v>
      </c>
      <c r="O31" s="109">
        <v>5381925</v>
      </c>
      <c r="P31" s="110">
        <f t="shared" si="4"/>
        <v>33606560</v>
      </c>
      <c r="Q31" s="40">
        <f t="shared" si="5"/>
        <v>0.24797321467573205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52904847</v>
      </c>
      <c r="AA31" s="81">
        <f t="shared" si="11"/>
        <v>7088523</v>
      </c>
      <c r="AB31" s="81">
        <f t="shared" si="12"/>
        <v>59993370</v>
      </c>
      <c r="AC31" s="40">
        <f t="shared" si="13"/>
        <v>0.4426739546722611</v>
      </c>
      <c r="AD31" s="80">
        <v>13511647</v>
      </c>
      <c r="AE31" s="81">
        <v>0</v>
      </c>
      <c r="AF31" s="81">
        <f t="shared" si="14"/>
        <v>13511647</v>
      </c>
      <c r="AG31" s="40">
        <f t="shared" si="15"/>
        <v>0.32199905127065903</v>
      </c>
      <c r="AH31" s="40">
        <f t="shared" si="16"/>
        <v>1.4872289810413193</v>
      </c>
      <c r="AI31" s="12">
        <v>115672611</v>
      </c>
      <c r="AJ31" s="12">
        <v>117921411</v>
      </c>
      <c r="AK31" s="12">
        <v>37246471</v>
      </c>
      <c r="AL31" s="12"/>
    </row>
    <row r="32" spans="1:38" s="13" customFormat="1" ht="12.75">
      <c r="A32" s="29" t="s">
        <v>96</v>
      </c>
      <c r="B32" s="63" t="s">
        <v>423</v>
      </c>
      <c r="C32" s="39" t="s">
        <v>424</v>
      </c>
      <c r="D32" s="80">
        <v>194982017</v>
      </c>
      <c r="E32" s="81">
        <v>65430378</v>
      </c>
      <c r="F32" s="82">
        <f t="shared" si="0"/>
        <v>260412395</v>
      </c>
      <c r="G32" s="80">
        <v>194982017</v>
      </c>
      <c r="H32" s="81">
        <v>65430378</v>
      </c>
      <c r="I32" s="83">
        <f t="shared" si="1"/>
        <v>260412395</v>
      </c>
      <c r="J32" s="80">
        <v>64115353</v>
      </c>
      <c r="K32" s="81">
        <v>10127584</v>
      </c>
      <c r="L32" s="81">
        <f t="shared" si="2"/>
        <v>74242937</v>
      </c>
      <c r="M32" s="40">
        <f t="shared" si="3"/>
        <v>0.2850975545922075</v>
      </c>
      <c r="N32" s="108">
        <v>56850350</v>
      </c>
      <c r="O32" s="109">
        <v>4936518</v>
      </c>
      <c r="P32" s="110">
        <f t="shared" si="4"/>
        <v>61786868</v>
      </c>
      <c r="Q32" s="40">
        <f t="shared" si="5"/>
        <v>0.23726546503287602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120965703</v>
      </c>
      <c r="AA32" s="81">
        <f t="shared" si="11"/>
        <v>15064102</v>
      </c>
      <c r="AB32" s="81">
        <f t="shared" si="12"/>
        <v>136029805</v>
      </c>
      <c r="AC32" s="40">
        <f t="shared" si="13"/>
        <v>0.5223630196250835</v>
      </c>
      <c r="AD32" s="80">
        <v>50469657</v>
      </c>
      <c r="AE32" s="81">
        <v>8384941</v>
      </c>
      <c r="AF32" s="81">
        <f t="shared" si="14"/>
        <v>58854598</v>
      </c>
      <c r="AG32" s="40">
        <f t="shared" si="15"/>
        <v>0.5260828534193616</v>
      </c>
      <c r="AH32" s="40">
        <f t="shared" si="16"/>
        <v>0.04982227556800245</v>
      </c>
      <c r="AI32" s="12">
        <v>220299900</v>
      </c>
      <c r="AJ32" s="12">
        <v>225070362</v>
      </c>
      <c r="AK32" s="12">
        <v>115896000</v>
      </c>
      <c r="AL32" s="12"/>
    </row>
    <row r="33" spans="1:38" s="13" customFormat="1" ht="12.75">
      <c r="A33" s="29" t="s">
        <v>96</v>
      </c>
      <c r="B33" s="63" t="s">
        <v>425</v>
      </c>
      <c r="C33" s="39" t="s">
        <v>426</v>
      </c>
      <c r="D33" s="80">
        <v>213271241</v>
      </c>
      <c r="E33" s="81">
        <v>25892000</v>
      </c>
      <c r="F33" s="82">
        <f t="shared" si="0"/>
        <v>239163241</v>
      </c>
      <c r="G33" s="80">
        <v>213271241</v>
      </c>
      <c r="H33" s="81">
        <v>25892000</v>
      </c>
      <c r="I33" s="83">
        <f t="shared" si="1"/>
        <v>239163241</v>
      </c>
      <c r="J33" s="80">
        <v>64484814</v>
      </c>
      <c r="K33" s="81">
        <v>1584955</v>
      </c>
      <c r="L33" s="81">
        <f t="shared" si="2"/>
        <v>66069769</v>
      </c>
      <c r="M33" s="40">
        <f t="shared" si="3"/>
        <v>0.2762538621058409</v>
      </c>
      <c r="N33" s="108">
        <v>54414785</v>
      </c>
      <c r="O33" s="109">
        <v>4341720</v>
      </c>
      <c r="P33" s="110">
        <f t="shared" si="4"/>
        <v>58756505</v>
      </c>
      <c r="Q33" s="40">
        <f t="shared" si="5"/>
        <v>0.24567531680171537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118899599</v>
      </c>
      <c r="AA33" s="81">
        <f t="shared" si="11"/>
        <v>5926675</v>
      </c>
      <c r="AB33" s="81">
        <f t="shared" si="12"/>
        <v>124826274</v>
      </c>
      <c r="AC33" s="40">
        <f t="shared" si="13"/>
        <v>0.5219291789075563</v>
      </c>
      <c r="AD33" s="80">
        <v>47207795</v>
      </c>
      <c r="AE33" s="81">
        <v>1218810</v>
      </c>
      <c r="AF33" s="81">
        <f t="shared" si="14"/>
        <v>48426605</v>
      </c>
      <c r="AG33" s="40">
        <f t="shared" si="15"/>
        <v>0.47671257529897704</v>
      </c>
      <c r="AH33" s="40">
        <f t="shared" si="16"/>
        <v>0.21331043132179106</v>
      </c>
      <c r="AI33" s="12">
        <v>222783737</v>
      </c>
      <c r="AJ33" s="12">
        <v>222783737</v>
      </c>
      <c r="AK33" s="12">
        <v>106203809</v>
      </c>
      <c r="AL33" s="12"/>
    </row>
    <row r="34" spans="1:38" s="13" customFormat="1" ht="12.75">
      <c r="A34" s="29" t="s">
        <v>96</v>
      </c>
      <c r="B34" s="63" t="s">
        <v>427</v>
      </c>
      <c r="C34" s="39" t="s">
        <v>428</v>
      </c>
      <c r="D34" s="80">
        <v>569606081</v>
      </c>
      <c r="E34" s="81">
        <v>255483921</v>
      </c>
      <c r="F34" s="82">
        <f t="shared" si="0"/>
        <v>825090002</v>
      </c>
      <c r="G34" s="80">
        <v>569606081</v>
      </c>
      <c r="H34" s="81">
        <v>255483921</v>
      </c>
      <c r="I34" s="83">
        <f t="shared" si="1"/>
        <v>825090002</v>
      </c>
      <c r="J34" s="80">
        <v>193480484</v>
      </c>
      <c r="K34" s="81">
        <v>29402327</v>
      </c>
      <c r="L34" s="81">
        <f t="shared" si="2"/>
        <v>222882811</v>
      </c>
      <c r="M34" s="40">
        <f t="shared" si="3"/>
        <v>0.2701315134830588</v>
      </c>
      <c r="N34" s="108">
        <v>158789250</v>
      </c>
      <c r="O34" s="109">
        <v>28036049</v>
      </c>
      <c r="P34" s="110">
        <f t="shared" si="4"/>
        <v>186825299</v>
      </c>
      <c r="Q34" s="40">
        <f t="shared" si="5"/>
        <v>0.22643020585286402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352269734</v>
      </c>
      <c r="AA34" s="81">
        <f t="shared" si="11"/>
        <v>57438376</v>
      </c>
      <c r="AB34" s="81">
        <f t="shared" si="12"/>
        <v>409708110</v>
      </c>
      <c r="AC34" s="40">
        <f t="shared" si="13"/>
        <v>0.4965617193359228</v>
      </c>
      <c r="AD34" s="80">
        <v>155475735</v>
      </c>
      <c r="AE34" s="81">
        <v>41831883</v>
      </c>
      <c r="AF34" s="81">
        <f t="shared" si="14"/>
        <v>197307618</v>
      </c>
      <c r="AG34" s="40">
        <f t="shared" si="15"/>
        <v>0.5373647214631205</v>
      </c>
      <c r="AH34" s="40">
        <f t="shared" si="16"/>
        <v>-0.05312678297094442</v>
      </c>
      <c r="AI34" s="12">
        <v>718979908</v>
      </c>
      <c r="AJ34" s="12">
        <v>818032746</v>
      </c>
      <c r="AK34" s="12">
        <v>386354438</v>
      </c>
      <c r="AL34" s="12"/>
    </row>
    <row r="35" spans="1:38" s="13" customFormat="1" ht="12.75">
      <c r="A35" s="29" t="s">
        <v>115</v>
      </c>
      <c r="B35" s="63" t="s">
        <v>429</v>
      </c>
      <c r="C35" s="39" t="s">
        <v>430</v>
      </c>
      <c r="D35" s="80">
        <v>109869950</v>
      </c>
      <c r="E35" s="81">
        <v>6812000</v>
      </c>
      <c r="F35" s="82">
        <f t="shared" si="0"/>
        <v>116681950</v>
      </c>
      <c r="G35" s="80">
        <v>109869950</v>
      </c>
      <c r="H35" s="81">
        <v>6812000</v>
      </c>
      <c r="I35" s="83">
        <f t="shared" si="1"/>
        <v>116681950</v>
      </c>
      <c r="J35" s="80">
        <v>39917874</v>
      </c>
      <c r="K35" s="81">
        <v>105791</v>
      </c>
      <c r="L35" s="81">
        <f t="shared" si="2"/>
        <v>40023665</v>
      </c>
      <c r="M35" s="40">
        <f t="shared" si="3"/>
        <v>0.34301505074263844</v>
      </c>
      <c r="N35" s="108">
        <v>31878201</v>
      </c>
      <c r="O35" s="109">
        <v>1172811</v>
      </c>
      <c r="P35" s="110">
        <f t="shared" si="4"/>
        <v>33051012</v>
      </c>
      <c r="Q35" s="40">
        <f t="shared" si="5"/>
        <v>0.28325728186750393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71796075</v>
      </c>
      <c r="AA35" s="81">
        <f t="shared" si="11"/>
        <v>1278602</v>
      </c>
      <c r="AB35" s="81">
        <f t="shared" si="12"/>
        <v>73074677</v>
      </c>
      <c r="AC35" s="40">
        <f t="shared" si="13"/>
        <v>0.6262723326101424</v>
      </c>
      <c r="AD35" s="80">
        <v>32902920</v>
      </c>
      <c r="AE35" s="81">
        <v>3754074</v>
      </c>
      <c r="AF35" s="81">
        <f t="shared" si="14"/>
        <v>36656994</v>
      </c>
      <c r="AG35" s="40">
        <f t="shared" si="15"/>
        <v>0.6231737651371666</v>
      </c>
      <c r="AH35" s="40">
        <f t="shared" si="16"/>
        <v>-0.0983709138834461</v>
      </c>
      <c r="AI35" s="12">
        <v>127541372</v>
      </c>
      <c r="AJ35" s="12">
        <v>132711309</v>
      </c>
      <c r="AK35" s="12">
        <v>79480437</v>
      </c>
      <c r="AL35" s="12"/>
    </row>
    <row r="36" spans="1:38" s="59" customFormat="1" ht="12.75">
      <c r="A36" s="64"/>
      <c r="B36" s="65" t="s">
        <v>431</v>
      </c>
      <c r="C36" s="32"/>
      <c r="D36" s="84">
        <f>SUM(D29:D35)</f>
        <v>1787173392</v>
      </c>
      <c r="E36" s="85">
        <f>SUM(E29:E35)</f>
        <v>624137913</v>
      </c>
      <c r="F36" s="93">
        <f t="shared" si="0"/>
        <v>2411311305</v>
      </c>
      <c r="G36" s="84">
        <f>SUM(G29:G35)</f>
        <v>1787173392</v>
      </c>
      <c r="H36" s="85">
        <f>SUM(H29:H35)</f>
        <v>624137913</v>
      </c>
      <c r="I36" s="86">
        <f t="shared" si="1"/>
        <v>2411311305</v>
      </c>
      <c r="J36" s="84">
        <f>SUM(J29:J35)</f>
        <v>500895891</v>
      </c>
      <c r="K36" s="85">
        <f>SUM(K29:K35)</f>
        <v>45824980</v>
      </c>
      <c r="L36" s="85">
        <f t="shared" si="2"/>
        <v>546720871</v>
      </c>
      <c r="M36" s="44">
        <f t="shared" si="3"/>
        <v>0.2267317661831308</v>
      </c>
      <c r="N36" s="114">
        <f>SUM(N29:N35)</f>
        <v>388799622</v>
      </c>
      <c r="O36" s="115">
        <f>SUM(O29:O35)</f>
        <v>50906923</v>
      </c>
      <c r="P36" s="116">
        <f t="shared" si="4"/>
        <v>439706545</v>
      </c>
      <c r="Q36" s="44">
        <f t="shared" si="5"/>
        <v>0.18235162921031467</v>
      </c>
      <c r="R36" s="114">
        <f>SUM(R29:R35)</f>
        <v>0</v>
      </c>
      <c r="S36" s="116">
        <f>SUM(S29:S35)</f>
        <v>0</v>
      </c>
      <c r="T36" s="116">
        <f t="shared" si="6"/>
        <v>0</v>
      </c>
      <c r="U36" s="44">
        <f t="shared" si="7"/>
        <v>0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889695513</v>
      </c>
      <c r="AA36" s="85">
        <f t="shared" si="11"/>
        <v>96731903</v>
      </c>
      <c r="AB36" s="85">
        <f t="shared" si="12"/>
        <v>986427416</v>
      </c>
      <c r="AC36" s="44">
        <f t="shared" si="13"/>
        <v>0.40908339539344546</v>
      </c>
      <c r="AD36" s="84">
        <f>SUM(AD29:AD35)</f>
        <v>413880495</v>
      </c>
      <c r="AE36" s="85">
        <f>SUM(AE29:AE35)</f>
        <v>84396197</v>
      </c>
      <c r="AF36" s="85">
        <f t="shared" si="14"/>
        <v>498276692</v>
      </c>
      <c r="AG36" s="44">
        <f t="shared" si="15"/>
        <v>0.5304581847809163</v>
      </c>
      <c r="AH36" s="44">
        <f t="shared" si="16"/>
        <v>-0.11754542795270861</v>
      </c>
      <c r="AI36" s="66">
        <f>SUM(AI29:AI35)</f>
        <v>1923967069</v>
      </c>
      <c r="AJ36" s="66">
        <f>SUM(AJ29:AJ35)</f>
        <v>2338812254</v>
      </c>
      <c r="AK36" s="66">
        <f>SUM(AK29:AK35)</f>
        <v>1020584079</v>
      </c>
      <c r="AL36" s="66"/>
    </row>
    <row r="37" spans="1:38" s="13" customFormat="1" ht="12.75">
      <c r="A37" s="29" t="s">
        <v>96</v>
      </c>
      <c r="B37" s="63" t="s">
        <v>432</v>
      </c>
      <c r="C37" s="39" t="s">
        <v>433</v>
      </c>
      <c r="D37" s="80">
        <v>159463324</v>
      </c>
      <c r="E37" s="81">
        <v>46795000</v>
      </c>
      <c r="F37" s="82">
        <f t="shared" si="0"/>
        <v>206258324</v>
      </c>
      <c r="G37" s="80">
        <v>159463324</v>
      </c>
      <c r="H37" s="81">
        <v>46795000</v>
      </c>
      <c r="I37" s="83">
        <f t="shared" si="1"/>
        <v>206258324</v>
      </c>
      <c r="J37" s="80">
        <v>33510956</v>
      </c>
      <c r="K37" s="81">
        <v>1273055</v>
      </c>
      <c r="L37" s="81">
        <f t="shared" si="2"/>
        <v>34784011</v>
      </c>
      <c r="M37" s="40">
        <f t="shared" si="3"/>
        <v>0.168642944078223</v>
      </c>
      <c r="N37" s="108">
        <v>5412089</v>
      </c>
      <c r="O37" s="109">
        <v>7814324</v>
      </c>
      <c r="P37" s="110">
        <f t="shared" si="4"/>
        <v>13226413</v>
      </c>
      <c r="Q37" s="40">
        <f t="shared" si="5"/>
        <v>0.06412547500385972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38923045</v>
      </c>
      <c r="AA37" s="81">
        <f t="shared" si="11"/>
        <v>9087379</v>
      </c>
      <c r="AB37" s="81">
        <f t="shared" si="12"/>
        <v>48010424</v>
      </c>
      <c r="AC37" s="40">
        <f t="shared" si="13"/>
        <v>0.2327684190820827</v>
      </c>
      <c r="AD37" s="80">
        <v>34903560</v>
      </c>
      <c r="AE37" s="81">
        <v>1670344</v>
      </c>
      <c r="AF37" s="81">
        <f t="shared" si="14"/>
        <v>36573904</v>
      </c>
      <c r="AG37" s="40">
        <f t="shared" si="15"/>
        <v>0.504795977593745</v>
      </c>
      <c r="AH37" s="40">
        <f t="shared" si="16"/>
        <v>-0.6383647477173888</v>
      </c>
      <c r="AI37" s="12">
        <v>165385781</v>
      </c>
      <c r="AJ37" s="12">
        <v>163185608</v>
      </c>
      <c r="AK37" s="12">
        <v>83486077</v>
      </c>
      <c r="AL37" s="12"/>
    </row>
    <row r="38" spans="1:38" s="13" customFormat="1" ht="12.75">
      <c r="A38" s="29" t="s">
        <v>96</v>
      </c>
      <c r="B38" s="63" t="s">
        <v>434</v>
      </c>
      <c r="C38" s="39" t="s">
        <v>435</v>
      </c>
      <c r="D38" s="80">
        <v>243708993</v>
      </c>
      <c r="E38" s="81">
        <v>57412000</v>
      </c>
      <c r="F38" s="82">
        <f t="shared" si="0"/>
        <v>301120993</v>
      </c>
      <c r="G38" s="80">
        <v>243708993</v>
      </c>
      <c r="H38" s="81">
        <v>57412000</v>
      </c>
      <c r="I38" s="83">
        <f t="shared" si="1"/>
        <v>301120993</v>
      </c>
      <c r="J38" s="80">
        <v>82273781</v>
      </c>
      <c r="K38" s="81">
        <v>3425093</v>
      </c>
      <c r="L38" s="81">
        <f t="shared" si="2"/>
        <v>85698874</v>
      </c>
      <c r="M38" s="40">
        <f t="shared" si="3"/>
        <v>0.2845994666336664</v>
      </c>
      <c r="N38" s="108">
        <v>71492813</v>
      </c>
      <c r="O38" s="109">
        <v>16197177</v>
      </c>
      <c r="P38" s="110">
        <f t="shared" si="4"/>
        <v>87689990</v>
      </c>
      <c r="Q38" s="40">
        <f t="shared" si="5"/>
        <v>0.2912118119908033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153766594</v>
      </c>
      <c r="AA38" s="81">
        <f t="shared" si="11"/>
        <v>19622270</v>
      </c>
      <c r="AB38" s="81">
        <f t="shared" si="12"/>
        <v>173388864</v>
      </c>
      <c r="AC38" s="40">
        <f t="shared" si="13"/>
        <v>0.5758112786244697</v>
      </c>
      <c r="AD38" s="80">
        <v>104333907</v>
      </c>
      <c r="AE38" s="81">
        <v>26029333</v>
      </c>
      <c r="AF38" s="81">
        <f t="shared" si="14"/>
        <v>130363240</v>
      </c>
      <c r="AG38" s="40">
        <f t="shared" si="15"/>
        <v>0.7672974641290667</v>
      </c>
      <c r="AH38" s="40">
        <f t="shared" si="16"/>
        <v>-0.3273411277596353</v>
      </c>
      <c r="AI38" s="12">
        <v>377588657</v>
      </c>
      <c r="AJ38" s="12">
        <v>377588657</v>
      </c>
      <c r="AK38" s="12">
        <v>289722819</v>
      </c>
      <c r="AL38" s="12"/>
    </row>
    <row r="39" spans="1:38" s="13" customFormat="1" ht="12.75">
      <c r="A39" s="29" t="s">
        <v>96</v>
      </c>
      <c r="B39" s="63" t="s">
        <v>436</v>
      </c>
      <c r="C39" s="39" t="s">
        <v>437</v>
      </c>
      <c r="D39" s="80">
        <v>214279309</v>
      </c>
      <c r="E39" s="81">
        <v>105313546</v>
      </c>
      <c r="F39" s="82">
        <f t="shared" si="0"/>
        <v>319592855</v>
      </c>
      <c r="G39" s="80">
        <v>214279309</v>
      </c>
      <c r="H39" s="81">
        <v>105313546</v>
      </c>
      <c r="I39" s="83">
        <f t="shared" si="1"/>
        <v>319592855</v>
      </c>
      <c r="J39" s="80">
        <v>71104422</v>
      </c>
      <c r="K39" s="81">
        <v>6418569</v>
      </c>
      <c r="L39" s="81">
        <f t="shared" si="2"/>
        <v>77522991</v>
      </c>
      <c r="M39" s="40">
        <f t="shared" si="3"/>
        <v>0.24256797292918203</v>
      </c>
      <c r="N39" s="108">
        <v>2849797</v>
      </c>
      <c r="O39" s="109">
        <v>4784775</v>
      </c>
      <c r="P39" s="110">
        <f t="shared" si="4"/>
        <v>7634572</v>
      </c>
      <c r="Q39" s="40">
        <f t="shared" si="5"/>
        <v>0.023888431423161823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73954219</v>
      </c>
      <c r="AA39" s="81">
        <f t="shared" si="11"/>
        <v>11203344</v>
      </c>
      <c r="AB39" s="81">
        <f t="shared" si="12"/>
        <v>85157563</v>
      </c>
      <c r="AC39" s="40">
        <f t="shared" si="13"/>
        <v>0.26645640435234386</v>
      </c>
      <c r="AD39" s="80">
        <v>50671891</v>
      </c>
      <c r="AE39" s="81">
        <v>7654902</v>
      </c>
      <c r="AF39" s="81">
        <f t="shared" si="14"/>
        <v>58326793</v>
      </c>
      <c r="AG39" s="40">
        <f t="shared" si="15"/>
        <v>0.4997273202767767</v>
      </c>
      <c r="AH39" s="40">
        <f t="shared" si="16"/>
        <v>-0.8691069471280548</v>
      </c>
      <c r="AI39" s="12">
        <v>278827113</v>
      </c>
      <c r="AJ39" s="12">
        <v>271915789</v>
      </c>
      <c r="AK39" s="12">
        <v>139337526</v>
      </c>
      <c r="AL39" s="12"/>
    </row>
    <row r="40" spans="1:38" s="13" customFormat="1" ht="12.75">
      <c r="A40" s="29" t="s">
        <v>96</v>
      </c>
      <c r="B40" s="63" t="s">
        <v>438</v>
      </c>
      <c r="C40" s="39" t="s">
        <v>439</v>
      </c>
      <c r="D40" s="80">
        <v>61167322</v>
      </c>
      <c r="E40" s="81">
        <v>22132741</v>
      </c>
      <c r="F40" s="82">
        <f t="shared" si="0"/>
        <v>83300063</v>
      </c>
      <c r="G40" s="80">
        <v>61167322</v>
      </c>
      <c r="H40" s="81">
        <v>22132741</v>
      </c>
      <c r="I40" s="83">
        <f t="shared" si="1"/>
        <v>83300063</v>
      </c>
      <c r="J40" s="80">
        <v>23767180</v>
      </c>
      <c r="K40" s="81">
        <v>3045938</v>
      </c>
      <c r="L40" s="81">
        <f t="shared" si="2"/>
        <v>26813118</v>
      </c>
      <c r="M40" s="40">
        <f t="shared" si="3"/>
        <v>0.3218859270250492</v>
      </c>
      <c r="N40" s="108">
        <v>19655955</v>
      </c>
      <c r="O40" s="109">
        <v>5297630</v>
      </c>
      <c r="P40" s="110">
        <f t="shared" si="4"/>
        <v>24953585</v>
      </c>
      <c r="Q40" s="40">
        <f t="shared" si="5"/>
        <v>0.2995626185780916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43423135</v>
      </c>
      <c r="AA40" s="81">
        <f t="shared" si="11"/>
        <v>8343568</v>
      </c>
      <c r="AB40" s="81">
        <f t="shared" si="12"/>
        <v>51766703</v>
      </c>
      <c r="AC40" s="40">
        <f t="shared" si="13"/>
        <v>0.6214485456031408</v>
      </c>
      <c r="AD40" s="80">
        <v>16994903</v>
      </c>
      <c r="AE40" s="81">
        <v>628223</v>
      </c>
      <c r="AF40" s="81">
        <f t="shared" si="14"/>
        <v>17623126</v>
      </c>
      <c r="AG40" s="40">
        <f t="shared" si="15"/>
        <v>0.5616096888934758</v>
      </c>
      <c r="AH40" s="40">
        <f t="shared" si="16"/>
        <v>0.41595679449832</v>
      </c>
      <c r="AI40" s="12">
        <v>70015343</v>
      </c>
      <c r="AJ40" s="12">
        <v>71113493</v>
      </c>
      <c r="AK40" s="12">
        <v>39321295</v>
      </c>
      <c r="AL40" s="12"/>
    </row>
    <row r="41" spans="1:38" s="13" customFormat="1" ht="12.75">
      <c r="A41" s="29" t="s">
        <v>96</v>
      </c>
      <c r="B41" s="63" t="s">
        <v>440</v>
      </c>
      <c r="C41" s="39" t="s">
        <v>441</v>
      </c>
      <c r="D41" s="80">
        <v>0</v>
      </c>
      <c r="E41" s="81">
        <v>51200000</v>
      </c>
      <c r="F41" s="82">
        <f t="shared" si="0"/>
        <v>51200000</v>
      </c>
      <c r="G41" s="80">
        <v>0</v>
      </c>
      <c r="H41" s="81">
        <v>51200000</v>
      </c>
      <c r="I41" s="83">
        <f t="shared" si="1"/>
        <v>51200000</v>
      </c>
      <c r="J41" s="80">
        <v>116223286</v>
      </c>
      <c r="K41" s="81">
        <v>0</v>
      </c>
      <c r="L41" s="81">
        <f t="shared" si="2"/>
        <v>116223286</v>
      </c>
      <c r="M41" s="40">
        <f t="shared" si="3"/>
        <v>2.2699860546875</v>
      </c>
      <c r="N41" s="108">
        <v>18143472</v>
      </c>
      <c r="O41" s="109">
        <v>3135876</v>
      </c>
      <c r="P41" s="110">
        <f t="shared" si="4"/>
        <v>21279348</v>
      </c>
      <c r="Q41" s="40">
        <f t="shared" si="5"/>
        <v>0.415612265625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134366758</v>
      </c>
      <c r="AA41" s="81">
        <f t="shared" si="11"/>
        <v>3135876</v>
      </c>
      <c r="AB41" s="81">
        <f t="shared" si="12"/>
        <v>137502634</v>
      </c>
      <c r="AC41" s="40">
        <f t="shared" si="13"/>
        <v>2.6855983203125</v>
      </c>
      <c r="AD41" s="80">
        <v>69271368</v>
      </c>
      <c r="AE41" s="81">
        <v>0</v>
      </c>
      <c r="AF41" s="81">
        <f t="shared" si="14"/>
        <v>69271368</v>
      </c>
      <c r="AG41" s="40">
        <f t="shared" si="15"/>
        <v>0.7011118011958899</v>
      </c>
      <c r="AH41" s="40">
        <f t="shared" si="16"/>
        <v>-0.6928117833619223</v>
      </c>
      <c r="AI41" s="12">
        <v>235066126</v>
      </c>
      <c r="AJ41" s="12">
        <v>235066126</v>
      </c>
      <c r="AK41" s="12">
        <v>164807635</v>
      </c>
      <c r="AL41" s="12"/>
    </row>
    <row r="42" spans="1:38" s="13" customFormat="1" ht="12.75">
      <c r="A42" s="29" t="s">
        <v>115</v>
      </c>
      <c r="B42" s="63" t="s">
        <v>442</v>
      </c>
      <c r="C42" s="39" t="s">
        <v>443</v>
      </c>
      <c r="D42" s="80">
        <v>454560000</v>
      </c>
      <c r="E42" s="81">
        <v>819082000</v>
      </c>
      <c r="F42" s="82">
        <f t="shared" si="0"/>
        <v>1273642000</v>
      </c>
      <c r="G42" s="80">
        <v>454560000</v>
      </c>
      <c r="H42" s="81">
        <v>819082000</v>
      </c>
      <c r="I42" s="83">
        <f t="shared" si="1"/>
        <v>1273642000</v>
      </c>
      <c r="J42" s="80">
        <v>147946978</v>
      </c>
      <c r="K42" s="81">
        <v>40538142</v>
      </c>
      <c r="L42" s="81">
        <f t="shared" si="2"/>
        <v>188485120</v>
      </c>
      <c r="M42" s="40">
        <f t="shared" si="3"/>
        <v>0.14798908955577783</v>
      </c>
      <c r="N42" s="108">
        <v>138872330</v>
      </c>
      <c r="O42" s="109">
        <v>101707681</v>
      </c>
      <c r="P42" s="110">
        <f t="shared" si="4"/>
        <v>240580011</v>
      </c>
      <c r="Q42" s="40">
        <f t="shared" si="5"/>
        <v>0.1888913925577203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286819308</v>
      </c>
      <c r="AA42" s="81">
        <f t="shared" si="11"/>
        <v>142245823</v>
      </c>
      <c r="AB42" s="81">
        <f t="shared" si="12"/>
        <v>429065131</v>
      </c>
      <c r="AC42" s="40">
        <f t="shared" si="13"/>
        <v>0.33688048211349814</v>
      </c>
      <c r="AD42" s="80">
        <v>61287237</v>
      </c>
      <c r="AE42" s="81">
        <v>55016153</v>
      </c>
      <c r="AF42" s="81">
        <f t="shared" si="14"/>
        <v>116303390</v>
      </c>
      <c r="AG42" s="40">
        <f t="shared" si="15"/>
        <v>0.28764571992905424</v>
      </c>
      <c r="AH42" s="40">
        <f t="shared" si="16"/>
        <v>1.0685554479538388</v>
      </c>
      <c r="AI42" s="12">
        <v>898151000</v>
      </c>
      <c r="AJ42" s="12">
        <v>1030437583</v>
      </c>
      <c r="AK42" s="12">
        <v>258349291</v>
      </c>
      <c r="AL42" s="12"/>
    </row>
    <row r="43" spans="1:38" s="59" customFormat="1" ht="12.75">
      <c r="A43" s="64"/>
      <c r="B43" s="65" t="s">
        <v>444</v>
      </c>
      <c r="C43" s="32"/>
      <c r="D43" s="84">
        <f>SUM(D37:D42)</f>
        <v>1133178948</v>
      </c>
      <c r="E43" s="85">
        <f>SUM(E37:E42)</f>
        <v>1101935287</v>
      </c>
      <c r="F43" s="86">
        <f t="shared" si="0"/>
        <v>2235114235</v>
      </c>
      <c r="G43" s="84">
        <f>SUM(G37:G42)</f>
        <v>1133178948</v>
      </c>
      <c r="H43" s="85">
        <f>SUM(H37:H42)</f>
        <v>1101935287</v>
      </c>
      <c r="I43" s="93">
        <f t="shared" si="1"/>
        <v>2235114235</v>
      </c>
      <c r="J43" s="84">
        <f>SUM(J37:J42)</f>
        <v>474826603</v>
      </c>
      <c r="K43" s="95">
        <f>SUM(K37:K42)</f>
        <v>54700797</v>
      </c>
      <c r="L43" s="85">
        <f t="shared" si="2"/>
        <v>529527400</v>
      </c>
      <c r="M43" s="44">
        <f t="shared" si="3"/>
        <v>0.2369129021273492</v>
      </c>
      <c r="N43" s="114">
        <f>SUM(N37:N42)</f>
        <v>256426456</v>
      </c>
      <c r="O43" s="115">
        <f>SUM(O37:O42)</f>
        <v>138937463</v>
      </c>
      <c r="P43" s="116">
        <f t="shared" si="4"/>
        <v>395363919</v>
      </c>
      <c r="Q43" s="44">
        <f t="shared" si="5"/>
        <v>0.17688756700169286</v>
      </c>
      <c r="R43" s="114">
        <f>SUM(R37:R42)</f>
        <v>0</v>
      </c>
      <c r="S43" s="116">
        <f>SUM(S37:S42)</f>
        <v>0</v>
      </c>
      <c r="T43" s="116">
        <f t="shared" si="6"/>
        <v>0</v>
      </c>
      <c r="U43" s="44">
        <f t="shared" si="7"/>
        <v>0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731253059</v>
      </c>
      <c r="AA43" s="85">
        <f t="shared" si="11"/>
        <v>193638260</v>
      </c>
      <c r="AB43" s="85">
        <f t="shared" si="12"/>
        <v>924891319</v>
      </c>
      <c r="AC43" s="44">
        <f t="shared" si="13"/>
        <v>0.41380046912904206</v>
      </c>
      <c r="AD43" s="84">
        <f>SUM(AD37:AD42)</f>
        <v>337462866</v>
      </c>
      <c r="AE43" s="85">
        <f>SUM(AE37:AE42)</f>
        <v>90998955</v>
      </c>
      <c r="AF43" s="85">
        <f t="shared" si="14"/>
        <v>428461821</v>
      </c>
      <c r="AG43" s="44">
        <f t="shared" si="15"/>
        <v>0.4814855619067575</v>
      </c>
      <c r="AH43" s="44">
        <f t="shared" si="16"/>
        <v>-0.07724819430294116</v>
      </c>
      <c r="AI43" s="66">
        <f>SUM(AI37:AI42)</f>
        <v>2025034020</v>
      </c>
      <c r="AJ43" s="66">
        <f>SUM(AJ37:AJ42)</f>
        <v>2149307256</v>
      </c>
      <c r="AK43" s="66">
        <f>SUM(AK37:AK42)</f>
        <v>975024643</v>
      </c>
      <c r="AL43" s="66"/>
    </row>
    <row r="44" spans="1:38" s="59" customFormat="1" ht="12.75">
      <c r="A44" s="64"/>
      <c r="B44" s="65" t="s">
        <v>445</v>
      </c>
      <c r="C44" s="32"/>
      <c r="D44" s="84">
        <f>SUM(D9:D14,D16:D20,D22:D27,D29:D35,D37:D42)</f>
        <v>9982386216</v>
      </c>
      <c r="E44" s="85">
        <f>SUM(E9:E14,E16:E20,E22:E27,E29:E35,E37:E42)</f>
        <v>4363418126</v>
      </c>
      <c r="F44" s="86">
        <f t="shared" si="0"/>
        <v>14345804342</v>
      </c>
      <c r="G44" s="84">
        <f>SUM(G9:G14,G16:G20,G22:G27,G29:G35,G37:G42)</f>
        <v>9982386216</v>
      </c>
      <c r="H44" s="85">
        <f>SUM(H9:H14,H16:H20,H22:H27,H29:H35,H37:H42)</f>
        <v>4363418126</v>
      </c>
      <c r="I44" s="93">
        <f t="shared" si="1"/>
        <v>14345804342</v>
      </c>
      <c r="J44" s="84">
        <f>SUM(J9:J14,J16:J20,J22:J27,J29:J35,J37:J42)</f>
        <v>2828108311</v>
      </c>
      <c r="K44" s="95">
        <f>SUM(K9:K14,K16:K20,K22:K27,K29:K35,K37:K42)</f>
        <v>520409872</v>
      </c>
      <c r="L44" s="85">
        <f t="shared" si="2"/>
        <v>3348518183</v>
      </c>
      <c r="M44" s="44">
        <f t="shared" si="3"/>
        <v>0.2334144606445379</v>
      </c>
      <c r="N44" s="114">
        <f>SUM(N9:N14,N16:N20,N22:N27,N29:N35,N37:N42)</f>
        <v>2435285391</v>
      </c>
      <c r="O44" s="115">
        <f>SUM(O9:O14,O16:O20,O22:O27,O29:O35,O37:O42)</f>
        <v>581500154</v>
      </c>
      <c r="P44" s="116">
        <f t="shared" si="4"/>
        <v>3016785545</v>
      </c>
      <c r="Q44" s="44">
        <f t="shared" si="5"/>
        <v>0.2102904426326101</v>
      </c>
      <c r="R44" s="114">
        <f>SUM(R9:R14,R16:R20,R22:R27,R29:R35,R37:R42)</f>
        <v>0</v>
      </c>
      <c r="S44" s="116">
        <f>SUM(S9:S14,S16:S20,S22:S27,S29:S35,S37:S42)</f>
        <v>0</v>
      </c>
      <c r="T44" s="116">
        <f t="shared" si="6"/>
        <v>0</v>
      </c>
      <c r="U44" s="44">
        <f t="shared" si="7"/>
        <v>0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5263393702</v>
      </c>
      <c r="AA44" s="85">
        <f t="shared" si="11"/>
        <v>1101910026</v>
      </c>
      <c r="AB44" s="85">
        <f t="shared" si="12"/>
        <v>6365303728</v>
      </c>
      <c r="AC44" s="44">
        <f t="shared" si="13"/>
        <v>0.443704903277148</v>
      </c>
      <c r="AD44" s="84">
        <f>SUM(AD9:AD14,AD16:AD20,AD22:AD27,AD29:AD35,AD37:AD42)</f>
        <v>2447101531</v>
      </c>
      <c r="AE44" s="85">
        <f>SUM(AE9:AE14,AE16:AE20,AE22:AE27,AE29:AE35,AE37:AE42)</f>
        <v>614762466</v>
      </c>
      <c r="AF44" s="85">
        <f t="shared" si="14"/>
        <v>3061863997</v>
      </c>
      <c r="AG44" s="44">
        <f t="shared" si="15"/>
        <v>0.4336965500888838</v>
      </c>
      <c r="AH44" s="44">
        <f t="shared" si="16"/>
        <v>-0.014722552028492375</v>
      </c>
      <c r="AI44" s="66">
        <f>SUM(AI9:AI14,AI16:AI20,AI22:AI27,AI29:AI35,AI37:AI42)</f>
        <v>14106119248</v>
      </c>
      <c r="AJ44" s="66">
        <f>SUM(AJ9:AJ14,AJ16:AJ20,AJ22:AJ27,AJ29:AJ35,AJ37:AJ42)</f>
        <v>14775436185</v>
      </c>
      <c r="AK44" s="66">
        <f>SUM(AK9:AK14,AK16:AK20,AK22:AK27,AK29:AK35,AK37:AK42)</f>
        <v>6117775253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446</v>
      </c>
      <c r="C9" s="39" t="s">
        <v>447</v>
      </c>
      <c r="D9" s="80">
        <v>246744318</v>
      </c>
      <c r="E9" s="81">
        <v>132916000</v>
      </c>
      <c r="F9" s="82">
        <f>$D9+$E9</f>
        <v>379660318</v>
      </c>
      <c r="G9" s="80">
        <v>246744318</v>
      </c>
      <c r="H9" s="81">
        <v>132916000</v>
      </c>
      <c r="I9" s="83">
        <f>$G9+$H9</f>
        <v>379660318</v>
      </c>
      <c r="J9" s="80">
        <v>110072146</v>
      </c>
      <c r="K9" s="81">
        <v>25022502</v>
      </c>
      <c r="L9" s="81">
        <f>$J9+$K9</f>
        <v>135094648</v>
      </c>
      <c r="M9" s="40">
        <f>IF($F9=0,0,$L9/$F9)</f>
        <v>0.3558303082915292</v>
      </c>
      <c r="N9" s="108">
        <v>79285693</v>
      </c>
      <c r="O9" s="109">
        <v>32037987</v>
      </c>
      <c r="P9" s="110">
        <f>$N9+$O9</f>
        <v>111323680</v>
      </c>
      <c r="Q9" s="40">
        <f>IF($F9=0,0,$P9/$F9)</f>
        <v>0.29321916123981123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189357839</v>
      </c>
      <c r="AA9" s="81">
        <f>$K9+$O9</f>
        <v>57060489</v>
      </c>
      <c r="AB9" s="81">
        <f>$Z9+$AA9</f>
        <v>246418328</v>
      </c>
      <c r="AC9" s="40">
        <f>IF($F9=0,0,$AB9/$F9)</f>
        <v>0.6490494695313404</v>
      </c>
      <c r="AD9" s="80">
        <v>56636142</v>
      </c>
      <c r="AE9" s="81">
        <v>0</v>
      </c>
      <c r="AF9" s="81">
        <f>$AD9+$AE9</f>
        <v>56636142</v>
      </c>
      <c r="AG9" s="40">
        <f>IF($AI9=0,0,$AK9/$AI9)</f>
        <v>0.29439957600051353</v>
      </c>
      <c r="AH9" s="40">
        <f>IF($AF9=0,0,(($P9/$AF9)-1))</f>
        <v>0.9655943372696538</v>
      </c>
      <c r="AI9" s="12">
        <v>228838013</v>
      </c>
      <c r="AJ9" s="12">
        <v>227564675</v>
      </c>
      <c r="AK9" s="12">
        <v>67369814</v>
      </c>
      <c r="AL9" s="12"/>
    </row>
    <row r="10" spans="1:38" s="13" customFormat="1" ht="12.75">
      <c r="A10" s="29" t="s">
        <v>96</v>
      </c>
      <c r="B10" s="63" t="s">
        <v>448</v>
      </c>
      <c r="C10" s="39" t="s">
        <v>449</v>
      </c>
      <c r="D10" s="80">
        <v>436078661</v>
      </c>
      <c r="E10" s="81">
        <v>81862150</v>
      </c>
      <c r="F10" s="83">
        <f aca="true" t="shared" si="0" ref="F10:F33">$D10+$E10</f>
        <v>517940811</v>
      </c>
      <c r="G10" s="80">
        <v>436078661</v>
      </c>
      <c r="H10" s="81">
        <v>81862150</v>
      </c>
      <c r="I10" s="83">
        <f aca="true" t="shared" si="1" ref="I10:I33">$G10+$H10</f>
        <v>517940811</v>
      </c>
      <c r="J10" s="80">
        <v>93984353</v>
      </c>
      <c r="K10" s="81">
        <v>0</v>
      </c>
      <c r="L10" s="81">
        <f aca="true" t="shared" si="2" ref="L10:L33">$J10+$K10</f>
        <v>93984353</v>
      </c>
      <c r="M10" s="40">
        <f aca="true" t="shared" si="3" ref="M10:M33">IF($F10=0,0,$L10/$F10)</f>
        <v>0.18145770907402003</v>
      </c>
      <c r="N10" s="108">
        <v>0</v>
      </c>
      <c r="O10" s="109">
        <v>0</v>
      </c>
      <c r="P10" s="110">
        <f aca="true" t="shared" si="4" ref="P10:P33">$N10+$O10</f>
        <v>0</v>
      </c>
      <c r="Q10" s="40">
        <f aca="true" t="shared" si="5" ref="Q10:Q33">IF($F10=0,0,$P10/$F10)</f>
        <v>0</v>
      </c>
      <c r="R10" s="108">
        <v>0</v>
      </c>
      <c r="S10" s="110">
        <v>0</v>
      </c>
      <c r="T10" s="110">
        <f aca="true" t="shared" si="6" ref="T10:T33">$R10+$S10</f>
        <v>0</v>
      </c>
      <c r="U10" s="40">
        <f aca="true" t="shared" si="7" ref="U10:U33">IF($I10=0,0,$T10/$I10)</f>
        <v>0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</f>
        <v>93984353</v>
      </c>
      <c r="AA10" s="81">
        <f aca="true" t="shared" si="11" ref="AA10:AA33">$K10+$O10</f>
        <v>0</v>
      </c>
      <c r="AB10" s="81">
        <f aca="true" t="shared" si="12" ref="AB10:AB33">$Z10+$AA10</f>
        <v>93984353</v>
      </c>
      <c r="AC10" s="40">
        <f aca="true" t="shared" si="13" ref="AC10:AC33">IF($F10=0,0,$AB10/$F10)</f>
        <v>0.18145770907402003</v>
      </c>
      <c r="AD10" s="80">
        <v>78200587</v>
      </c>
      <c r="AE10" s="81">
        <v>63442301</v>
      </c>
      <c r="AF10" s="81">
        <f aca="true" t="shared" si="14" ref="AF10:AF33">$AD10+$AE10</f>
        <v>141642888</v>
      </c>
      <c r="AG10" s="40">
        <f aca="true" t="shared" si="15" ref="AG10:AG33">IF($AI10=0,0,$AK10/$AI10)</f>
        <v>0.7245121567465894</v>
      </c>
      <c r="AH10" s="40">
        <f aca="true" t="shared" si="16" ref="AH10:AH33">IF($AF10=0,0,(($P10/$AF10)-1))</f>
        <v>-1</v>
      </c>
      <c r="AI10" s="12">
        <v>344676182</v>
      </c>
      <c r="AJ10" s="12">
        <v>344676182</v>
      </c>
      <c r="AK10" s="12">
        <v>249722084</v>
      </c>
      <c r="AL10" s="12"/>
    </row>
    <row r="11" spans="1:38" s="13" customFormat="1" ht="12.75">
      <c r="A11" s="29" t="s">
        <v>96</v>
      </c>
      <c r="B11" s="63" t="s">
        <v>450</v>
      </c>
      <c r="C11" s="39" t="s">
        <v>451</v>
      </c>
      <c r="D11" s="80">
        <v>270204274</v>
      </c>
      <c r="E11" s="81">
        <v>96746783</v>
      </c>
      <c r="F11" s="82">
        <f t="shared" si="0"/>
        <v>366951057</v>
      </c>
      <c r="G11" s="80">
        <v>270204274</v>
      </c>
      <c r="H11" s="81">
        <v>96746783</v>
      </c>
      <c r="I11" s="83">
        <f t="shared" si="1"/>
        <v>366951057</v>
      </c>
      <c r="J11" s="80">
        <v>77928948</v>
      </c>
      <c r="K11" s="81">
        <v>937832</v>
      </c>
      <c r="L11" s="81">
        <f t="shared" si="2"/>
        <v>78866780</v>
      </c>
      <c r="M11" s="40">
        <f t="shared" si="3"/>
        <v>0.21492452057441547</v>
      </c>
      <c r="N11" s="108">
        <v>12190110</v>
      </c>
      <c r="O11" s="109">
        <v>678253</v>
      </c>
      <c r="P11" s="110">
        <f t="shared" si="4"/>
        <v>12868363</v>
      </c>
      <c r="Q11" s="40">
        <f t="shared" si="5"/>
        <v>0.03506833610238109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90119058</v>
      </c>
      <c r="AA11" s="81">
        <f t="shared" si="11"/>
        <v>1616085</v>
      </c>
      <c r="AB11" s="81">
        <f t="shared" si="12"/>
        <v>91735143</v>
      </c>
      <c r="AC11" s="40">
        <f t="shared" si="13"/>
        <v>0.24999285667679655</v>
      </c>
      <c r="AD11" s="80">
        <v>58165565</v>
      </c>
      <c r="AE11" s="81">
        <v>5861312</v>
      </c>
      <c r="AF11" s="81">
        <f t="shared" si="14"/>
        <v>64026877</v>
      </c>
      <c r="AG11" s="40">
        <f t="shared" si="15"/>
        <v>0.4645978555437441</v>
      </c>
      <c r="AH11" s="40">
        <f t="shared" si="16"/>
        <v>-0.7990162318864935</v>
      </c>
      <c r="AI11" s="12">
        <v>295204716</v>
      </c>
      <c r="AJ11" s="12">
        <v>310641470</v>
      </c>
      <c r="AK11" s="12">
        <v>137151478</v>
      </c>
      <c r="AL11" s="12"/>
    </row>
    <row r="12" spans="1:38" s="13" customFormat="1" ht="12.75">
      <c r="A12" s="29" t="s">
        <v>96</v>
      </c>
      <c r="B12" s="63" t="s">
        <v>452</v>
      </c>
      <c r="C12" s="39" t="s">
        <v>453</v>
      </c>
      <c r="D12" s="80">
        <v>196480705</v>
      </c>
      <c r="E12" s="81">
        <v>32237000</v>
      </c>
      <c r="F12" s="82">
        <f t="shared" si="0"/>
        <v>228717705</v>
      </c>
      <c r="G12" s="80">
        <v>196480705</v>
      </c>
      <c r="H12" s="81">
        <v>32237000</v>
      </c>
      <c r="I12" s="83">
        <f t="shared" si="1"/>
        <v>228717705</v>
      </c>
      <c r="J12" s="80">
        <v>62420443</v>
      </c>
      <c r="K12" s="81">
        <v>0</v>
      </c>
      <c r="L12" s="81">
        <f t="shared" si="2"/>
        <v>62420443</v>
      </c>
      <c r="M12" s="40">
        <f t="shared" si="3"/>
        <v>0.2729147837505627</v>
      </c>
      <c r="N12" s="108">
        <v>30059777</v>
      </c>
      <c r="O12" s="109">
        <v>183076</v>
      </c>
      <c r="P12" s="110">
        <f t="shared" si="4"/>
        <v>30242853</v>
      </c>
      <c r="Q12" s="40">
        <f t="shared" si="5"/>
        <v>0.13222786141545098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92480220</v>
      </c>
      <c r="AA12" s="81">
        <f t="shared" si="11"/>
        <v>183076</v>
      </c>
      <c r="AB12" s="81">
        <f t="shared" si="12"/>
        <v>92663296</v>
      </c>
      <c r="AC12" s="40">
        <f t="shared" si="13"/>
        <v>0.4051426451660137</v>
      </c>
      <c r="AD12" s="80">
        <v>22039649</v>
      </c>
      <c r="AE12" s="81">
        <v>0</v>
      </c>
      <c r="AF12" s="81">
        <f t="shared" si="14"/>
        <v>22039649</v>
      </c>
      <c r="AG12" s="40">
        <f t="shared" si="15"/>
        <v>0</v>
      </c>
      <c r="AH12" s="40">
        <f t="shared" si="16"/>
        <v>0.37220211628597166</v>
      </c>
      <c r="AI12" s="12">
        <v>0</v>
      </c>
      <c r="AJ12" s="12">
        <v>0</v>
      </c>
      <c r="AK12" s="12">
        <v>77141058</v>
      </c>
      <c r="AL12" s="12"/>
    </row>
    <row r="13" spans="1:38" s="13" customFormat="1" ht="12.75">
      <c r="A13" s="29" t="s">
        <v>96</v>
      </c>
      <c r="B13" s="63" t="s">
        <v>454</v>
      </c>
      <c r="C13" s="39" t="s">
        <v>455</v>
      </c>
      <c r="D13" s="80">
        <v>417685934</v>
      </c>
      <c r="E13" s="81">
        <v>56847438</v>
      </c>
      <c r="F13" s="82">
        <f t="shared" si="0"/>
        <v>474533372</v>
      </c>
      <c r="G13" s="80">
        <v>417685934</v>
      </c>
      <c r="H13" s="81">
        <v>56847438</v>
      </c>
      <c r="I13" s="83">
        <f t="shared" si="1"/>
        <v>474533372</v>
      </c>
      <c r="J13" s="80">
        <v>105260186</v>
      </c>
      <c r="K13" s="81">
        <v>11060939</v>
      </c>
      <c r="L13" s="81">
        <f t="shared" si="2"/>
        <v>116321125</v>
      </c>
      <c r="M13" s="40">
        <f t="shared" si="3"/>
        <v>0.24512738589858332</v>
      </c>
      <c r="N13" s="108">
        <v>96678040</v>
      </c>
      <c r="O13" s="109">
        <v>7380473</v>
      </c>
      <c r="P13" s="110">
        <f t="shared" si="4"/>
        <v>104058513</v>
      </c>
      <c r="Q13" s="40">
        <f t="shared" si="5"/>
        <v>0.21928597468588573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201938226</v>
      </c>
      <c r="AA13" s="81">
        <f t="shared" si="11"/>
        <v>18441412</v>
      </c>
      <c r="AB13" s="81">
        <f t="shared" si="12"/>
        <v>220379638</v>
      </c>
      <c r="AC13" s="40">
        <f t="shared" si="13"/>
        <v>0.4644133605844691</v>
      </c>
      <c r="AD13" s="80">
        <v>68934028</v>
      </c>
      <c r="AE13" s="81">
        <v>2940866</v>
      </c>
      <c r="AF13" s="81">
        <f t="shared" si="14"/>
        <v>71874894</v>
      </c>
      <c r="AG13" s="40">
        <f t="shared" si="15"/>
        <v>0.4376621290832712</v>
      </c>
      <c r="AH13" s="40">
        <f t="shared" si="16"/>
        <v>0.4477727508022482</v>
      </c>
      <c r="AI13" s="12">
        <v>422506321</v>
      </c>
      <c r="AJ13" s="12">
        <v>436956951</v>
      </c>
      <c r="AK13" s="12">
        <v>184915016</v>
      </c>
      <c r="AL13" s="12"/>
    </row>
    <row r="14" spans="1:38" s="13" customFormat="1" ht="12.75">
      <c r="A14" s="29" t="s">
        <v>96</v>
      </c>
      <c r="B14" s="63" t="s">
        <v>456</v>
      </c>
      <c r="C14" s="39" t="s">
        <v>457</v>
      </c>
      <c r="D14" s="80">
        <v>156720128</v>
      </c>
      <c r="E14" s="81">
        <v>43091397</v>
      </c>
      <c r="F14" s="82">
        <f t="shared" si="0"/>
        <v>199811525</v>
      </c>
      <c r="G14" s="80">
        <v>156720128</v>
      </c>
      <c r="H14" s="81">
        <v>43091397</v>
      </c>
      <c r="I14" s="83">
        <f t="shared" si="1"/>
        <v>199811525</v>
      </c>
      <c r="J14" s="80">
        <v>22495198</v>
      </c>
      <c r="K14" s="81">
        <v>4332730</v>
      </c>
      <c r="L14" s="81">
        <f t="shared" si="2"/>
        <v>26827928</v>
      </c>
      <c r="M14" s="40">
        <f t="shared" si="3"/>
        <v>0.1342661690810878</v>
      </c>
      <c r="N14" s="108">
        <v>0</v>
      </c>
      <c r="O14" s="109">
        <v>0</v>
      </c>
      <c r="P14" s="110">
        <f t="shared" si="4"/>
        <v>0</v>
      </c>
      <c r="Q14" s="40">
        <f t="shared" si="5"/>
        <v>0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22495198</v>
      </c>
      <c r="AA14" s="81">
        <f t="shared" si="11"/>
        <v>4332730</v>
      </c>
      <c r="AB14" s="81">
        <f t="shared" si="12"/>
        <v>26827928</v>
      </c>
      <c r="AC14" s="40">
        <f t="shared" si="13"/>
        <v>0.1342661690810878</v>
      </c>
      <c r="AD14" s="80">
        <v>27637411</v>
      </c>
      <c r="AE14" s="81">
        <v>2704985</v>
      </c>
      <c r="AF14" s="81">
        <f t="shared" si="14"/>
        <v>30342396</v>
      </c>
      <c r="AG14" s="40">
        <f t="shared" si="15"/>
        <v>0.6074249383221099</v>
      </c>
      <c r="AH14" s="40">
        <f t="shared" si="16"/>
        <v>-1</v>
      </c>
      <c r="AI14" s="12">
        <v>104079841</v>
      </c>
      <c r="AJ14" s="12">
        <v>104079841</v>
      </c>
      <c r="AK14" s="12">
        <v>63220691</v>
      </c>
      <c r="AL14" s="12"/>
    </row>
    <row r="15" spans="1:38" s="13" customFormat="1" ht="12.75">
      <c r="A15" s="29" t="s">
        <v>96</v>
      </c>
      <c r="B15" s="63" t="s">
        <v>66</v>
      </c>
      <c r="C15" s="39" t="s">
        <v>67</v>
      </c>
      <c r="D15" s="80">
        <v>1202985171</v>
      </c>
      <c r="E15" s="81">
        <v>261809178</v>
      </c>
      <c r="F15" s="82">
        <f t="shared" si="0"/>
        <v>1464794349</v>
      </c>
      <c r="G15" s="80">
        <v>1202985171</v>
      </c>
      <c r="H15" s="81">
        <v>261809178</v>
      </c>
      <c r="I15" s="83">
        <f t="shared" si="1"/>
        <v>1464794349</v>
      </c>
      <c r="J15" s="80">
        <v>315733528</v>
      </c>
      <c r="K15" s="81">
        <v>14112567</v>
      </c>
      <c r="L15" s="81">
        <f t="shared" si="2"/>
        <v>329846095</v>
      </c>
      <c r="M15" s="40">
        <f t="shared" si="3"/>
        <v>0.2251825283359282</v>
      </c>
      <c r="N15" s="108">
        <v>226145830</v>
      </c>
      <c r="O15" s="109">
        <v>17961138</v>
      </c>
      <c r="P15" s="110">
        <f t="shared" si="4"/>
        <v>244106968</v>
      </c>
      <c r="Q15" s="40">
        <f t="shared" si="5"/>
        <v>0.1666493103053335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541879358</v>
      </c>
      <c r="AA15" s="81">
        <f t="shared" si="11"/>
        <v>32073705</v>
      </c>
      <c r="AB15" s="81">
        <f t="shared" si="12"/>
        <v>573953063</v>
      </c>
      <c r="AC15" s="40">
        <f t="shared" si="13"/>
        <v>0.3918318386412617</v>
      </c>
      <c r="AD15" s="80">
        <v>285621608</v>
      </c>
      <c r="AE15" s="81">
        <v>20627376</v>
      </c>
      <c r="AF15" s="81">
        <f t="shared" si="14"/>
        <v>306248984</v>
      </c>
      <c r="AG15" s="40">
        <f t="shared" si="15"/>
        <v>0.5593079223153687</v>
      </c>
      <c r="AH15" s="40">
        <f t="shared" si="16"/>
        <v>-0.2029133784816083</v>
      </c>
      <c r="AI15" s="12">
        <v>1155487856</v>
      </c>
      <c r="AJ15" s="12">
        <v>1163343582</v>
      </c>
      <c r="AK15" s="12">
        <v>646273512</v>
      </c>
      <c r="AL15" s="12"/>
    </row>
    <row r="16" spans="1:38" s="13" customFormat="1" ht="12.75">
      <c r="A16" s="29" t="s">
        <v>115</v>
      </c>
      <c r="B16" s="63" t="s">
        <v>458</v>
      </c>
      <c r="C16" s="39" t="s">
        <v>459</v>
      </c>
      <c r="D16" s="80">
        <v>359502960</v>
      </c>
      <c r="E16" s="81">
        <v>32000000</v>
      </c>
      <c r="F16" s="82">
        <f t="shared" si="0"/>
        <v>391502960</v>
      </c>
      <c r="G16" s="80">
        <v>359502960</v>
      </c>
      <c r="H16" s="81">
        <v>32000000</v>
      </c>
      <c r="I16" s="83">
        <f t="shared" si="1"/>
        <v>391502960</v>
      </c>
      <c r="J16" s="80">
        <v>109317217</v>
      </c>
      <c r="K16" s="81">
        <v>1810931</v>
      </c>
      <c r="L16" s="81">
        <f t="shared" si="2"/>
        <v>111128148</v>
      </c>
      <c r="M16" s="40">
        <f t="shared" si="3"/>
        <v>0.28385008378991566</v>
      </c>
      <c r="N16" s="108">
        <v>86522114</v>
      </c>
      <c r="O16" s="109">
        <v>4383186</v>
      </c>
      <c r="P16" s="110">
        <f t="shared" si="4"/>
        <v>90905300</v>
      </c>
      <c r="Q16" s="40">
        <f t="shared" si="5"/>
        <v>0.23219569016796196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195839331</v>
      </c>
      <c r="AA16" s="81">
        <f t="shared" si="11"/>
        <v>6194117</v>
      </c>
      <c r="AB16" s="81">
        <f t="shared" si="12"/>
        <v>202033448</v>
      </c>
      <c r="AC16" s="40">
        <f t="shared" si="13"/>
        <v>0.5160457739578777</v>
      </c>
      <c r="AD16" s="80">
        <v>92751965</v>
      </c>
      <c r="AE16" s="81">
        <v>4699863</v>
      </c>
      <c r="AF16" s="81">
        <f t="shared" si="14"/>
        <v>97451828</v>
      </c>
      <c r="AG16" s="40">
        <f t="shared" si="15"/>
        <v>0.6240421015550104</v>
      </c>
      <c r="AH16" s="40">
        <f t="shared" si="16"/>
        <v>-0.06717706721725114</v>
      </c>
      <c r="AI16" s="12">
        <v>337226119</v>
      </c>
      <c r="AJ16" s="12">
        <v>398335846</v>
      </c>
      <c r="AK16" s="12">
        <v>210443296</v>
      </c>
      <c r="AL16" s="12"/>
    </row>
    <row r="17" spans="1:38" s="59" customFormat="1" ht="12.75">
      <c r="A17" s="64"/>
      <c r="B17" s="65" t="s">
        <v>460</v>
      </c>
      <c r="C17" s="32"/>
      <c r="D17" s="84">
        <f>SUM(D9:D16)</f>
        <v>3286402151</v>
      </c>
      <c r="E17" s="85">
        <f>SUM(E9:E16)</f>
        <v>737509946</v>
      </c>
      <c r="F17" s="93">
        <f t="shared" si="0"/>
        <v>4023912097</v>
      </c>
      <c r="G17" s="84">
        <f>SUM(G9:G16)</f>
        <v>3286402151</v>
      </c>
      <c r="H17" s="85">
        <f>SUM(H9:H16)</f>
        <v>737509946</v>
      </c>
      <c r="I17" s="86">
        <f t="shared" si="1"/>
        <v>4023912097</v>
      </c>
      <c r="J17" s="84">
        <f>SUM(J9:J16)</f>
        <v>897212019</v>
      </c>
      <c r="K17" s="85">
        <f>SUM(K9:K16)</f>
        <v>57277501</v>
      </c>
      <c r="L17" s="85">
        <f t="shared" si="2"/>
        <v>954489520</v>
      </c>
      <c r="M17" s="44">
        <f t="shared" si="3"/>
        <v>0.23720436654459054</v>
      </c>
      <c r="N17" s="114">
        <f>SUM(N9:N16)</f>
        <v>530881564</v>
      </c>
      <c r="O17" s="115">
        <f>SUM(O9:O16)</f>
        <v>62624113</v>
      </c>
      <c r="P17" s="116">
        <f t="shared" si="4"/>
        <v>593505677</v>
      </c>
      <c r="Q17" s="44">
        <f t="shared" si="5"/>
        <v>0.1474946924020741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1428093583</v>
      </c>
      <c r="AA17" s="85">
        <f t="shared" si="11"/>
        <v>119901614</v>
      </c>
      <c r="AB17" s="85">
        <f t="shared" si="12"/>
        <v>1547995197</v>
      </c>
      <c r="AC17" s="44">
        <f t="shared" si="13"/>
        <v>0.3846990589466647</v>
      </c>
      <c r="AD17" s="84">
        <f>SUM(AD9:AD16)</f>
        <v>689986955</v>
      </c>
      <c r="AE17" s="85">
        <f>SUM(AE9:AE16)</f>
        <v>100276703</v>
      </c>
      <c r="AF17" s="85">
        <f t="shared" si="14"/>
        <v>790263658</v>
      </c>
      <c r="AG17" s="44">
        <f t="shared" si="15"/>
        <v>0.5665603037255313</v>
      </c>
      <c r="AH17" s="44">
        <f t="shared" si="16"/>
        <v>-0.2489776405737235</v>
      </c>
      <c r="AI17" s="66">
        <f>SUM(AI9:AI16)</f>
        <v>2888019048</v>
      </c>
      <c r="AJ17" s="66">
        <f>SUM(AJ9:AJ16)</f>
        <v>2985598547</v>
      </c>
      <c r="AK17" s="66">
        <f>SUM(AK9:AK16)</f>
        <v>1636236949</v>
      </c>
      <c r="AL17" s="66"/>
    </row>
    <row r="18" spans="1:38" s="13" customFormat="1" ht="12.75">
      <c r="A18" s="29" t="s">
        <v>96</v>
      </c>
      <c r="B18" s="63" t="s">
        <v>461</v>
      </c>
      <c r="C18" s="39" t="s">
        <v>462</v>
      </c>
      <c r="D18" s="80">
        <v>260114110</v>
      </c>
      <c r="E18" s="81">
        <v>0</v>
      </c>
      <c r="F18" s="82">
        <f t="shared" si="0"/>
        <v>260114110</v>
      </c>
      <c r="G18" s="80">
        <v>260114110</v>
      </c>
      <c r="H18" s="81">
        <v>0</v>
      </c>
      <c r="I18" s="83">
        <f t="shared" si="1"/>
        <v>260114110</v>
      </c>
      <c r="J18" s="80">
        <v>74705603</v>
      </c>
      <c r="K18" s="81">
        <v>1082773</v>
      </c>
      <c r="L18" s="81">
        <f t="shared" si="2"/>
        <v>75788376</v>
      </c>
      <c r="M18" s="40">
        <f t="shared" si="3"/>
        <v>0.2913658778449197</v>
      </c>
      <c r="N18" s="108">
        <v>57514224</v>
      </c>
      <c r="O18" s="109">
        <v>9462407</v>
      </c>
      <c r="P18" s="110">
        <f t="shared" si="4"/>
        <v>66976631</v>
      </c>
      <c r="Q18" s="40">
        <f t="shared" si="5"/>
        <v>0.2574894187785507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132219827</v>
      </c>
      <c r="AA18" s="81">
        <f t="shared" si="11"/>
        <v>10545180</v>
      </c>
      <c r="AB18" s="81">
        <f t="shared" si="12"/>
        <v>142765007</v>
      </c>
      <c r="AC18" s="40">
        <f t="shared" si="13"/>
        <v>0.5488552966234703</v>
      </c>
      <c r="AD18" s="80">
        <v>48503424</v>
      </c>
      <c r="AE18" s="81">
        <v>4985363</v>
      </c>
      <c r="AF18" s="81">
        <f t="shared" si="14"/>
        <v>53488787</v>
      </c>
      <c r="AG18" s="40">
        <f t="shared" si="15"/>
        <v>0.4850420185203161</v>
      </c>
      <c r="AH18" s="40">
        <f t="shared" si="16"/>
        <v>0.2521620839896781</v>
      </c>
      <c r="AI18" s="12">
        <v>255397261</v>
      </c>
      <c r="AJ18" s="12">
        <v>255397261</v>
      </c>
      <c r="AK18" s="12">
        <v>123878403</v>
      </c>
      <c r="AL18" s="12"/>
    </row>
    <row r="19" spans="1:38" s="13" customFormat="1" ht="12.75">
      <c r="A19" s="29" t="s">
        <v>96</v>
      </c>
      <c r="B19" s="63" t="s">
        <v>60</v>
      </c>
      <c r="C19" s="39" t="s">
        <v>61</v>
      </c>
      <c r="D19" s="80">
        <v>1401968134</v>
      </c>
      <c r="E19" s="81">
        <v>149380208</v>
      </c>
      <c r="F19" s="82">
        <f t="shared" si="0"/>
        <v>1551348342</v>
      </c>
      <c r="G19" s="80">
        <v>1401968134</v>
      </c>
      <c r="H19" s="81">
        <v>149380208</v>
      </c>
      <c r="I19" s="83">
        <f t="shared" si="1"/>
        <v>1551348342</v>
      </c>
      <c r="J19" s="80">
        <v>406128483</v>
      </c>
      <c r="K19" s="81">
        <v>6741043</v>
      </c>
      <c r="L19" s="81">
        <f t="shared" si="2"/>
        <v>412869526</v>
      </c>
      <c r="M19" s="40">
        <f t="shared" si="3"/>
        <v>0.26613592500297395</v>
      </c>
      <c r="N19" s="108">
        <v>267536283</v>
      </c>
      <c r="O19" s="109">
        <v>1979337</v>
      </c>
      <c r="P19" s="110">
        <f t="shared" si="4"/>
        <v>269515620</v>
      </c>
      <c r="Q19" s="40">
        <f t="shared" si="5"/>
        <v>0.173729917842011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673664766</v>
      </c>
      <c r="AA19" s="81">
        <f t="shared" si="11"/>
        <v>8720380</v>
      </c>
      <c r="AB19" s="81">
        <f t="shared" si="12"/>
        <v>682385146</v>
      </c>
      <c r="AC19" s="40">
        <f t="shared" si="13"/>
        <v>0.439865842844985</v>
      </c>
      <c r="AD19" s="80">
        <v>292168401</v>
      </c>
      <c r="AE19" s="81">
        <v>3756510</v>
      </c>
      <c r="AF19" s="81">
        <f t="shared" si="14"/>
        <v>295924911</v>
      </c>
      <c r="AG19" s="40">
        <f t="shared" si="15"/>
        <v>0</v>
      </c>
      <c r="AH19" s="40">
        <f t="shared" si="16"/>
        <v>-0.08924321683753078</v>
      </c>
      <c r="AI19" s="12">
        <v>0</v>
      </c>
      <c r="AJ19" s="12">
        <v>0</v>
      </c>
      <c r="AK19" s="12">
        <v>663502929</v>
      </c>
      <c r="AL19" s="12"/>
    </row>
    <row r="20" spans="1:38" s="13" customFormat="1" ht="12.75">
      <c r="A20" s="29" t="s">
        <v>96</v>
      </c>
      <c r="B20" s="63" t="s">
        <v>88</v>
      </c>
      <c r="C20" s="39" t="s">
        <v>89</v>
      </c>
      <c r="D20" s="80">
        <v>967102108</v>
      </c>
      <c r="E20" s="81">
        <v>195689000</v>
      </c>
      <c r="F20" s="82">
        <f t="shared" si="0"/>
        <v>1162791108</v>
      </c>
      <c r="G20" s="80">
        <v>851780642</v>
      </c>
      <c r="H20" s="81">
        <v>309966333</v>
      </c>
      <c r="I20" s="83">
        <f t="shared" si="1"/>
        <v>1161746975</v>
      </c>
      <c r="J20" s="80">
        <v>265265631</v>
      </c>
      <c r="K20" s="81">
        <v>23402470</v>
      </c>
      <c r="L20" s="81">
        <f t="shared" si="2"/>
        <v>288668101</v>
      </c>
      <c r="M20" s="40">
        <f t="shared" si="3"/>
        <v>0.24825447925595936</v>
      </c>
      <c r="N20" s="108">
        <v>247703192</v>
      </c>
      <c r="O20" s="109">
        <v>59385799</v>
      </c>
      <c r="P20" s="110">
        <f t="shared" si="4"/>
        <v>307088991</v>
      </c>
      <c r="Q20" s="40">
        <f t="shared" si="5"/>
        <v>0.26409643906564856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512968823</v>
      </c>
      <c r="AA20" s="81">
        <f t="shared" si="11"/>
        <v>82788269</v>
      </c>
      <c r="AB20" s="81">
        <f t="shared" si="12"/>
        <v>595757092</v>
      </c>
      <c r="AC20" s="40">
        <f t="shared" si="13"/>
        <v>0.512350918321608</v>
      </c>
      <c r="AD20" s="80">
        <v>202995810</v>
      </c>
      <c r="AE20" s="81">
        <v>50766786</v>
      </c>
      <c r="AF20" s="81">
        <f t="shared" si="14"/>
        <v>253762596</v>
      </c>
      <c r="AG20" s="40">
        <f t="shared" si="15"/>
        <v>0.48309959343455255</v>
      </c>
      <c r="AH20" s="40">
        <f t="shared" si="16"/>
        <v>0.21014284942135442</v>
      </c>
      <c r="AI20" s="12">
        <v>1060260292</v>
      </c>
      <c r="AJ20" s="12">
        <v>1211413933</v>
      </c>
      <c r="AK20" s="12">
        <v>512211316</v>
      </c>
      <c r="AL20" s="12"/>
    </row>
    <row r="21" spans="1:38" s="13" customFormat="1" ht="12.75">
      <c r="A21" s="29" t="s">
        <v>96</v>
      </c>
      <c r="B21" s="63" t="s">
        <v>463</v>
      </c>
      <c r="C21" s="39" t="s">
        <v>464</v>
      </c>
      <c r="D21" s="80">
        <v>152331659</v>
      </c>
      <c r="E21" s="81">
        <v>17581921</v>
      </c>
      <c r="F21" s="83">
        <f t="shared" si="0"/>
        <v>169913580</v>
      </c>
      <c r="G21" s="80">
        <v>152331659</v>
      </c>
      <c r="H21" s="81">
        <v>17581921</v>
      </c>
      <c r="I21" s="83">
        <f t="shared" si="1"/>
        <v>169913580</v>
      </c>
      <c r="J21" s="80">
        <v>57738701</v>
      </c>
      <c r="K21" s="81">
        <v>897432</v>
      </c>
      <c r="L21" s="81">
        <f t="shared" si="2"/>
        <v>58636133</v>
      </c>
      <c r="M21" s="40">
        <f t="shared" si="3"/>
        <v>0.34509385888991334</v>
      </c>
      <c r="N21" s="108">
        <v>35982945</v>
      </c>
      <c r="O21" s="109">
        <v>2763308</v>
      </c>
      <c r="P21" s="110">
        <f t="shared" si="4"/>
        <v>38746253</v>
      </c>
      <c r="Q21" s="40">
        <f t="shared" si="5"/>
        <v>0.228035057586333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93721646</v>
      </c>
      <c r="AA21" s="81">
        <f t="shared" si="11"/>
        <v>3660740</v>
      </c>
      <c r="AB21" s="81">
        <f t="shared" si="12"/>
        <v>97382386</v>
      </c>
      <c r="AC21" s="40">
        <f t="shared" si="13"/>
        <v>0.5731289164762463</v>
      </c>
      <c r="AD21" s="80">
        <v>19285545</v>
      </c>
      <c r="AE21" s="81">
        <v>15743</v>
      </c>
      <c r="AF21" s="81">
        <f t="shared" si="14"/>
        <v>19301288</v>
      </c>
      <c r="AG21" s="40">
        <f t="shared" si="15"/>
        <v>0.3679188275352906</v>
      </c>
      <c r="AH21" s="40">
        <f t="shared" si="16"/>
        <v>1.0074439073703267</v>
      </c>
      <c r="AI21" s="12">
        <v>174769610</v>
      </c>
      <c r="AJ21" s="12">
        <v>170480584</v>
      </c>
      <c r="AK21" s="12">
        <v>64301030</v>
      </c>
      <c r="AL21" s="12"/>
    </row>
    <row r="22" spans="1:38" s="13" customFormat="1" ht="12.75">
      <c r="A22" s="29" t="s">
        <v>96</v>
      </c>
      <c r="B22" s="63" t="s">
        <v>465</v>
      </c>
      <c r="C22" s="39" t="s">
        <v>466</v>
      </c>
      <c r="D22" s="80">
        <v>325552000</v>
      </c>
      <c r="E22" s="81">
        <v>124822000</v>
      </c>
      <c r="F22" s="82">
        <f t="shared" si="0"/>
        <v>450374000</v>
      </c>
      <c r="G22" s="80">
        <v>325552000</v>
      </c>
      <c r="H22" s="81">
        <v>124822000</v>
      </c>
      <c r="I22" s="83">
        <f t="shared" si="1"/>
        <v>450374000</v>
      </c>
      <c r="J22" s="80">
        <v>97854389</v>
      </c>
      <c r="K22" s="81">
        <v>18754671</v>
      </c>
      <c r="L22" s="81">
        <f t="shared" si="2"/>
        <v>116609060</v>
      </c>
      <c r="M22" s="40">
        <f t="shared" si="3"/>
        <v>0.25891605643309784</v>
      </c>
      <c r="N22" s="108">
        <v>73781076</v>
      </c>
      <c r="O22" s="109">
        <v>27609358</v>
      </c>
      <c r="P22" s="110">
        <f t="shared" si="4"/>
        <v>101390434</v>
      </c>
      <c r="Q22" s="40">
        <f t="shared" si="5"/>
        <v>0.22512497169019527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171635465</v>
      </c>
      <c r="AA22" s="81">
        <f t="shared" si="11"/>
        <v>46364029</v>
      </c>
      <c r="AB22" s="81">
        <f t="shared" si="12"/>
        <v>217999494</v>
      </c>
      <c r="AC22" s="40">
        <f t="shared" si="13"/>
        <v>0.4840410281232931</v>
      </c>
      <c r="AD22" s="80">
        <v>479234</v>
      </c>
      <c r="AE22" s="81">
        <v>16767130</v>
      </c>
      <c r="AF22" s="81">
        <f t="shared" si="14"/>
        <v>17246364</v>
      </c>
      <c r="AG22" s="40">
        <f t="shared" si="15"/>
        <v>0</v>
      </c>
      <c r="AH22" s="40">
        <f t="shared" si="16"/>
        <v>4.8789454983090925</v>
      </c>
      <c r="AI22" s="12">
        <v>0</v>
      </c>
      <c r="AJ22" s="12">
        <v>419179625</v>
      </c>
      <c r="AK22" s="12">
        <v>118774261</v>
      </c>
      <c r="AL22" s="12"/>
    </row>
    <row r="23" spans="1:38" s="13" customFormat="1" ht="12.75">
      <c r="A23" s="29" t="s">
        <v>96</v>
      </c>
      <c r="B23" s="63" t="s">
        <v>467</v>
      </c>
      <c r="C23" s="39" t="s">
        <v>468</v>
      </c>
      <c r="D23" s="80">
        <v>286900150</v>
      </c>
      <c r="E23" s="81">
        <v>138621751</v>
      </c>
      <c r="F23" s="82">
        <f t="shared" si="0"/>
        <v>425521901</v>
      </c>
      <c r="G23" s="80">
        <v>286900150</v>
      </c>
      <c r="H23" s="81">
        <v>138621751</v>
      </c>
      <c r="I23" s="83">
        <f t="shared" si="1"/>
        <v>425521901</v>
      </c>
      <c r="J23" s="80">
        <v>106662672</v>
      </c>
      <c r="K23" s="81">
        <v>2241983</v>
      </c>
      <c r="L23" s="81">
        <f t="shared" si="2"/>
        <v>108904655</v>
      </c>
      <c r="M23" s="40">
        <f t="shared" si="3"/>
        <v>0.25593196200728574</v>
      </c>
      <c r="N23" s="108">
        <v>90706327</v>
      </c>
      <c r="O23" s="109">
        <v>18288356</v>
      </c>
      <c r="P23" s="110">
        <f t="shared" si="4"/>
        <v>108994683</v>
      </c>
      <c r="Q23" s="40">
        <f t="shared" si="5"/>
        <v>0.2561435327861068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197368999</v>
      </c>
      <c r="AA23" s="81">
        <f t="shared" si="11"/>
        <v>20530339</v>
      </c>
      <c r="AB23" s="81">
        <f t="shared" si="12"/>
        <v>217899338</v>
      </c>
      <c r="AC23" s="40">
        <f t="shared" si="13"/>
        <v>0.5120754947933925</v>
      </c>
      <c r="AD23" s="80">
        <v>89461005</v>
      </c>
      <c r="AE23" s="81">
        <v>32585535</v>
      </c>
      <c r="AF23" s="81">
        <f t="shared" si="14"/>
        <v>122046540</v>
      </c>
      <c r="AG23" s="40">
        <f t="shared" si="15"/>
        <v>0.30291863224499027</v>
      </c>
      <c r="AH23" s="40">
        <f t="shared" si="16"/>
        <v>-0.10694163882073182</v>
      </c>
      <c r="AI23" s="12">
        <v>514776400</v>
      </c>
      <c r="AJ23" s="12">
        <v>574148345</v>
      </c>
      <c r="AK23" s="12">
        <v>155935363</v>
      </c>
      <c r="AL23" s="12"/>
    </row>
    <row r="24" spans="1:38" s="13" customFormat="1" ht="12.75">
      <c r="A24" s="29" t="s">
        <v>115</v>
      </c>
      <c r="B24" s="63" t="s">
        <v>469</v>
      </c>
      <c r="C24" s="39" t="s">
        <v>470</v>
      </c>
      <c r="D24" s="80">
        <v>328203720</v>
      </c>
      <c r="E24" s="81">
        <v>66365016</v>
      </c>
      <c r="F24" s="82">
        <f t="shared" si="0"/>
        <v>394568736</v>
      </c>
      <c r="G24" s="80">
        <v>328203720</v>
      </c>
      <c r="H24" s="81">
        <v>66365016</v>
      </c>
      <c r="I24" s="83">
        <f t="shared" si="1"/>
        <v>394568736</v>
      </c>
      <c r="J24" s="80">
        <v>129669972</v>
      </c>
      <c r="K24" s="81">
        <v>4072622</v>
      </c>
      <c r="L24" s="81">
        <f t="shared" si="2"/>
        <v>133742594</v>
      </c>
      <c r="M24" s="40">
        <f t="shared" si="3"/>
        <v>0.3389589234966655</v>
      </c>
      <c r="N24" s="108">
        <v>129876675</v>
      </c>
      <c r="O24" s="109">
        <v>4345224</v>
      </c>
      <c r="P24" s="110">
        <f t="shared" si="4"/>
        <v>134221899</v>
      </c>
      <c r="Q24" s="40">
        <f t="shared" si="5"/>
        <v>0.34017368015696003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259546647</v>
      </c>
      <c r="AA24" s="81">
        <f t="shared" si="11"/>
        <v>8417846</v>
      </c>
      <c r="AB24" s="81">
        <f t="shared" si="12"/>
        <v>267964493</v>
      </c>
      <c r="AC24" s="40">
        <f t="shared" si="13"/>
        <v>0.6791326036536255</v>
      </c>
      <c r="AD24" s="80">
        <v>103939121</v>
      </c>
      <c r="AE24" s="81">
        <v>2728975</v>
      </c>
      <c r="AF24" s="81">
        <f t="shared" si="14"/>
        <v>106668096</v>
      </c>
      <c r="AG24" s="40">
        <f t="shared" si="15"/>
        <v>0.6437242886892766</v>
      </c>
      <c r="AH24" s="40">
        <f t="shared" si="16"/>
        <v>0.2583134417248809</v>
      </c>
      <c r="AI24" s="12">
        <v>361214082</v>
      </c>
      <c r="AJ24" s="12">
        <v>355261082</v>
      </c>
      <c r="AK24" s="12">
        <v>232522278</v>
      </c>
      <c r="AL24" s="12"/>
    </row>
    <row r="25" spans="1:38" s="59" customFormat="1" ht="12.75">
      <c r="A25" s="64"/>
      <c r="B25" s="65" t="s">
        <v>471</v>
      </c>
      <c r="C25" s="32"/>
      <c r="D25" s="84">
        <f>SUM(D18:D24)</f>
        <v>3722171881</v>
      </c>
      <c r="E25" s="85">
        <f>SUM(E18:E24)</f>
        <v>692459896</v>
      </c>
      <c r="F25" s="93">
        <f t="shared" si="0"/>
        <v>4414631777</v>
      </c>
      <c r="G25" s="84">
        <f>SUM(G18:G24)</f>
        <v>3606850415</v>
      </c>
      <c r="H25" s="85">
        <f>SUM(H18:H24)</f>
        <v>806737229</v>
      </c>
      <c r="I25" s="86">
        <f t="shared" si="1"/>
        <v>4413587644</v>
      </c>
      <c r="J25" s="84">
        <f>SUM(J18:J24)</f>
        <v>1138025451</v>
      </c>
      <c r="K25" s="85">
        <f>SUM(K18:K24)</f>
        <v>57192994</v>
      </c>
      <c r="L25" s="85">
        <f t="shared" si="2"/>
        <v>1195218445</v>
      </c>
      <c r="M25" s="44">
        <f t="shared" si="3"/>
        <v>0.2707402350581141</v>
      </c>
      <c r="N25" s="114">
        <f>SUM(N18:N24)</f>
        <v>903100722</v>
      </c>
      <c r="O25" s="115">
        <f>SUM(O18:O24)</f>
        <v>123833789</v>
      </c>
      <c r="P25" s="116">
        <f t="shared" si="4"/>
        <v>1026934511</v>
      </c>
      <c r="Q25" s="44">
        <f t="shared" si="5"/>
        <v>0.23262064943904834</v>
      </c>
      <c r="R25" s="114">
        <f>SUM(R18:R24)</f>
        <v>0</v>
      </c>
      <c r="S25" s="116">
        <f>SUM(S18:S24)</f>
        <v>0</v>
      </c>
      <c r="T25" s="116">
        <f t="shared" si="6"/>
        <v>0</v>
      </c>
      <c r="U25" s="44">
        <f t="shared" si="7"/>
        <v>0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2041126173</v>
      </c>
      <c r="AA25" s="85">
        <f t="shared" si="11"/>
        <v>181026783</v>
      </c>
      <c r="AB25" s="85">
        <f t="shared" si="12"/>
        <v>2222152956</v>
      </c>
      <c r="AC25" s="44">
        <f t="shared" si="13"/>
        <v>0.5033608844971624</v>
      </c>
      <c r="AD25" s="84">
        <f>SUM(AD18:AD24)</f>
        <v>756832540</v>
      </c>
      <c r="AE25" s="85">
        <f>SUM(AE18:AE24)</f>
        <v>111606042</v>
      </c>
      <c r="AF25" s="85">
        <f t="shared" si="14"/>
        <v>868438582</v>
      </c>
      <c r="AG25" s="44">
        <f t="shared" si="15"/>
        <v>0.7906996400037407</v>
      </c>
      <c r="AH25" s="44">
        <f t="shared" si="16"/>
        <v>0.1825067797367852</v>
      </c>
      <c r="AI25" s="66">
        <f>SUM(AI18:AI24)</f>
        <v>2366417645</v>
      </c>
      <c r="AJ25" s="66">
        <f>SUM(AJ18:AJ24)</f>
        <v>2985880830</v>
      </c>
      <c r="AK25" s="66">
        <f>SUM(AK18:AK24)</f>
        <v>1871125580</v>
      </c>
      <c r="AL25" s="66"/>
    </row>
    <row r="26" spans="1:38" s="13" customFormat="1" ht="12.75">
      <c r="A26" s="29" t="s">
        <v>96</v>
      </c>
      <c r="B26" s="63" t="s">
        <v>472</v>
      </c>
      <c r="C26" s="39" t="s">
        <v>473</v>
      </c>
      <c r="D26" s="80">
        <v>253607930</v>
      </c>
      <c r="E26" s="81">
        <v>137171000</v>
      </c>
      <c r="F26" s="82">
        <f t="shared" si="0"/>
        <v>390778930</v>
      </c>
      <c r="G26" s="80">
        <v>253607930</v>
      </c>
      <c r="H26" s="81">
        <v>137171000</v>
      </c>
      <c r="I26" s="83">
        <f t="shared" si="1"/>
        <v>390778930</v>
      </c>
      <c r="J26" s="80">
        <v>114645959</v>
      </c>
      <c r="K26" s="81">
        <v>17712018</v>
      </c>
      <c r="L26" s="81">
        <f t="shared" si="2"/>
        <v>132357977</v>
      </c>
      <c r="M26" s="40">
        <f t="shared" si="3"/>
        <v>0.33870295156394437</v>
      </c>
      <c r="N26" s="108">
        <v>44760759</v>
      </c>
      <c r="O26" s="109">
        <v>1072480</v>
      </c>
      <c r="P26" s="110">
        <f t="shared" si="4"/>
        <v>45833239</v>
      </c>
      <c r="Q26" s="40">
        <f t="shared" si="5"/>
        <v>0.11728687368072788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159406718</v>
      </c>
      <c r="AA26" s="81">
        <f t="shared" si="11"/>
        <v>18784498</v>
      </c>
      <c r="AB26" s="81">
        <f t="shared" si="12"/>
        <v>178191216</v>
      </c>
      <c r="AC26" s="40">
        <f t="shared" si="13"/>
        <v>0.45598982524467224</v>
      </c>
      <c r="AD26" s="80">
        <v>25857802</v>
      </c>
      <c r="AE26" s="81">
        <v>5045896</v>
      </c>
      <c r="AF26" s="81">
        <f t="shared" si="14"/>
        <v>30903698</v>
      </c>
      <c r="AG26" s="40">
        <f t="shared" si="15"/>
        <v>0.29577365183631266</v>
      </c>
      <c r="AH26" s="40">
        <f t="shared" si="16"/>
        <v>0.4830988511471992</v>
      </c>
      <c r="AI26" s="12">
        <v>302023674</v>
      </c>
      <c r="AJ26" s="12">
        <v>302023674</v>
      </c>
      <c r="AK26" s="12">
        <v>89330645</v>
      </c>
      <c r="AL26" s="12"/>
    </row>
    <row r="27" spans="1:38" s="13" customFormat="1" ht="12.75">
      <c r="A27" s="29" t="s">
        <v>96</v>
      </c>
      <c r="B27" s="63" t="s">
        <v>72</v>
      </c>
      <c r="C27" s="39" t="s">
        <v>73</v>
      </c>
      <c r="D27" s="80">
        <v>1510766710</v>
      </c>
      <c r="E27" s="81">
        <v>541567987</v>
      </c>
      <c r="F27" s="82">
        <f t="shared" si="0"/>
        <v>2052334697</v>
      </c>
      <c r="G27" s="80">
        <v>1510766710</v>
      </c>
      <c r="H27" s="81">
        <v>541567987</v>
      </c>
      <c r="I27" s="83">
        <f t="shared" si="1"/>
        <v>2052334697</v>
      </c>
      <c r="J27" s="80">
        <v>391683176</v>
      </c>
      <c r="K27" s="81">
        <v>26262112</v>
      </c>
      <c r="L27" s="81">
        <f t="shared" si="2"/>
        <v>417945288</v>
      </c>
      <c r="M27" s="40">
        <f t="shared" si="3"/>
        <v>0.2036438250597875</v>
      </c>
      <c r="N27" s="108">
        <v>385131942</v>
      </c>
      <c r="O27" s="109">
        <v>77237026</v>
      </c>
      <c r="P27" s="110">
        <f t="shared" si="4"/>
        <v>462368968</v>
      </c>
      <c r="Q27" s="40">
        <f t="shared" si="5"/>
        <v>0.2252892613840558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776815118</v>
      </c>
      <c r="AA27" s="81">
        <f t="shared" si="11"/>
        <v>103499138</v>
      </c>
      <c r="AB27" s="81">
        <f t="shared" si="12"/>
        <v>880314256</v>
      </c>
      <c r="AC27" s="40">
        <f t="shared" si="13"/>
        <v>0.4289330864438433</v>
      </c>
      <c r="AD27" s="80">
        <v>343204441</v>
      </c>
      <c r="AE27" s="81">
        <v>57384953</v>
      </c>
      <c r="AF27" s="81">
        <f t="shared" si="14"/>
        <v>400589394</v>
      </c>
      <c r="AG27" s="40">
        <f t="shared" si="15"/>
        <v>0.4029630877924822</v>
      </c>
      <c r="AH27" s="40">
        <f t="shared" si="16"/>
        <v>0.154221691650678</v>
      </c>
      <c r="AI27" s="12">
        <v>1960801639</v>
      </c>
      <c r="AJ27" s="12">
        <v>1811065239</v>
      </c>
      <c r="AK27" s="12">
        <v>790130683</v>
      </c>
      <c r="AL27" s="12"/>
    </row>
    <row r="28" spans="1:38" s="13" customFormat="1" ht="12.75">
      <c r="A28" s="29" t="s">
        <v>96</v>
      </c>
      <c r="B28" s="63" t="s">
        <v>474</v>
      </c>
      <c r="C28" s="39" t="s">
        <v>475</v>
      </c>
      <c r="D28" s="80">
        <v>193689601</v>
      </c>
      <c r="E28" s="81">
        <v>41963500</v>
      </c>
      <c r="F28" s="82">
        <f t="shared" si="0"/>
        <v>235653101</v>
      </c>
      <c r="G28" s="80">
        <v>193689601</v>
      </c>
      <c r="H28" s="81">
        <v>41963500</v>
      </c>
      <c r="I28" s="83">
        <f t="shared" si="1"/>
        <v>235653101</v>
      </c>
      <c r="J28" s="80">
        <v>289847237</v>
      </c>
      <c r="K28" s="81">
        <v>5869220</v>
      </c>
      <c r="L28" s="81">
        <f t="shared" si="2"/>
        <v>295716457</v>
      </c>
      <c r="M28" s="40">
        <f t="shared" si="3"/>
        <v>1.2548803972666585</v>
      </c>
      <c r="N28" s="108">
        <v>213556203</v>
      </c>
      <c r="O28" s="109">
        <v>4268830</v>
      </c>
      <c r="P28" s="110">
        <f t="shared" si="4"/>
        <v>217825033</v>
      </c>
      <c r="Q28" s="40">
        <f t="shared" si="5"/>
        <v>0.9243461345327257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503403440</v>
      </c>
      <c r="AA28" s="81">
        <f t="shared" si="11"/>
        <v>10138050</v>
      </c>
      <c r="AB28" s="81">
        <f t="shared" si="12"/>
        <v>513541490</v>
      </c>
      <c r="AC28" s="40">
        <f t="shared" si="13"/>
        <v>2.1792265317993844</v>
      </c>
      <c r="AD28" s="80">
        <v>29512709</v>
      </c>
      <c r="AE28" s="81">
        <v>0</v>
      </c>
      <c r="AF28" s="81">
        <f t="shared" si="14"/>
        <v>29512709</v>
      </c>
      <c r="AG28" s="40">
        <f t="shared" si="15"/>
        <v>0</v>
      </c>
      <c r="AH28" s="40">
        <f t="shared" si="16"/>
        <v>6.3807197096003625</v>
      </c>
      <c r="AI28" s="12">
        <v>0</v>
      </c>
      <c r="AJ28" s="12">
        <v>0</v>
      </c>
      <c r="AK28" s="12">
        <v>69598422</v>
      </c>
      <c r="AL28" s="12"/>
    </row>
    <row r="29" spans="1:38" s="13" customFormat="1" ht="12.75">
      <c r="A29" s="29" t="s">
        <v>96</v>
      </c>
      <c r="B29" s="63" t="s">
        <v>476</v>
      </c>
      <c r="C29" s="39" t="s">
        <v>477</v>
      </c>
      <c r="D29" s="80">
        <v>461647069</v>
      </c>
      <c r="E29" s="81">
        <v>185546720</v>
      </c>
      <c r="F29" s="82">
        <f t="shared" si="0"/>
        <v>647193789</v>
      </c>
      <c r="G29" s="80">
        <v>461647069</v>
      </c>
      <c r="H29" s="81">
        <v>185546720</v>
      </c>
      <c r="I29" s="83">
        <f t="shared" si="1"/>
        <v>647193789</v>
      </c>
      <c r="J29" s="80">
        <v>145220356</v>
      </c>
      <c r="K29" s="81">
        <v>23603678</v>
      </c>
      <c r="L29" s="81">
        <f t="shared" si="2"/>
        <v>168824034</v>
      </c>
      <c r="M29" s="40">
        <f t="shared" si="3"/>
        <v>0.2608554607127109</v>
      </c>
      <c r="N29" s="108">
        <v>126313350</v>
      </c>
      <c r="O29" s="109">
        <v>30694409</v>
      </c>
      <c r="P29" s="110">
        <f t="shared" si="4"/>
        <v>157007759</v>
      </c>
      <c r="Q29" s="40">
        <f t="shared" si="5"/>
        <v>0.24259775305105716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271533706</v>
      </c>
      <c r="AA29" s="81">
        <f t="shared" si="11"/>
        <v>54298087</v>
      </c>
      <c r="AB29" s="81">
        <f t="shared" si="12"/>
        <v>325831793</v>
      </c>
      <c r="AC29" s="40">
        <f t="shared" si="13"/>
        <v>0.5034532137637681</v>
      </c>
      <c r="AD29" s="80">
        <v>148396139</v>
      </c>
      <c r="AE29" s="81">
        <v>34527011</v>
      </c>
      <c r="AF29" s="81">
        <f t="shared" si="14"/>
        <v>182923150</v>
      </c>
      <c r="AG29" s="40">
        <f t="shared" si="15"/>
        <v>1.0171764498122802</v>
      </c>
      <c r="AH29" s="40">
        <f t="shared" si="16"/>
        <v>-0.14167365366275397</v>
      </c>
      <c r="AI29" s="12">
        <v>376113520</v>
      </c>
      <c r="AJ29" s="12">
        <v>376113520</v>
      </c>
      <c r="AK29" s="12">
        <v>382573815</v>
      </c>
      <c r="AL29" s="12"/>
    </row>
    <row r="30" spans="1:38" s="13" customFormat="1" ht="12.75">
      <c r="A30" s="29" t="s">
        <v>96</v>
      </c>
      <c r="B30" s="63" t="s">
        <v>478</v>
      </c>
      <c r="C30" s="39" t="s">
        <v>479</v>
      </c>
      <c r="D30" s="80">
        <v>605179000</v>
      </c>
      <c r="E30" s="81">
        <v>510808000</v>
      </c>
      <c r="F30" s="82">
        <f t="shared" si="0"/>
        <v>1115987000</v>
      </c>
      <c r="G30" s="80">
        <v>605179000</v>
      </c>
      <c r="H30" s="81">
        <v>510808000</v>
      </c>
      <c r="I30" s="83">
        <f t="shared" si="1"/>
        <v>1115987000</v>
      </c>
      <c r="J30" s="80">
        <v>232457225</v>
      </c>
      <c r="K30" s="81">
        <v>4875871</v>
      </c>
      <c r="L30" s="81">
        <f t="shared" si="2"/>
        <v>237333096</v>
      </c>
      <c r="M30" s="40">
        <f t="shared" si="3"/>
        <v>0.2126665418145552</v>
      </c>
      <c r="N30" s="108">
        <v>164359246</v>
      </c>
      <c r="O30" s="109">
        <v>0</v>
      </c>
      <c r="P30" s="110">
        <f t="shared" si="4"/>
        <v>164359246</v>
      </c>
      <c r="Q30" s="40">
        <f t="shared" si="5"/>
        <v>0.14727702562843473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396816471</v>
      </c>
      <c r="AA30" s="81">
        <f t="shared" si="11"/>
        <v>4875871</v>
      </c>
      <c r="AB30" s="81">
        <f t="shared" si="12"/>
        <v>401692342</v>
      </c>
      <c r="AC30" s="40">
        <f t="shared" si="13"/>
        <v>0.35994356744298994</v>
      </c>
      <c r="AD30" s="80">
        <v>-18540080</v>
      </c>
      <c r="AE30" s="81">
        <v>0</v>
      </c>
      <c r="AF30" s="81">
        <f t="shared" si="14"/>
        <v>-18540080</v>
      </c>
      <c r="AG30" s="40">
        <f t="shared" si="15"/>
        <v>236.3864723548225</v>
      </c>
      <c r="AH30" s="40">
        <f t="shared" si="16"/>
        <v>-9.865077496968729</v>
      </c>
      <c r="AI30" s="12">
        <v>1599628</v>
      </c>
      <c r="AJ30" s="12">
        <v>1112041000</v>
      </c>
      <c r="AK30" s="12">
        <v>378130420</v>
      </c>
      <c r="AL30" s="12"/>
    </row>
    <row r="31" spans="1:38" s="13" customFormat="1" ht="12.75">
      <c r="A31" s="29" t="s">
        <v>115</v>
      </c>
      <c r="B31" s="63" t="s">
        <v>480</v>
      </c>
      <c r="C31" s="39" t="s">
        <v>481</v>
      </c>
      <c r="D31" s="80">
        <v>184684000</v>
      </c>
      <c r="E31" s="81">
        <v>40319366</v>
      </c>
      <c r="F31" s="83">
        <f t="shared" si="0"/>
        <v>225003366</v>
      </c>
      <c r="G31" s="80">
        <v>184684000</v>
      </c>
      <c r="H31" s="81">
        <v>40319366</v>
      </c>
      <c r="I31" s="83">
        <f t="shared" si="1"/>
        <v>225003366</v>
      </c>
      <c r="J31" s="80">
        <v>74991170</v>
      </c>
      <c r="K31" s="81">
        <v>23491117</v>
      </c>
      <c r="L31" s="81">
        <f t="shared" si="2"/>
        <v>98482287</v>
      </c>
      <c r="M31" s="40">
        <f t="shared" si="3"/>
        <v>0.43769250545345173</v>
      </c>
      <c r="N31" s="108">
        <v>59194058</v>
      </c>
      <c r="O31" s="109">
        <v>11501964</v>
      </c>
      <c r="P31" s="110">
        <f t="shared" si="4"/>
        <v>70696022</v>
      </c>
      <c r="Q31" s="40">
        <f t="shared" si="5"/>
        <v>0.31419984179258903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134185228</v>
      </c>
      <c r="AA31" s="81">
        <f t="shared" si="11"/>
        <v>34993081</v>
      </c>
      <c r="AB31" s="81">
        <f t="shared" si="12"/>
        <v>169178309</v>
      </c>
      <c r="AC31" s="40">
        <f t="shared" si="13"/>
        <v>0.7518923472460407</v>
      </c>
      <c r="AD31" s="80">
        <v>54882741</v>
      </c>
      <c r="AE31" s="81">
        <v>2368156</v>
      </c>
      <c r="AF31" s="81">
        <f t="shared" si="14"/>
        <v>57250897</v>
      </c>
      <c r="AG31" s="40">
        <f t="shared" si="15"/>
        <v>0.6843140900803846</v>
      </c>
      <c r="AH31" s="40">
        <f t="shared" si="16"/>
        <v>0.2348456653875659</v>
      </c>
      <c r="AI31" s="12">
        <v>193072000</v>
      </c>
      <c r="AJ31" s="12">
        <v>191472000</v>
      </c>
      <c r="AK31" s="12">
        <v>132121890</v>
      </c>
      <c r="AL31" s="12"/>
    </row>
    <row r="32" spans="1:38" s="59" customFormat="1" ht="12.75">
      <c r="A32" s="64"/>
      <c r="B32" s="65" t="s">
        <v>482</v>
      </c>
      <c r="C32" s="32"/>
      <c r="D32" s="84">
        <f>SUM(D26:D31)</f>
        <v>3209574310</v>
      </c>
      <c r="E32" s="85">
        <f>SUM(E26:E31)</f>
        <v>1457376573</v>
      </c>
      <c r="F32" s="86">
        <f t="shared" si="0"/>
        <v>4666950883</v>
      </c>
      <c r="G32" s="84">
        <f>SUM(G26:G31)</f>
        <v>3209574310</v>
      </c>
      <c r="H32" s="85">
        <f>SUM(H26:H31)</f>
        <v>1457376573</v>
      </c>
      <c r="I32" s="93">
        <f t="shared" si="1"/>
        <v>4666950883</v>
      </c>
      <c r="J32" s="84">
        <f>SUM(J26:J31)</f>
        <v>1248845123</v>
      </c>
      <c r="K32" s="95">
        <f>SUM(K26:K31)</f>
        <v>101814016</v>
      </c>
      <c r="L32" s="85">
        <f t="shared" si="2"/>
        <v>1350659139</v>
      </c>
      <c r="M32" s="44">
        <f t="shared" si="3"/>
        <v>0.2894093323158722</v>
      </c>
      <c r="N32" s="114">
        <f>SUM(N26:N31)</f>
        <v>993315558</v>
      </c>
      <c r="O32" s="115">
        <f>SUM(O26:O31)</f>
        <v>124774709</v>
      </c>
      <c r="P32" s="116">
        <f t="shared" si="4"/>
        <v>1118090267</v>
      </c>
      <c r="Q32" s="44">
        <f t="shared" si="5"/>
        <v>0.23957618047209261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4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2242160681</v>
      </c>
      <c r="AA32" s="85">
        <f t="shared" si="11"/>
        <v>226588725</v>
      </c>
      <c r="AB32" s="85">
        <f t="shared" si="12"/>
        <v>2468749406</v>
      </c>
      <c r="AC32" s="44">
        <f t="shared" si="13"/>
        <v>0.5289855127879648</v>
      </c>
      <c r="AD32" s="84">
        <f>SUM(AD26:AD31)</f>
        <v>583313752</v>
      </c>
      <c r="AE32" s="85">
        <f>SUM(AE26:AE31)</f>
        <v>99326016</v>
      </c>
      <c r="AF32" s="85">
        <f t="shared" si="14"/>
        <v>682639768</v>
      </c>
      <c r="AG32" s="44">
        <f t="shared" si="15"/>
        <v>0.6500137899512081</v>
      </c>
      <c r="AH32" s="44">
        <f t="shared" si="16"/>
        <v>0.6378920763373985</v>
      </c>
      <c r="AI32" s="66">
        <f>SUM(AI26:AI31)</f>
        <v>2833610461</v>
      </c>
      <c r="AJ32" s="66">
        <f>SUM(AJ26:AJ31)</f>
        <v>3792715433</v>
      </c>
      <c r="AK32" s="66">
        <f>SUM(AK26:AK31)</f>
        <v>1841885875</v>
      </c>
      <c r="AL32" s="66"/>
    </row>
    <row r="33" spans="1:38" s="59" customFormat="1" ht="12.75">
      <c r="A33" s="64"/>
      <c r="B33" s="65" t="s">
        <v>483</v>
      </c>
      <c r="C33" s="32"/>
      <c r="D33" s="84">
        <f>SUM(D9:D16,D18:D24,D26:D31)</f>
        <v>10218148342</v>
      </c>
      <c r="E33" s="85">
        <f>SUM(E9:E16,E18:E24,E26:E31)</f>
        <v>2887346415</v>
      </c>
      <c r="F33" s="93">
        <f t="shared" si="0"/>
        <v>13105494757</v>
      </c>
      <c r="G33" s="84">
        <f>SUM(G9:G16,G18:G24,G26:G31)</f>
        <v>10102826876</v>
      </c>
      <c r="H33" s="85">
        <f>SUM(H9:H16,H18:H24,H26:H31)</f>
        <v>3001623748</v>
      </c>
      <c r="I33" s="86">
        <f t="shared" si="1"/>
        <v>13104450624</v>
      </c>
      <c r="J33" s="84">
        <f>SUM(J9:J16,J18:J24,J26:J31)</f>
        <v>3284082593</v>
      </c>
      <c r="K33" s="85">
        <f>SUM(K9:K16,K18:K24,K26:K31)</f>
        <v>216284511</v>
      </c>
      <c r="L33" s="85">
        <f t="shared" si="2"/>
        <v>3500367104</v>
      </c>
      <c r="M33" s="44">
        <f t="shared" si="3"/>
        <v>0.2670915649430449</v>
      </c>
      <c r="N33" s="114">
        <f>SUM(N9:N16,N18:N24,N26:N31)</f>
        <v>2427297844</v>
      </c>
      <c r="O33" s="115">
        <f>SUM(O9:O16,O18:O24,O26:O31)</f>
        <v>311232611</v>
      </c>
      <c r="P33" s="116">
        <f t="shared" si="4"/>
        <v>2738530455</v>
      </c>
      <c r="Q33" s="44">
        <f t="shared" si="5"/>
        <v>0.2089604784693288</v>
      </c>
      <c r="R33" s="114">
        <f>SUM(R9:R16,R18:R24,R26:R31)</f>
        <v>0</v>
      </c>
      <c r="S33" s="116">
        <f>SUM(S9:S16,S18:S24,S26:S31)</f>
        <v>0</v>
      </c>
      <c r="T33" s="116">
        <f t="shared" si="6"/>
        <v>0</v>
      </c>
      <c r="U33" s="44">
        <f t="shared" si="7"/>
        <v>0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5711380437</v>
      </c>
      <c r="AA33" s="85">
        <f t="shared" si="11"/>
        <v>527517122</v>
      </c>
      <c r="AB33" s="85">
        <f t="shared" si="12"/>
        <v>6238897559</v>
      </c>
      <c r="AC33" s="44">
        <f t="shared" si="13"/>
        <v>0.4760520434123737</v>
      </c>
      <c r="AD33" s="84">
        <f>SUM(AD9:AD16,AD18:AD24,AD26:AD31)</f>
        <v>2030133247</v>
      </c>
      <c r="AE33" s="85">
        <f>SUM(AE9:AE16,AE18:AE24,AE26:AE31)</f>
        <v>311208761</v>
      </c>
      <c r="AF33" s="85">
        <f t="shared" si="14"/>
        <v>2341342008</v>
      </c>
      <c r="AG33" s="44">
        <f t="shared" si="15"/>
        <v>0.6613770051222428</v>
      </c>
      <c r="AH33" s="44">
        <f t="shared" si="16"/>
        <v>0.16964136193809742</v>
      </c>
      <c r="AI33" s="66">
        <f>SUM(AI9:AI16,AI18:AI24,AI26:AI31)</f>
        <v>8088047154</v>
      </c>
      <c r="AJ33" s="66">
        <f>SUM(AJ9:AJ16,AJ18:AJ24,AJ26:AJ31)</f>
        <v>9764194810</v>
      </c>
      <c r="AK33" s="66">
        <f>SUM(AK9:AK16,AK18:AK24,AK26:AK31)</f>
        <v>5349248404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2013-02-07T13:35:33Z</cp:lastPrinted>
  <dcterms:created xsi:type="dcterms:W3CDTF">2013-02-04T09:47:59Z</dcterms:created>
  <dcterms:modified xsi:type="dcterms:W3CDTF">2013-02-07T13:35:40Z</dcterms:modified>
  <cp:category/>
  <cp:version/>
  <cp:contentType/>
  <cp:contentStatus/>
</cp:coreProperties>
</file>