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<sst xmlns="http://schemas.openxmlformats.org/spreadsheetml/2006/main" count="1483" uniqueCount="656">
  <si>
    <t>Main appropriation</t>
  </si>
  <si>
    <t>Adjusted Budget</t>
  </si>
  <si>
    <t>First Quarter 2012/13</t>
  </si>
  <si>
    <t>Second Quarter 2012/13</t>
  </si>
  <si>
    <t>Third Quarter 2012/13</t>
  </si>
  <si>
    <t>Fourth Quarter 2012/13</t>
  </si>
  <si>
    <t>Year to date: 31 December 2012</t>
  </si>
  <si>
    <t>Second Quarter 2011/12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</si>
  <si>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</si>
  <si>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</si>
  <si>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</si>
  <si>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</si>
  <si>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</si>
  <si>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</si>
  <si>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</si>
  <si>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</si>
  <si>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</si>
  <si>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</si>
  <si>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Q2 of 2011/12 to Q2 of 2012/13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</si>
  <si>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</si>
  <si>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</si>
  <si>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</si>
  <si>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</si>
  <si>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</si>
  <si>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</si>
  <si>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</si>
  <si>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</si>
  <si>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</si>
  <si>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</si>
  <si>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</si>
  <si>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</si>
  <si>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</si>
  <si>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</si>
  <si>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</si>
  <si>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</si>
  <si>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</si>
  <si>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</si>
  <si>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</si>
  <si>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</si>
  <si>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</si>
  <si>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</si>
  <si>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</si>
  <si>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</si>
  <si>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</si>
  <si>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</si>
  <si>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</si>
  <si>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</si>
  <si>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</si>
  <si>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</si>
  <si>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</si>
  <si>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</si>
  <si>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</si>
  <si>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</si>
  <si>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</si>
  <si>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</si>
  <si>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</si>
  <si>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</si>
  <si>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</si>
  <si>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</si>
  <si>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</si>
  <si>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</si>
  <si>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</si>
  <si>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</si>
  <si>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</si>
  <si>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</si>
  <si>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</si>
  <si>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</si>
  <si>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</si>
  <si>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</si>
  <si>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</si>
  <si>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</si>
  <si>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</si>
  <si>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</si>
  <si>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</si>
  <si>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</si>
  <si>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</si>
  <si>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</si>
  <si>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</si>
  <si>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</si>
  <si>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</si>
  <si>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</si>
  <si>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</si>
  <si>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</si>
  <si>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</si>
  <si>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</si>
  <si>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</si>
  <si>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</si>
  <si>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</si>
  <si>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</si>
  <si>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</si>
  <si>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</si>
  <si>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</si>
  <si>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</si>
  <si>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</si>
  <si>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</si>
  <si>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</si>
  <si>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</si>
  <si>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</si>
  <si>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</si>
  <si>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</si>
  <si>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</si>
  <si>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</si>
  <si>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</si>
  <si>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</si>
  <si>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</si>
  <si>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</si>
  <si>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</si>
  <si>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</si>
  <si>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</si>
  <si>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</si>
  <si>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</si>
  <si>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</si>
  <si>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</si>
  <si>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</si>
  <si>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</si>
  <si>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</si>
  <si>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</si>
  <si>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</si>
  <si>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</si>
  <si>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</si>
  <si>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</si>
  <si>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</si>
  <si>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</si>
  <si>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</si>
  <si>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</si>
  <si>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</si>
  <si>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</si>
  <si>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</si>
  <si>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</si>
  <si>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</si>
  <si>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</si>
  <si>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</si>
  <si>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</si>
  <si>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</si>
  <si>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</si>
  <si>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</si>
  <si>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</si>
  <si>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</si>
  <si>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</si>
  <si>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</si>
  <si>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</si>
  <si>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</si>
  <si>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</si>
  <si>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</si>
  <si>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</si>
  <si>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</si>
  <si>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</si>
  <si>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</si>
  <si>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</si>
  <si>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</si>
  <si>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</si>
  <si>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</si>
  <si>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</si>
  <si>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</si>
  <si>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</si>
  <si>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</si>
  <si>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</si>
  <si>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</si>
  <si>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</si>
  <si>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</si>
  <si>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</si>
  <si>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</si>
  <si>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</si>
  <si>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</si>
  <si>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</si>
  <si>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</si>
  <si>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</si>
  <si>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</si>
  <si>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</si>
  <si>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</si>
  <si>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</si>
  <si>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</si>
  <si>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</si>
  <si>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</si>
  <si>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</si>
  <si>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</si>
  <si>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</si>
  <si>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</si>
  <si>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</si>
  <si>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</si>
  <si>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</si>
  <si>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</si>
  <si>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</si>
  <si>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</si>
  <si>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</si>
  <si>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</si>
  <si>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</si>
  <si>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</si>
  <si>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</si>
  <si>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</si>
  <si>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</si>
  <si>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</si>
  <si>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</si>
  <si>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</si>
  <si>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</si>
  <si>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</si>
  <si>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</si>
  <si>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</si>
  <si>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</si>
  <si>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</si>
  <si>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</si>
  <si>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</si>
  <si>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</si>
  <si>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</si>
  <si>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</si>
  <si>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</si>
  <si>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</si>
  <si>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</si>
  <si>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</si>
  <si>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</si>
  <si>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</si>
  <si>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</si>
  <si>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</si>
  <si>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</si>
  <si>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</si>
  <si>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</si>
  <si>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</si>
  <si>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</si>
  <si>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</si>
  <si>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</si>
  <si>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</si>
  <si>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</si>
  <si>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</si>
  <si>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</si>
  <si>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</si>
  <si>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</si>
  <si>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</si>
  <si>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</si>
  <si>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</si>
  <si>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</si>
  <si>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</si>
  <si>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</si>
  <si>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</si>
  <si>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</si>
  <si>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</si>
  <si>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</si>
  <si>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</si>
  <si>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</si>
  <si>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</si>
  <si>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</si>
  <si>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</si>
  <si>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</si>
  <si>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</si>
  <si>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</si>
  <si>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</si>
  <si>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</si>
  <si>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</si>
  <si>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</si>
  <si>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</si>
  <si>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</si>
  <si>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</si>
  <si>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</si>
  <si>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</si>
  <si>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</si>
  <si>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</si>
  <si>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</si>
  <si>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</si>
  <si>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</si>
  <si>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</si>
  <si>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</si>
  <si>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</si>
  <si>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</si>
  <si>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</si>
  <si>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</si>
  <si>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</si>
  <si>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</si>
  <si>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</si>
  <si>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</si>
  <si>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</si>
  <si>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</si>
  <si>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</si>
  <si>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</si>
  <si>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</si>
  <si>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</si>
  <si>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</si>
  <si>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</si>
  <si>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</si>
  <si>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</si>
  <si>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</si>
  <si>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</si>
  <si>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</si>
  <si>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</si>
  <si>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</si>
  <si>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</si>
  <si>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</si>
  <si>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</si>
  <si>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</si>
  <si>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</si>
  <si>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</si>
  <si>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</si>
  <si>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</si>
  <si>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</si>
  <si>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</si>
  <si>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</si>
  <si>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</si>
  <si>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</si>
  <si>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</si>
  <si>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</si>
  <si>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</si>
  <si>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</si>
  <si>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</si>
  <si>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</si>
  <si>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</si>
  <si>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</si>
  <si>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</si>
  <si>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</si>
  <si>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</si>
  <si>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</si>
  <si>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</si>
  <si>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</si>
  <si>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</si>
  <si>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</si>
  <si>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</si>
  <si>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</si>
  <si>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</si>
  <si>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</si>
  <si>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</si>
  <si>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</si>
  <si>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</si>
  <si>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</si>
  <si>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</si>
  <si>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</si>
  <si>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</si>
  <si>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</si>
  <si>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</si>
  <si>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</si>
  <si>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</si>
  <si>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</si>
  <si>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</si>
  <si>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</si>
  <si>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</si>
  <si>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</si>
  <si>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</si>
  <si>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</si>
  <si>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</si>
  <si>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</si>
  <si>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</si>
  <si>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</si>
  <si>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</si>
  <si>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</si>
  <si>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</si>
  <si>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</si>
  <si>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</si>
  <si>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</si>
  <si>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</si>
  <si>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</si>
  <si>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</si>
  <si>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</si>
  <si>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</si>
  <si>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</si>
  <si>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</si>
  <si>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</si>
  <si>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</si>
  <si>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</si>
  <si>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</si>
  <si>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</si>
  <si>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</si>
  <si>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</si>
  <si>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</si>
  <si>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</si>
  <si>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</si>
  <si>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</si>
  <si>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</si>
  <si>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</si>
  <si>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</si>
  <si>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</si>
  <si>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</si>
  <si>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</si>
  <si>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</si>
  <si>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</si>
  <si>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</si>
  <si>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</si>
  <si>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</si>
  <si>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</si>
  <si>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</si>
  <si>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</si>
  <si>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</si>
  <si>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</si>
  <si>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</si>
  <si>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</si>
  <si>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</si>
  <si>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</si>
  <si>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</si>
  <si>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</si>
  <si>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</si>
  <si>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</si>
  <si>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</si>
  <si>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</si>
  <si>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</si>
  <si>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</si>
  <si>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</si>
  <si>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</si>
  <si>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</si>
  <si>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</si>
  <si>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</si>
  <si>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</si>
  <si>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</si>
  <si>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</si>
  <si>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</si>
  <si>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</si>
  <si>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</si>
  <si>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</si>
  <si>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</si>
  <si>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</si>
  <si>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</si>
  <si>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</si>
  <si>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</si>
  <si>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</si>
  <si>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</si>
  <si>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</si>
  <si>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</si>
  <si>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</si>
  <si>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</si>
  <si>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</si>
  <si>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</si>
  <si>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</si>
  <si>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</si>
  <si>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</si>
  <si>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</si>
  <si>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</si>
  <si>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</si>
  <si>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</si>
  <si>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</si>
  <si>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</si>
  <si>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</si>
  <si>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</si>
  <si>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</si>
  <si>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</si>
  <si>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</si>
  <si>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</si>
  <si>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</si>
  <si>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</si>
  <si>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</si>
  <si>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</si>
  <si>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</si>
  <si>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</si>
  <si>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</si>
  <si>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</si>
  <si>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</si>
  <si>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</si>
  <si>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</si>
  <si>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</si>
  <si>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</si>
  <si>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</si>
  <si>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</si>
  <si>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</si>
  <si>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</si>
  <si>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</si>
  <si>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</si>
  <si>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</si>
  <si>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</si>
  <si>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</si>
  <si>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</si>
  <si>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</si>
  <si>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</si>
  <si>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</si>
  <si>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</si>
  <si>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</si>
  <si>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</si>
  <si>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</si>
  <si>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</si>
  <si>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</si>
  <si>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</si>
  <si>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</si>
  <si>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</si>
  <si>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</si>
  <si>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</si>
  <si>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</si>
  <si>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</si>
  <si>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</si>
  <si>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</si>
  <si>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</si>
  <si>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</si>
  <si>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</si>
  <si>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</si>
  <si>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</si>
  <si>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</si>
  <si>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</si>
  <si>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</si>
  <si>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</si>
  <si>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</si>
  <si>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</si>
  <si>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</si>
  <si>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</si>
  <si>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</si>
  <si>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</si>
  <si>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</si>
  <si>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</si>
  <si>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</si>
  <si>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</si>
  <si>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</si>
  <si>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</si>
  <si>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</si>
  <si>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</si>
  <si>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</si>
  <si>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</si>
  <si>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</si>
  <si>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</si>
  <si>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</si>
  <si>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</si>
  <si>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</si>
  <si>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</si>
  <si>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</si>
  <si>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</si>
  <si>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</si>
  <si>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</si>
  <si>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</si>
  <si>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</si>
  <si>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</si>
  <si>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</si>
  <si>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</si>
  <si>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</si>
  <si>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</si>
  <si>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</si>
  <si>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</si>
  <si>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</si>
  <si>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</si>
  <si>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</si>
  <si>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</si>
  <si>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</si>
  <si>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</si>
  <si>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</si>
  <si>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</si>
  <si>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</si>
  <si>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</si>
  <si>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</si>
  <si>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</si>
  <si>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</si>
  <si>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</si>
  <si>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</si>
  <si>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</si>
  <si>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</si>
  <si>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</si>
  <si>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</si>
  <si>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</si>
  <si>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</si>
  <si>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</si>
  <si>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</si>
  <si>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</si>
  <si>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</si>
  <si>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</si>
  <si>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</si>
  <si>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</si>
  <si>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</si>
  <si>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</si>
  <si>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</si>
  <si>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</si>
  <si>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</si>
  <si>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</si>
  <si>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</si>
  <si>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</si>
  <si>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</si>
  <si>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</si>
  <si>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</si>
  <si>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</si>
  <si>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</si>
  <si>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</si>
  <si>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</si>
  <si>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</si>
  <si>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</si>
  <si>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</si>
  <si>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</si>
  <si>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</si>
  <si>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</si>
  <si>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</si>
  <si>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</si>
  <si>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</si>
  <si>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</si>
  <si>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</si>
  <si>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</si>
  <si>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</si>
  <si>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</si>
  <si>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</si>
  <si>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</si>
  <si>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</si>
  <si>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</si>
  <si>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</si>
  <si>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</si>
  <si>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</si>
  <si>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</si>
  <si>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</si>
  <si>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</si>
  <si>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</si>
  <si>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</si>
  <si>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</si>
  <si>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</si>
  <si>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</si>
  <si>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</si>
  <si>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</si>
  <si>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</si>
  <si>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</si>
  <si>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</si>
  <si>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</si>
  <si>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</si>
  <si>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</si>
  <si>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</si>
  <si>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</si>
  <si>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</si>
  <si>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</si>
  <si>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</si>
  <si>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</si>
  <si>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</si>
  <si>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</si>
  <si>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</si>
  <si>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</si>
  <si>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</si>
  <si>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</si>
  <si>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</si>
  <si>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</si>
  <si>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</si>
  <si>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</si>
  <si>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</si>
  <si>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</si>
  <si>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</si>
  <si>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</si>
  <si>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</si>
  <si>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</si>
  <si>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</si>
  <si>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</si>
  <si>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</si>
  <si>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</si>
  <si>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</si>
  <si>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</si>
  <si>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</si>
  <si>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</si>
  <si>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</si>
  <si>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</si>
  <si>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</si>
  <si>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</si>
  <si>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</si>
  <si>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</si>
  <si>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</si>
  <si>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</si>
  <si>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</si>
  <si>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</si>
  <si>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</si>
  <si>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</si>
  <si>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</si>
  <si>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</si>
  <si>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</si>
  <si>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</si>
  <si>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</si>
  <si>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</si>
  <si>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</si>
  <si>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</si>
  <si>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</si>
  <si>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</si>
  <si>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</si>
  <si>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</si>
  <si>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</si>
  <si>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</si>
  <si>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</si>
  <si>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</si>
  <si>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</si>
  <si>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</si>
  <si>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FOR THE 2nd QUARTER ENDED 31 DECEMBER 2012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</si>
</sst>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19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20</v>
      </c>
      <c r="C9" s="39" t="s">
        <v>21</v>
      </c>
      <c r="D9" s="80">
        <v>20286636128</v>
      </c>
      <c r="E9" s="81">
        <v>6264428360</v>
      </c>
      <c r="F9" s="82">
        <f>$D9+$E9</f>
        <v>26551064488</v>
      </c>
      <c r="G9" s="80">
        <v>20393724540</v>
      </c>
      <c r="H9" s="81">
        <v>6514855456</v>
      </c>
      <c r="I9" s="83">
        <f>$G9+$H9</f>
        <v>26908579996</v>
      </c>
      <c r="J9" s="80">
        <v>4157512598</v>
      </c>
      <c r="K9" s="81">
        <v>778907060</v>
      </c>
      <c r="L9" s="81">
        <f>$J9+$K9</f>
        <v>4936419658</v>
      </c>
      <c r="M9" s="40">
        <f>IF($F9=0,0,$L9/$F9)</f>
        <v>0.18592172303415785</v>
      </c>
      <c r="N9" s="108">
        <v>4463516066</v>
      </c>
      <c r="O9" s="109">
        <v>1094701969</v>
      </c>
      <c r="P9" s="110">
        <f>$N9+$O9</f>
        <v>5558218035</v>
      </c>
      <c r="Q9" s="40">
        <f>IF($F9=0,0,$P9/$F9)</f>
        <v>0.2093406852863503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8621028664</v>
      </c>
      <c r="AA9" s="81">
        <f>$K9+$O9</f>
        <v>1873609029</v>
      </c>
      <c r="AB9" s="81">
        <f>$Z9+$AA9</f>
        <v>10494637693</v>
      </c>
      <c r="AC9" s="40">
        <f>IF($F9=0,0,$AB9/$F9)</f>
        <v>0.3952624083205082</v>
      </c>
      <c r="AD9" s="80">
        <v>3798664792</v>
      </c>
      <c r="AE9" s="81">
        <v>908005204</v>
      </c>
      <c r="AF9" s="81">
        <f>$AD9+$AE9</f>
        <v>4706669996</v>
      </c>
      <c r="AG9" s="40">
        <f>IF($AI9=0,0,$AK9/$AI9)</f>
        <v>0.4084574681902092</v>
      </c>
      <c r="AH9" s="40">
        <f>IF($AF9=0,0,(($P9/$AF9)-1))</f>
        <v>0.18092367634095763</v>
      </c>
      <c r="AI9" s="12">
        <v>22892019721</v>
      </c>
      <c r="AJ9" s="12">
        <v>23167186439</v>
      </c>
      <c r="AK9" s="12">
        <v>9350416417</v>
      </c>
      <c r="AL9" s="12"/>
    </row>
    <row r="10" spans="1:38" s="13" customFormat="1" ht="12.75">
      <c r="A10" s="29"/>
      <c r="B10" s="38" t="s">
        <v>22</v>
      </c>
      <c r="C10" s="39" t="s">
        <v>23</v>
      </c>
      <c r="D10" s="80">
        <v>11169118609</v>
      </c>
      <c r="E10" s="81">
        <v>2179414825</v>
      </c>
      <c r="F10" s="83">
        <f aca="true" t="shared" si="0" ref="F10:F18">$D10+$E10</f>
        <v>13348533434</v>
      </c>
      <c r="G10" s="80">
        <v>11172266519</v>
      </c>
      <c r="H10" s="81">
        <v>2179414825</v>
      </c>
      <c r="I10" s="83">
        <f aca="true" t="shared" si="1" ref="I10:I18">$G10+$H10</f>
        <v>13351681344</v>
      </c>
      <c r="J10" s="80">
        <v>2246980060</v>
      </c>
      <c r="K10" s="81">
        <v>363112067</v>
      </c>
      <c r="L10" s="81">
        <f aca="true" t="shared" si="2" ref="L10:L18">$J10+$K10</f>
        <v>2610092127</v>
      </c>
      <c r="M10" s="40">
        <f aca="true" t="shared" si="3" ref="M10:M18">IF($F10=0,0,$L10/$F10)</f>
        <v>0.19553399928952825</v>
      </c>
      <c r="N10" s="108">
        <v>2499864289</v>
      </c>
      <c r="O10" s="109">
        <v>414808205</v>
      </c>
      <c r="P10" s="110">
        <f aca="true" t="shared" si="4" ref="P10:P18">$N10+$O10</f>
        <v>2914672494</v>
      </c>
      <c r="Q10" s="40">
        <f aca="true" t="shared" si="5" ref="Q10:Q18">IF($F10=0,0,$P10/$F10)</f>
        <v>0.2183515146747169</v>
      </c>
      <c r="R10" s="108">
        <v>0</v>
      </c>
      <c r="S10" s="110">
        <v>0</v>
      </c>
      <c r="T10" s="110">
        <f aca="true" t="shared" si="6" ref="T10:T18">$R10+$S10</f>
        <v>0</v>
      </c>
      <c r="U10" s="40">
        <f aca="true" t="shared" si="7" ref="U10:U18">IF($I10=0,0,$T10/$I10)</f>
        <v>0</v>
      </c>
      <c r="V10" s="108">
        <v>0</v>
      </c>
      <c r="W10" s="110">
        <v>0</v>
      </c>
      <c r="X10" s="110">
        <f aca="true" t="shared" si="8" ref="X10:X18">$V10+$W10</f>
        <v>0</v>
      </c>
      <c r="Y10" s="40">
        <f aca="true" t="shared" si="9" ref="Y10:Y18">IF($I10=0,0,$X10/$I10)</f>
        <v>0</v>
      </c>
      <c r="Z10" s="80">
        <f aca="true" t="shared" si="10" ref="Z10:Z18">$J10+$N10</f>
        <v>4746844349</v>
      </c>
      <c r="AA10" s="81">
        <f aca="true" t="shared" si="11" ref="AA10:AA18">$K10+$O10</f>
        <v>777920272</v>
      </c>
      <c r="AB10" s="81">
        <f aca="true" t="shared" si="12" ref="AB10:AB18">$Z10+$AA10</f>
        <v>5524764621</v>
      </c>
      <c r="AC10" s="40">
        <f aca="true" t="shared" si="13" ref="AC10:AC18">IF($F10=0,0,$AB10/$F10)</f>
        <v>0.4138855139642451</v>
      </c>
      <c r="AD10" s="80">
        <v>2211648561</v>
      </c>
      <c r="AE10" s="81">
        <v>385200452</v>
      </c>
      <c r="AF10" s="81">
        <f aca="true" t="shared" si="14" ref="AF10:AF18">$AD10+$AE10</f>
        <v>2596849013</v>
      </c>
      <c r="AG10" s="40">
        <f aca="true" t="shared" si="15" ref="AG10:AG18">IF($AI10=0,0,$AK10/$AI10)</f>
        <v>0.385482479042706</v>
      </c>
      <c r="AH10" s="40">
        <f aca="true" t="shared" si="16" ref="AH10:AH18">IF($AF10=0,0,(($P10/$AF10)-1))</f>
        <v>0.12238812476541927</v>
      </c>
      <c r="AI10" s="12">
        <v>12924482875</v>
      </c>
      <c r="AJ10" s="12">
        <v>13367948125</v>
      </c>
      <c r="AK10" s="12">
        <v>4982161699</v>
      </c>
      <c r="AL10" s="12"/>
    </row>
    <row r="11" spans="1:38" s="13" customFormat="1" ht="12.75">
      <c r="A11" s="29"/>
      <c r="B11" s="38" t="s">
        <v>24</v>
      </c>
      <c r="C11" s="39" t="s">
        <v>25</v>
      </c>
      <c r="D11" s="80">
        <v>86146647484</v>
      </c>
      <c r="E11" s="81">
        <v>12775384448</v>
      </c>
      <c r="F11" s="83">
        <f t="shared" si="0"/>
        <v>98922031932</v>
      </c>
      <c r="G11" s="80">
        <v>86146647484</v>
      </c>
      <c r="H11" s="81">
        <v>12775384448</v>
      </c>
      <c r="I11" s="83">
        <f t="shared" si="1"/>
        <v>98922031932</v>
      </c>
      <c r="J11" s="80">
        <v>19854352348</v>
      </c>
      <c r="K11" s="81">
        <v>936628219</v>
      </c>
      <c r="L11" s="81">
        <f t="shared" si="2"/>
        <v>20790980567</v>
      </c>
      <c r="M11" s="40">
        <f t="shared" si="3"/>
        <v>0.21017542968882735</v>
      </c>
      <c r="N11" s="108">
        <v>19888279390</v>
      </c>
      <c r="O11" s="109">
        <v>1832560738</v>
      </c>
      <c r="P11" s="110">
        <f t="shared" si="4"/>
        <v>21720840128</v>
      </c>
      <c r="Q11" s="40">
        <f t="shared" si="5"/>
        <v>0.2195753534756658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39742631738</v>
      </c>
      <c r="AA11" s="81">
        <f t="shared" si="11"/>
        <v>2769188957</v>
      </c>
      <c r="AB11" s="81">
        <f t="shared" si="12"/>
        <v>42511820695</v>
      </c>
      <c r="AC11" s="40">
        <f t="shared" si="13"/>
        <v>0.42975078316449317</v>
      </c>
      <c r="AD11" s="80">
        <v>17686513436</v>
      </c>
      <c r="AE11" s="81">
        <v>1770421503</v>
      </c>
      <c r="AF11" s="81">
        <f t="shared" si="14"/>
        <v>19456934939</v>
      </c>
      <c r="AG11" s="40">
        <f t="shared" si="15"/>
        <v>0.4501739759712398</v>
      </c>
      <c r="AH11" s="40">
        <f t="shared" si="16"/>
        <v>0.11635466717124943</v>
      </c>
      <c r="AI11" s="12">
        <v>86690512733</v>
      </c>
      <c r="AJ11" s="12">
        <v>85666518811</v>
      </c>
      <c r="AK11" s="12">
        <v>39025812796</v>
      </c>
      <c r="AL11" s="12"/>
    </row>
    <row r="12" spans="1:38" s="13" customFormat="1" ht="12.75">
      <c r="A12" s="29"/>
      <c r="B12" s="38" t="s">
        <v>26</v>
      </c>
      <c r="C12" s="39" t="s">
        <v>27</v>
      </c>
      <c r="D12" s="80">
        <v>40190012007</v>
      </c>
      <c r="E12" s="81">
        <v>10848900785</v>
      </c>
      <c r="F12" s="83">
        <f t="shared" si="0"/>
        <v>51038912792</v>
      </c>
      <c r="G12" s="80">
        <v>40212041511</v>
      </c>
      <c r="H12" s="81">
        <v>10934783812</v>
      </c>
      <c r="I12" s="83">
        <f t="shared" si="1"/>
        <v>51146825323</v>
      </c>
      <c r="J12" s="80">
        <v>9246335376</v>
      </c>
      <c r="K12" s="81">
        <v>1315057095</v>
      </c>
      <c r="L12" s="81">
        <f t="shared" si="2"/>
        <v>10561392471</v>
      </c>
      <c r="M12" s="40">
        <f t="shared" si="3"/>
        <v>0.20692824147804784</v>
      </c>
      <c r="N12" s="108">
        <v>9779169446</v>
      </c>
      <c r="O12" s="109">
        <v>1675087719</v>
      </c>
      <c r="P12" s="110">
        <f t="shared" si="4"/>
        <v>11454257165</v>
      </c>
      <c r="Q12" s="40">
        <f t="shared" si="5"/>
        <v>0.2244220446403274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19025504822</v>
      </c>
      <c r="AA12" s="81">
        <f t="shared" si="11"/>
        <v>2990144814</v>
      </c>
      <c r="AB12" s="81">
        <f t="shared" si="12"/>
        <v>22015649636</v>
      </c>
      <c r="AC12" s="40">
        <f t="shared" si="13"/>
        <v>0.4313502861183752</v>
      </c>
      <c r="AD12" s="80">
        <v>8368790289</v>
      </c>
      <c r="AE12" s="81">
        <v>1663085615</v>
      </c>
      <c r="AF12" s="81">
        <f t="shared" si="14"/>
        <v>10031875904</v>
      </c>
      <c r="AG12" s="40">
        <f t="shared" si="15"/>
        <v>0.399361503237418</v>
      </c>
      <c r="AH12" s="40">
        <f t="shared" si="16"/>
        <v>0.14178616986608206</v>
      </c>
      <c r="AI12" s="12">
        <v>48080850208</v>
      </c>
      <c r="AJ12" s="12">
        <v>47454478376</v>
      </c>
      <c r="AK12" s="12">
        <v>19201640616</v>
      </c>
      <c r="AL12" s="12"/>
    </row>
    <row r="13" spans="1:38" s="13" customFormat="1" ht="12.75">
      <c r="A13" s="29"/>
      <c r="B13" s="38" t="s">
        <v>28</v>
      </c>
      <c r="C13" s="39" t="s">
        <v>29</v>
      </c>
      <c r="D13" s="80">
        <v>10362904027</v>
      </c>
      <c r="E13" s="81">
        <v>4363418126</v>
      </c>
      <c r="F13" s="83">
        <f t="shared" si="0"/>
        <v>14726322153</v>
      </c>
      <c r="G13" s="80">
        <v>10362904027</v>
      </c>
      <c r="H13" s="81">
        <v>4363418126</v>
      </c>
      <c r="I13" s="83">
        <f t="shared" si="1"/>
        <v>14726322153</v>
      </c>
      <c r="J13" s="80">
        <v>1808588058</v>
      </c>
      <c r="K13" s="81">
        <v>520409873</v>
      </c>
      <c r="L13" s="81">
        <f t="shared" si="2"/>
        <v>2328997931</v>
      </c>
      <c r="M13" s="40">
        <f t="shared" si="3"/>
        <v>0.15815204277094697</v>
      </c>
      <c r="N13" s="108">
        <v>2143367474</v>
      </c>
      <c r="O13" s="109">
        <v>580617025</v>
      </c>
      <c r="P13" s="110">
        <f t="shared" si="4"/>
        <v>2723984499</v>
      </c>
      <c r="Q13" s="40">
        <f t="shared" si="5"/>
        <v>0.18497384959387694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3951955532</v>
      </c>
      <c r="AA13" s="81">
        <f t="shared" si="11"/>
        <v>1101026898</v>
      </c>
      <c r="AB13" s="81">
        <f t="shared" si="12"/>
        <v>5052982430</v>
      </c>
      <c r="AC13" s="40">
        <f t="shared" si="13"/>
        <v>0.34312589236482394</v>
      </c>
      <c r="AD13" s="80">
        <v>1867602853</v>
      </c>
      <c r="AE13" s="81">
        <v>640232612</v>
      </c>
      <c r="AF13" s="81">
        <f t="shared" si="14"/>
        <v>2507835465</v>
      </c>
      <c r="AG13" s="40">
        <f t="shared" si="15"/>
        <v>0.35756590124555004</v>
      </c>
      <c r="AH13" s="40">
        <f t="shared" si="16"/>
        <v>0.08618947973925395</v>
      </c>
      <c r="AI13" s="12">
        <v>13165115056</v>
      </c>
      <c r="AJ13" s="12">
        <v>13966467907</v>
      </c>
      <c r="AK13" s="12">
        <v>4707396230</v>
      </c>
      <c r="AL13" s="12"/>
    </row>
    <row r="14" spans="1:38" s="13" customFormat="1" ht="12.75">
      <c r="A14" s="29"/>
      <c r="B14" s="38" t="s">
        <v>30</v>
      </c>
      <c r="C14" s="39" t="s">
        <v>31</v>
      </c>
      <c r="D14" s="80">
        <v>11011276265</v>
      </c>
      <c r="E14" s="81">
        <v>2887346415</v>
      </c>
      <c r="F14" s="83">
        <f t="shared" si="0"/>
        <v>13898622680</v>
      </c>
      <c r="G14" s="80">
        <v>10890354686</v>
      </c>
      <c r="H14" s="81">
        <v>3001623748</v>
      </c>
      <c r="I14" s="83">
        <f t="shared" si="1"/>
        <v>13891978434</v>
      </c>
      <c r="J14" s="80">
        <v>1926750561</v>
      </c>
      <c r="K14" s="81">
        <v>223777849</v>
      </c>
      <c r="L14" s="81">
        <f t="shared" si="2"/>
        <v>2150528410</v>
      </c>
      <c r="M14" s="40">
        <f t="shared" si="3"/>
        <v>0.15472960591228885</v>
      </c>
      <c r="N14" s="108">
        <v>2057319862</v>
      </c>
      <c r="O14" s="109">
        <v>311232613</v>
      </c>
      <c r="P14" s="110">
        <f t="shared" si="4"/>
        <v>2368552475</v>
      </c>
      <c r="Q14" s="40">
        <f t="shared" si="5"/>
        <v>0.17041634480863538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3984070423</v>
      </c>
      <c r="AA14" s="81">
        <f t="shared" si="11"/>
        <v>535010462</v>
      </c>
      <c r="AB14" s="81">
        <f t="shared" si="12"/>
        <v>4519080885</v>
      </c>
      <c r="AC14" s="40">
        <f t="shared" si="13"/>
        <v>0.3251459507209242</v>
      </c>
      <c r="AD14" s="80">
        <v>2083443340</v>
      </c>
      <c r="AE14" s="81">
        <v>361494869</v>
      </c>
      <c r="AF14" s="81">
        <f t="shared" si="14"/>
        <v>2444938209</v>
      </c>
      <c r="AG14" s="40">
        <f t="shared" si="15"/>
        <v>0.5214931828376929</v>
      </c>
      <c r="AH14" s="40">
        <f t="shared" si="16"/>
        <v>-0.031242398568118612</v>
      </c>
      <c r="AI14" s="12">
        <v>9098503557</v>
      </c>
      <c r="AJ14" s="12">
        <v>10407784537</v>
      </c>
      <c r="AK14" s="12">
        <v>4744807579</v>
      </c>
      <c r="AL14" s="12"/>
    </row>
    <row r="15" spans="1:38" s="13" customFormat="1" ht="12.75">
      <c r="A15" s="29"/>
      <c r="B15" s="38" t="s">
        <v>32</v>
      </c>
      <c r="C15" s="39" t="s">
        <v>33</v>
      </c>
      <c r="D15" s="80">
        <v>10561929351</v>
      </c>
      <c r="E15" s="81">
        <v>3148099526</v>
      </c>
      <c r="F15" s="83">
        <f t="shared" si="0"/>
        <v>13710028877</v>
      </c>
      <c r="G15" s="80">
        <v>10561929351</v>
      </c>
      <c r="H15" s="81">
        <v>3148099526</v>
      </c>
      <c r="I15" s="83">
        <f t="shared" si="1"/>
        <v>13710028877</v>
      </c>
      <c r="J15" s="80">
        <v>1956919705</v>
      </c>
      <c r="K15" s="81">
        <v>368269541</v>
      </c>
      <c r="L15" s="81">
        <f t="shared" si="2"/>
        <v>2325189246</v>
      </c>
      <c r="M15" s="40">
        <f t="shared" si="3"/>
        <v>0.16959769135867736</v>
      </c>
      <c r="N15" s="108">
        <v>2322839799</v>
      </c>
      <c r="O15" s="109">
        <v>591314933</v>
      </c>
      <c r="P15" s="110">
        <f t="shared" si="4"/>
        <v>2914154732</v>
      </c>
      <c r="Q15" s="40">
        <f t="shared" si="5"/>
        <v>0.2125564255294019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4279759504</v>
      </c>
      <c r="AA15" s="81">
        <f t="shared" si="11"/>
        <v>959584474</v>
      </c>
      <c r="AB15" s="81">
        <f t="shared" si="12"/>
        <v>5239343978</v>
      </c>
      <c r="AC15" s="40">
        <f t="shared" si="13"/>
        <v>0.38215411688807926</v>
      </c>
      <c r="AD15" s="80">
        <v>2173010797</v>
      </c>
      <c r="AE15" s="81">
        <v>434834680</v>
      </c>
      <c r="AF15" s="81">
        <f t="shared" si="14"/>
        <v>2607845477</v>
      </c>
      <c r="AG15" s="40">
        <f t="shared" si="15"/>
        <v>0.41243168370949174</v>
      </c>
      <c r="AH15" s="40">
        <f t="shared" si="16"/>
        <v>0.1174568269866858</v>
      </c>
      <c r="AI15" s="12">
        <v>11644923840</v>
      </c>
      <c r="AJ15" s="12">
        <v>12377945092</v>
      </c>
      <c r="AK15" s="12">
        <v>4802735546</v>
      </c>
      <c r="AL15" s="12"/>
    </row>
    <row r="16" spans="1:38" s="13" customFormat="1" ht="12.75">
      <c r="A16" s="29"/>
      <c r="B16" s="38" t="s">
        <v>34</v>
      </c>
      <c r="C16" s="39" t="s">
        <v>35</v>
      </c>
      <c r="D16" s="80">
        <v>4483896504</v>
      </c>
      <c r="E16" s="81">
        <v>1259865587</v>
      </c>
      <c r="F16" s="83">
        <f t="shared" si="0"/>
        <v>5743762091</v>
      </c>
      <c r="G16" s="80">
        <v>4483896504</v>
      </c>
      <c r="H16" s="81">
        <v>1259865587</v>
      </c>
      <c r="I16" s="83">
        <f t="shared" si="1"/>
        <v>5743762091</v>
      </c>
      <c r="J16" s="80">
        <v>1070904612</v>
      </c>
      <c r="K16" s="81">
        <v>157398840</v>
      </c>
      <c r="L16" s="81">
        <f t="shared" si="2"/>
        <v>1228303452</v>
      </c>
      <c r="M16" s="40">
        <f t="shared" si="3"/>
        <v>0.21384998761084653</v>
      </c>
      <c r="N16" s="108">
        <v>965387490</v>
      </c>
      <c r="O16" s="109">
        <v>258225769</v>
      </c>
      <c r="P16" s="110">
        <f t="shared" si="4"/>
        <v>1223613259</v>
      </c>
      <c r="Q16" s="40">
        <f t="shared" si="5"/>
        <v>0.2130334160109627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2036292102</v>
      </c>
      <c r="AA16" s="81">
        <f t="shared" si="11"/>
        <v>415624609</v>
      </c>
      <c r="AB16" s="81">
        <f t="shared" si="12"/>
        <v>2451916711</v>
      </c>
      <c r="AC16" s="40">
        <f t="shared" si="13"/>
        <v>0.42688340362180927</v>
      </c>
      <c r="AD16" s="80">
        <v>882869918</v>
      </c>
      <c r="AE16" s="81">
        <v>151817732</v>
      </c>
      <c r="AF16" s="81">
        <f t="shared" si="14"/>
        <v>1034687650</v>
      </c>
      <c r="AG16" s="40">
        <f t="shared" si="15"/>
        <v>0.4150091339570381</v>
      </c>
      <c r="AH16" s="40">
        <f t="shared" si="16"/>
        <v>0.18259192423916537</v>
      </c>
      <c r="AI16" s="12">
        <v>4921537819</v>
      </c>
      <c r="AJ16" s="12">
        <v>5046167729</v>
      </c>
      <c r="AK16" s="12">
        <v>2042483148</v>
      </c>
      <c r="AL16" s="12"/>
    </row>
    <row r="17" spans="1:38" s="13" customFormat="1" ht="12.75">
      <c r="A17" s="29"/>
      <c r="B17" s="41" t="s">
        <v>36</v>
      </c>
      <c r="C17" s="39" t="s">
        <v>37</v>
      </c>
      <c r="D17" s="80">
        <v>35642757552</v>
      </c>
      <c r="E17" s="81">
        <v>8063877994</v>
      </c>
      <c r="F17" s="83">
        <f t="shared" si="0"/>
        <v>43706635546</v>
      </c>
      <c r="G17" s="80">
        <v>35568273234</v>
      </c>
      <c r="H17" s="81">
        <v>8636190950</v>
      </c>
      <c r="I17" s="83">
        <f t="shared" si="1"/>
        <v>44204464184</v>
      </c>
      <c r="J17" s="80">
        <v>7493405800</v>
      </c>
      <c r="K17" s="81">
        <v>811664186</v>
      </c>
      <c r="L17" s="81">
        <f t="shared" si="2"/>
        <v>8305069986</v>
      </c>
      <c r="M17" s="40">
        <f t="shared" si="3"/>
        <v>0.19001851508929687</v>
      </c>
      <c r="N17" s="108">
        <v>8501147063</v>
      </c>
      <c r="O17" s="109">
        <v>1644132648</v>
      </c>
      <c r="P17" s="110">
        <f t="shared" si="4"/>
        <v>10145279711</v>
      </c>
      <c r="Q17" s="40">
        <f t="shared" si="5"/>
        <v>0.23212218429218556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15994552863</v>
      </c>
      <c r="AA17" s="81">
        <f t="shared" si="11"/>
        <v>2455796834</v>
      </c>
      <c r="AB17" s="81">
        <f t="shared" si="12"/>
        <v>18450349697</v>
      </c>
      <c r="AC17" s="40">
        <f t="shared" si="13"/>
        <v>0.4221406993814824</v>
      </c>
      <c r="AD17" s="80">
        <v>7567527379</v>
      </c>
      <c r="AE17" s="81">
        <v>1294472541</v>
      </c>
      <c r="AF17" s="81">
        <f t="shared" si="14"/>
        <v>8861999920</v>
      </c>
      <c r="AG17" s="40">
        <f t="shared" si="15"/>
        <v>0.4072575879854854</v>
      </c>
      <c r="AH17" s="40">
        <f t="shared" si="16"/>
        <v>0.14480701902330861</v>
      </c>
      <c r="AI17" s="12">
        <v>40189237524</v>
      </c>
      <c r="AJ17" s="12">
        <v>39182137043</v>
      </c>
      <c r="AK17" s="12">
        <v>16367371937</v>
      </c>
      <c r="AL17" s="12"/>
    </row>
    <row r="18" spans="1:38" s="13" customFormat="1" ht="12.75">
      <c r="A18" s="42"/>
      <c r="B18" s="43" t="s">
        <v>653</v>
      </c>
      <c r="C18" s="42"/>
      <c r="D18" s="84">
        <f>SUM(D9:D17)</f>
        <v>229855177927</v>
      </c>
      <c r="E18" s="85">
        <f>SUM(E9:E17)</f>
        <v>51790736066</v>
      </c>
      <c r="F18" s="86">
        <f t="shared" si="0"/>
        <v>281645913993</v>
      </c>
      <c r="G18" s="84">
        <f>SUM(G9:G17)</f>
        <v>229792037856</v>
      </c>
      <c r="H18" s="85">
        <f>SUM(H9:H17)</f>
        <v>52813636478</v>
      </c>
      <c r="I18" s="86">
        <f t="shared" si="1"/>
        <v>282605674334</v>
      </c>
      <c r="J18" s="84">
        <f>SUM(J9:J17)</f>
        <v>49761749118</v>
      </c>
      <c r="K18" s="85">
        <f>SUM(K9:K17)</f>
        <v>5475224730</v>
      </c>
      <c r="L18" s="85">
        <f t="shared" si="2"/>
        <v>55236973848</v>
      </c>
      <c r="M18" s="44">
        <f t="shared" si="3"/>
        <v>0.19612204936647104</v>
      </c>
      <c r="N18" s="111">
        <f>SUM(N9:N17)</f>
        <v>52620890879</v>
      </c>
      <c r="O18" s="112">
        <f>SUM(O9:O17)</f>
        <v>8402681619</v>
      </c>
      <c r="P18" s="113">
        <f t="shared" si="4"/>
        <v>61023572498</v>
      </c>
      <c r="Q18" s="44">
        <f t="shared" si="5"/>
        <v>0.21666770035057806</v>
      </c>
      <c r="R18" s="111">
        <f>SUM(R9:R17)</f>
        <v>0</v>
      </c>
      <c r="S18" s="113">
        <f>SUM(S9:S17)</f>
        <v>0</v>
      </c>
      <c r="T18" s="113">
        <f t="shared" si="6"/>
        <v>0</v>
      </c>
      <c r="U18" s="44">
        <f t="shared" si="7"/>
        <v>0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4">
        <f t="shared" si="9"/>
        <v>0</v>
      </c>
      <c r="Z18" s="84">
        <f t="shared" si="10"/>
        <v>102382639997</v>
      </c>
      <c r="AA18" s="85">
        <f t="shared" si="11"/>
        <v>13877906349</v>
      </c>
      <c r="AB18" s="85">
        <f t="shared" si="12"/>
        <v>116260546346</v>
      </c>
      <c r="AC18" s="44">
        <f t="shared" si="13"/>
        <v>0.41278974971704907</v>
      </c>
      <c r="AD18" s="84">
        <f>SUM(AD9:AD17)</f>
        <v>46640071365</v>
      </c>
      <c r="AE18" s="85">
        <f>SUM(AE9:AE17)</f>
        <v>7609565208</v>
      </c>
      <c r="AF18" s="85">
        <f t="shared" si="14"/>
        <v>54249636573</v>
      </c>
      <c r="AG18" s="44">
        <f t="shared" si="15"/>
        <v>0.4215616897035369</v>
      </c>
      <c r="AH18" s="44">
        <f t="shared" si="16"/>
        <v>0.12486601483283266</v>
      </c>
      <c r="AI18" s="12">
        <f>SUM(AI9:AI17)</f>
        <v>249607183333</v>
      </c>
      <c r="AJ18" s="12">
        <f>SUM(AJ9:AJ17)</f>
        <v>250636634059</v>
      </c>
      <c r="AK18" s="12">
        <f>SUM(AK9:AK17)</f>
        <v>105224825968</v>
      </c>
      <c r="AL18" s="12"/>
    </row>
    <row r="19" spans="1:38" s="13" customFormat="1" ht="12.75" customHeight="1">
      <c r="A19" s="45"/>
      <c r="B19" s="46"/>
      <c r="C19" s="47"/>
      <c r="D19" s="87"/>
      <c r="E19" s="88"/>
      <c r="F19" s="89"/>
      <c r="G19" s="87"/>
      <c r="H19" s="88"/>
      <c r="I19" s="89"/>
      <c r="J19" s="90"/>
      <c r="K19" s="88"/>
      <c r="L19" s="89"/>
      <c r="M19" s="48"/>
      <c r="N19" s="90"/>
      <c r="O19" s="89"/>
      <c r="P19" s="88"/>
      <c r="Q19" s="48"/>
      <c r="R19" s="90"/>
      <c r="S19" s="88"/>
      <c r="T19" s="88"/>
      <c r="U19" s="48"/>
      <c r="V19" s="90"/>
      <c r="W19" s="88"/>
      <c r="X19" s="88"/>
      <c r="Y19" s="48"/>
      <c r="Z19" s="90"/>
      <c r="AA19" s="88"/>
      <c r="AB19" s="89"/>
      <c r="AC19" s="48"/>
      <c r="AD19" s="90"/>
      <c r="AE19" s="88"/>
      <c r="AF19" s="88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2"/>
      <c r="D20" s="91"/>
      <c r="E20" s="91"/>
      <c r="F20" s="91"/>
      <c r="G20" s="91"/>
      <c r="H20" s="91"/>
      <c r="I20" s="91"/>
      <c r="J20" s="91"/>
      <c r="K20" s="91"/>
      <c r="L20" s="91"/>
      <c r="M20" s="12"/>
      <c r="N20" s="91"/>
      <c r="O20" s="91"/>
      <c r="P20" s="91"/>
      <c r="Q20" s="12"/>
      <c r="R20" s="91"/>
      <c r="S20" s="91"/>
      <c r="T20" s="91"/>
      <c r="U20" s="12"/>
      <c r="V20" s="91"/>
      <c r="W20" s="91"/>
      <c r="X20" s="91"/>
      <c r="Y20" s="12"/>
      <c r="Z20" s="91"/>
      <c r="AA20" s="91"/>
      <c r="AB20" s="91"/>
      <c r="AC20" s="12"/>
      <c r="AD20" s="91"/>
      <c r="AE20" s="91"/>
      <c r="AF20" s="91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484</v>
      </c>
      <c r="C9" s="39" t="s">
        <v>485</v>
      </c>
      <c r="D9" s="80">
        <v>88996306</v>
      </c>
      <c r="E9" s="81">
        <v>69442066</v>
      </c>
      <c r="F9" s="82">
        <f>$D9+$E9</f>
        <v>158438372</v>
      </c>
      <c r="G9" s="80">
        <v>88996306</v>
      </c>
      <c r="H9" s="81">
        <v>69442066</v>
      </c>
      <c r="I9" s="83">
        <f>$G9+$H9</f>
        <v>158438372</v>
      </c>
      <c r="J9" s="80">
        <v>25955587</v>
      </c>
      <c r="K9" s="81">
        <v>47666081</v>
      </c>
      <c r="L9" s="81">
        <f>$J9+$K9</f>
        <v>73621668</v>
      </c>
      <c r="M9" s="40">
        <f>IF($F9=0,0,$L9/$F9)</f>
        <v>0.46467069227396507</v>
      </c>
      <c r="N9" s="108">
        <v>26082744</v>
      </c>
      <c r="O9" s="109">
        <v>36641036</v>
      </c>
      <c r="P9" s="110">
        <f>$N9+$O9</f>
        <v>62723780</v>
      </c>
      <c r="Q9" s="40">
        <f>IF($F9=0,0,$P9/$F9)</f>
        <v>0.39588755683503235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52038331</v>
      </c>
      <c r="AA9" s="81">
        <f>$K9+$O9</f>
        <v>84307117</v>
      </c>
      <c r="AB9" s="81">
        <f>$Z9+$AA9</f>
        <v>136345448</v>
      </c>
      <c r="AC9" s="40">
        <f>IF($F9=0,0,$AB9/$F9)</f>
        <v>0.8605582491089974</v>
      </c>
      <c r="AD9" s="80">
        <v>27128066</v>
      </c>
      <c r="AE9" s="81">
        <v>14211651</v>
      </c>
      <c r="AF9" s="81">
        <f>$AD9+$AE9</f>
        <v>41339717</v>
      </c>
      <c r="AG9" s="40">
        <f>IF($AI9=0,0,$AK9/$AI9)</f>
        <v>0.46746777583561633</v>
      </c>
      <c r="AH9" s="40">
        <f>IF($AF9=0,0,(($P9/$AF9)-1))</f>
        <v>0.5172764728892556</v>
      </c>
      <c r="AI9" s="12">
        <v>131825063</v>
      </c>
      <c r="AJ9" s="12">
        <v>146297305</v>
      </c>
      <c r="AK9" s="12">
        <v>61623969</v>
      </c>
      <c r="AL9" s="12"/>
    </row>
    <row r="10" spans="1:38" s="13" customFormat="1" ht="12.75">
      <c r="A10" s="29" t="s">
        <v>96</v>
      </c>
      <c r="B10" s="63" t="s">
        <v>486</v>
      </c>
      <c r="C10" s="39" t="s">
        <v>487</v>
      </c>
      <c r="D10" s="80">
        <v>191519115</v>
      </c>
      <c r="E10" s="81">
        <v>119860000</v>
      </c>
      <c r="F10" s="83">
        <f aca="true" t="shared" si="0" ref="F10:F46">$D10+$E10</f>
        <v>311379115</v>
      </c>
      <c r="G10" s="80">
        <v>191519115</v>
      </c>
      <c r="H10" s="81">
        <v>119860000</v>
      </c>
      <c r="I10" s="83">
        <f aca="true" t="shared" si="1" ref="I10:I46">$G10+$H10</f>
        <v>311379115</v>
      </c>
      <c r="J10" s="80">
        <v>50393053</v>
      </c>
      <c r="K10" s="81">
        <v>3787733</v>
      </c>
      <c r="L10" s="81">
        <f aca="true" t="shared" si="2" ref="L10:L46">$J10+$K10</f>
        <v>54180786</v>
      </c>
      <c r="M10" s="40">
        <f aca="true" t="shared" si="3" ref="M10:M46">IF($F10=0,0,$L10/$F10)</f>
        <v>0.17400263341361222</v>
      </c>
      <c r="N10" s="108">
        <v>50230888</v>
      </c>
      <c r="O10" s="109">
        <v>13898186</v>
      </c>
      <c r="P10" s="110">
        <f aca="true" t="shared" si="4" ref="P10:P46">$N10+$O10</f>
        <v>64129074</v>
      </c>
      <c r="Q10" s="40">
        <f aca="true" t="shared" si="5" ref="Q10:Q46">IF($F10=0,0,$P10/$F10)</f>
        <v>0.2059517511314142</v>
      </c>
      <c r="R10" s="108">
        <v>0</v>
      </c>
      <c r="S10" s="110">
        <v>0</v>
      </c>
      <c r="T10" s="110">
        <f aca="true" t="shared" si="6" ref="T10:T46">$R10+$S10</f>
        <v>0</v>
      </c>
      <c r="U10" s="40">
        <f aca="true" t="shared" si="7" ref="U10:U46">IF($I10=0,0,$T10/$I10)</f>
        <v>0</v>
      </c>
      <c r="V10" s="108">
        <v>0</v>
      </c>
      <c r="W10" s="110">
        <v>0</v>
      </c>
      <c r="X10" s="110">
        <f aca="true" t="shared" si="8" ref="X10:X46">$V10+$W10</f>
        <v>0</v>
      </c>
      <c r="Y10" s="40">
        <f aca="true" t="shared" si="9" ref="Y10:Y46">IF($I10=0,0,$X10/$I10)</f>
        <v>0</v>
      </c>
      <c r="Z10" s="80">
        <f aca="true" t="shared" si="10" ref="Z10:Z46">$J10+$N10</f>
        <v>100623941</v>
      </c>
      <c r="AA10" s="81">
        <f aca="true" t="shared" si="11" ref="AA10:AA46">$K10+$O10</f>
        <v>17685919</v>
      </c>
      <c r="AB10" s="81">
        <f aca="true" t="shared" si="12" ref="AB10:AB46">$Z10+$AA10</f>
        <v>118309860</v>
      </c>
      <c r="AC10" s="40">
        <f aca="true" t="shared" si="13" ref="AC10:AC46">IF($F10=0,0,$AB10/$F10)</f>
        <v>0.3799543845450264</v>
      </c>
      <c r="AD10" s="80">
        <v>57184291</v>
      </c>
      <c r="AE10" s="81">
        <v>8374969</v>
      </c>
      <c r="AF10" s="81">
        <f aca="true" t="shared" si="14" ref="AF10:AF46">$AD10+$AE10</f>
        <v>65559260</v>
      </c>
      <c r="AG10" s="40">
        <f aca="true" t="shared" si="15" ref="AG10:AG46">IF($AI10=0,0,$AK10/$AI10)</f>
        <v>0.5561405114054465</v>
      </c>
      <c r="AH10" s="40">
        <f aca="true" t="shared" si="16" ref="AH10:AH46">IF($AF10=0,0,(($P10/$AF10)-1))</f>
        <v>-0.021815163868536658</v>
      </c>
      <c r="AI10" s="12">
        <v>228631120</v>
      </c>
      <c r="AJ10" s="12">
        <v>245245301</v>
      </c>
      <c r="AK10" s="12">
        <v>127151028</v>
      </c>
      <c r="AL10" s="12"/>
    </row>
    <row r="11" spans="1:38" s="13" customFormat="1" ht="12.75">
      <c r="A11" s="29" t="s">
        <v>96</v>
      </c>
      <c r="B11" s="63" t="s">
        <v>488</v>
      </c>
      <c r="C11" s="39" t="s">
        <v>489</v>
      </c>
      <c r="D11" s="80">
        <v>190435355</v>
      </c>
      <c r="E11" s="81">
        <v>109267155</v>
      </c>
      <c r="F11" s="82">
        <f t="shared" si="0"/>
        <v>299702510</v>
      </c>
      <c r="G11" s="80">
        <v>190435355</v>
      </c>
      <c r="H11" s="81">
        <v>109267155</v>
      </c>
      <c r="I11" s="83">
        <f t="shared" si="1"/>
        <v>299702510</v>
      </c>
      <c r="J11" s="80">
        <v>43016141</v>
      </c>
      <c r="K11" s="81">
        <v>0</v>
      </c>
      <c r="L11" s="81">
        <f t="shared" si="2"/>
        <v>43016141</v>
      </c>
      <c r="M11" s="40">
        <f t="shared" si="3"/>
        <v>0.14352946526874266</v>
      </c>
      <c r="N11" s="108">
        <v>45579384</v>
      </c>
      <c r="O11" s="109">
        <v>17193032</v>
      </c>
      <c r="P11" s="110">
        <f t="shared" si="4"/>
        <v>62772416</v>
      </c>
      <c r="Q11" s="40">
        <f t="shared" si="5"/>
        <v>0.2094490833593619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88595525</v>
      </c>
      <c r="AA11" s="81">
        <f t="shared" si="11"/>
        <v>17193032</v>
      </c>
      <c r="AB11" s="81">
        <f t="shared" si="12"/>
        <v>105788557</v>
      </c>
      <c r="AC11" s="40">
        <f t="shared" si="13"/>
        <v>0.35297854862810457</v>
      </c>
      <c r="AD11" s="80">
        <v>39306338</v>
      </c>
      <c r="AE11" s="81">
        <v>9319860</v>
      </c>
      <c r="AF11" s="81">
        <f t="shared" si="14"/>
        <v>48626198</v>
      </c>
      <c r="AG11" s="40">
        <f t="shared" si="15"/>
        <v>0.4533541431036531</v>
      </c>
      <c r="AH11" s="40">
        <f t="shared" si="16"/>
        <v>0.2909176242814624</v>
      </c>
      <c r="AI11" s="12">
        <v>212935235</v>
      </c>
      <c r="AJ11" s="12">
        <v>243917548</v>
      </c>
      <c r="AK11" s="12">
        <v>96535071</v>
      </c>
      <c r="AL11" s="12"/>
    </row>
    <row r="12" spans="1:38" s="13" customFormat="1" ht="12.75">
      <c r="A12" s="29" t="s">
        <v>115</v>
      </c>
      <c r="B12" s="63" t="s">
        <v>490</v>
      </c>
      <c r="C12" s="39" t="s">
        <v>491</v>
      </c>
      <c r="D12" s="80">
        <v>64965098</v>
      </c>
      <c r="E12" s="81">
        <v>1000000</v>
      </c>
      <c r="F12" s="82">
        <f t="shared" si="0"/>
        <v>65965098</v>
      </c>
      <c r="G12" s="80">
        <v>64965098</v>
      </c>
      <c r="H12" s="81">
        <v>1000000</v>
      </c>
      <c r="I12" s="83">
        <f t="shared" si="1"/>
        <v>65965098</v>
      </c>
      <c r="J12" s="80">
        <v>13087783</v>
      </c>
      <c r="K12" s="81">
        <v>79500</v>
      </c>
      <c r="L12" s="81">
        <f t="shared" si="2"/>
        <v>13167283</v>
      </c>
      <c r="M12" s="40">
        <f t="shared" si="3"/>
        <v>0.19960984519419647</v>
      </c>
      <c r="N12" s="108">
        <v>17711383</v>
      </c>
      <c r="O12" s="109">
        <v>48385</v>
      </c>
      <c r="P12" s="110">
        <f t="shared" si="4"/>
        <v>17759768</v>
      </c>
      <c r="Q12" s="40">
        <f t="shared" si="5"/>
        <v>0.26922976753555344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30799166</v>
      </c>
      <c r="AA12" s="81">
        <f t="shared" si="11"/>
        <v>127885</v>
      </c>
      <c r="AB12" s="81">
        <f t="shared" si="12"/>
        <v>30927051</v>
      </c>
      <c r="AC12" s="40">
        <f t="shared" si="13"/>
        <v>0.4688396127297499</v>
      </c>
      <c r="AD12" s="80">
        <v>15449261</v>
      </c>
      <c r="AE12" s="81">
        <v>377059</v>
      </c>
      <c r="AF12" s="81">
        <f t="shared" si="14"/>
        <v>15826320</v>
      </c>
      <c r="AG12" s="40">
        <f t="shared" si="15"/>
        <v>0.45126648816817466</v>
      </c>
      <c r="AH12" s="40">
        <f t="shared" si="16"/>
        <v>0.1221666186453958</v>
      </c>
      <c r="AI12" s="12">
        <v>70103300</v>
      </c>
      <c r="AJ12" s="12">
        <v>70103300</v>
      </c>
      <c r="AK12" s="12">
        <v>31635270</v>
      </c>
      <c r="AL12" s="12"/>
    </row>
    <row r="13" spans="1:38" s="59" customFormat="1" ht="12.75">
      <c r="A13" s="64"/>
      <c r="B13" s="65" t="s">
        <v>492</v>
      </c>
      <c r="C13" s="32"/>
      <c r="D13" s="84">
        <f>SUM(D9:D12)</f>
        <v>535915874</v>
      </c>
      <c r="E13" s="85">
        <f>SUM(E9:E12)</f>
        <v>299569221</v>
      </c>
      <c r="F13" s="93">
        <f t="shared" si="0"/>
        <v>835485095</v>
      </c>
      <c r="G13" s="84">
        <f>SUM(G9:G12)</f>
        <v>535915874</v>
      </c>
      <c r="H13" s="85">
        <f>SUM(H9:H12)</f>
        <v>299569221</v>
      </c>
      <c r="I13" s="86">
        <f t="shared" si="1"/>
        <v>835485095</v>
      </c>
      <c r="J13" s="84">
        <f>SUM(J9:J12)</f>
        <v>132452564</v>
      </c>
      <c r="K13" s="85">
        <f>SUM(K9:K12)</f>
        <v>51533314</v>
      </c>
      <c r="L13" s="85">
        <f t="shared" si="2"/>
        <v>183985878</v>
      </c>
      <c r="M13" s="44">
        <f t="shared" si="3"/>
        <v>0.2202144348248367</v>
      </c>
      <c r="N13" s="114">
        <f>SUM(N9:N12)</f>
        <v>139604399</v>
      </c>
      <c r="O13" s="115">
        <f>SUM(O9:O12)</f>
        <v>67780639</v>
      </c>
      <c r="P13" s="116">
        <f t="shared" si="4"/>
        <v>207385038</v>
      </c>
      <c r="Q13" s="44">
        <f t="shared" si="5"/>
        <v>0.2482211103957516</v>
      </c>
      <c r="R13" s="114">
        <f>SUM(R9:R12)</f>
        <v>0</v>
      </c>
      <c r="S13" s="116">
        <f>SUM(S9:S12)</f>
        <v>0</v>
      </c>
      <c r="T13" s="116">
        <f t="shared" si="6"/>
        <v>0</v>
      </c>
      <c r="U13" s="44">
        <f t="shared" si="7"/>
        <v>0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4">
        <f t="shared" si="9"/>
        <v>0</v>
      </c>
      <c r="Z13" s="84">
        <f t="shared" si="10"/>
        <v>272056963</v>
      </c>
      <c r="AA13" s="85">
        <f t="shared" si="11"/>
        <v>119313953</v>
      </c>
      <c r="AB13" s="85">
        <f t="shared" si="12"/>
        <v>391370916</v>
      </c>
      <c r="AC13" s="44">
        <f t="shared" si="13"/>
        <v>0.4684355452205883</v>
      </c>
      <c r="AD13" s="84">
        <f>SUM(AD9:AD12)</f>
        <v>139067956</v>
      </c>
      <c r="AE13" s="85">
        <f>SUM(AE9:AE12)</f>
        <v>32283539</v>
      </c>
      <c r="AF13" s="85">
        <f t="shared" si="14"/>
        <v>171351495</v>
      </c>
      <c r="AG13" s="44">
        <f t="shared" si="15"/>
        <v>0.4925375906504333</v>
      </c>
      <c r="AH13" s="44">
        <f t="shared" si="16"/>
        <v>0.21029021661001557</v>
      </c>
      <c r="AI13" s="66">
        <f>SUM(AI9:AI12)</f>
        <v>643494718</v>
      </c>
      <c r="AJ13" s="66">
        <f>SUM(AJ9:AJ12)</f>
        <v>705563454</v>
      </c>
      <c r="AK13" s="66">
        <f>SUM(AK9:AK12)</f>
        <v>316945338</v>
      </c>
      <c r="AL13" s="66"/>
    </row>
    <row r="14" spans="1:38" s="13" customFormat="1" ht="12.75">
      <c r="A14" s="29" t="s">
        <v>96</v>
      </c>
      <c r="B14" s="63" t="s">
        <v>493</v>
      </c>
      <c r="C14" s="39" t="s">
        <v>494</v>
      </c>
      <c r="D14" s="80">
        <v>58181910</v>
      </c>
      <c r="E14" s="81">
        <v>9513000</v>
      </c>
      <c r="F14" s="82">
        <f t="shared" si="0"/>
        <v>67694910</v>
      </c>
      <c r="G14" s="80">
        <v>58181910</v>
      </c>
      <c r="H14" s="81">
        <v>9513000</v>
      </c>
      <c r="I14" s="83">
        <f t="shared" si="1"/>
        <v>67694910</v>
      </c>
      <c r="J14" s="80">
        <v>8797557</v>
      </c>
      <c r="K14" s="81">
        <v>19906</v>
      </c>
      <c r="L14" s="81">
        <f t="shared" si="2"/>
        <v>8817463</v>
      </c>
      <c r="M14" s="40">
        <f t="shared" si="3"/>
        <v>0.1302529687978018</v>
      </c>
      <c r="N14" s="108">
        <v>11071619</v>
      </c>
      <c r="O14" s="109">
        <v>0</v>
      </c>
      <c r="P14" s="110">
        <f t="shared" si="4"/>
        <v>11071619</v>
      </c>
      <c r="Q14" s="40">
        <f t="shared" si="5"/>
        <v>0.16355172050601738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19869176</v>
      </c>
      <c r="AA14" s="81">
        <f t="shared" si="11"/>
        <v>19906</v>
      </c>
      <c r="AB14" s="81">
        <f t="shared" si="12"/>
        <v>19889082</v>
      </c>
      <c r="AC14" s="40">
        <f t="shared" si="13"/>
        <v>0.29380468930381914</v>
      </c>
      <c r="AD14" s="80">
        <v>7960960</v>
      </c>
      <c r="AE14" s="81">
        <v>521358</v>
      </c>
      <c r="AF14" s="81">
        <f t="shared" si="14"/>
        <v>8482318</v>
      </c>
      <c r="AG14" s="40">
        <f t="shared" si="15"/>
        <v>0.2632958488087583</v>
      </c>
      <c r="AH14" s="40">
        <f t="shared" si="16"/>
        <v>0.3052586568907225</v>
      </c>
      <c r="AI14" s="12">
        <v>61639126</v>
      </c>
      <c r="AJ14" s="12">
        <v>62686299</v>
      </c>
      <c r="AK14" s="12">
        <v>16229326</v>
      </c>
      <c r="AL14" s="12"/>
    </row>
    <row r="15" spans="1:38" s="13" customFormat="1" ht="12.75">
      <c r="A15" s="29" t="s">
        <v>96</v>
      </c>
      <c r="B15" s="63" t="s">
        <v>495</v>
      </c>
      <c r="C15" s="39" t="s">
        <v>496</v>
      </c>
      <c r="D15" s="80">
        <v>179347893</v>
      </c>
      <c r="E15" s="81">
        <v>67310000</v>
      </c>
      <c r="F15" s="82">
        <f t="shared" si="0"/>
        <v>246657893</v>
      </c>
      <c r="G15" s="80">
        <v>179347893</v>
      </c>
      <c r="H15" s="81">
        <v>67310000</v>
      </c>
      <c r="I15" s="83">
        <f t="shared" si="1"/>
        <v>246657893</v>
      </c>
      <c r="J15" s="80">
        <v>33115768</v>
      </c>
      <c r="K15" s="81">
        <v>3016040</v>
      </c>
      <c r="L15" s="81">
        <f t="shared" si="2"/>
        <v>36131808</v>
      </c>
      <c r="M15" s="40">
        <f t="shared" si="3"/>
        <v>0.14648551303403862</v>
      </c>
      <c r="N15" s="108">
        <v>39630746</v>
      </c>
      <c r="O15" s="109">
        <v>4698963</v>
      </c>
      <c r="P15" s="110">
        <f t="shared" si="4"/>
        <v>44329709</v>
      </c>
      <c r="Q15" s="40">
        <f t="shared" si="5"/>
        <v>0.179721428983422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72746514</v>
      </c>
      <c r="AA15" s="81">
        <f t="shared" si="11"/>
        <v>7715003</v>
      </c>
      <c r="AB15" s="81">
        <f t="shared" si="12"/>
        <v>80461517</v>
      </c>
      <c r="AC15" s="40">
        <f t="shared" si="13"/>
        <v>0.3262069420174606</v>
      </c>
      <c r="AD15" s="80">
        <v>23109962</v>
      </c>
      <c r="AE15" s="81">
        <v>2860477</v>
      </c>
      <c r="AF15" s="81">
        <f t="shared" si="14"/>
        <v>25970439</v>
      </c>
      <c r="AG15" s="40">
        <f t="shared" si="15"/>
        <v>0.28287329667457045</v>
      </c>
      <c r="AH15" s="40">
        <f t="shared" si="16"/>
        <v>0.7069295209064428</v>
      </c>
      <c r="AI15" s="12">
        <v>201133174</v>
      </c>
      <c r="AJ15" s="12">
        <v>188733283</v>
      </c>
      <c r="AK15" s="12">
        <v>56895204</v>
      </c>
      <c r="AL15" s="12"/>
    </row>
    <row r="16" spans="1:38" s="13" customFormat="1" ht="12.75">
      <c r="A16" s="29" t="s">
        <v>96</v>
      </c>
      <c r="B16" s="63" t="s">
        <v>497</v>
      </c>
      <c r="C16" s="39" t="s">
        <v>498</v>
      </c>
      <c r="D16" s="80">
        <v>34317597</v>
      </c>
      <c r="E16" s="81">
        <v>14031000</v>
      </c>
      <c r="F16" s="82">
        <f t="shared" si="0"/>
        <v>48348597</v>
      </c>
      <c r="G16" s="80">
        <v>34317597</v>
      </c>
      <c r="H16" s="81">
        <v>14031000</v>
      </c>
      <c r="I16" s="83">
        <f t="shared" si="1"/>
        <v>48348597</v>
      </c>
      <c r="J16" s="80">
        <v>6221779</v>
      </c>
      <c r="K16" s="81">
        <v>4861315</v>
      </c>
      <c r="L16" s="81">
        <f t="shared" si="2"/>
        <v>11083094</v>
      </c>
      <c r="M16" s="40">
        <f t="shared" si="3"/>
        <v>0.2292330013216309</v>
      </c>
      <c r="N16" s="108">
        <v>7377664</v>
      </c>
      <c r="O16" s="109">
        <v>1302983</v>
      </c>
      <c r="P16" s="110">
        <f t="shared" si="4"/>
        <v>8680647</v>
      </c>
      <c r="Q16" s="40">
        <f t="shared" si="5"/>
        <v>0.17954289345769434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13599443</v>
      </c>
      <c r="AA16" s="81">
        <f t="shared" si="11"/>
        <v>6164298</v>
      </c>
      <c r="AB16" s="81">
        <f t="shared" si="12"/>
        <v>19763741</v>
      </c>
      <c r="AC16" s="40">
        <f t="shared" si="13"/>
        <v>0.40877589477932524</v>
      </c>
      <c r="AD16" s="80">
        <v>7032428</v>
      </c>
      <c r="AE16" s="81">
        <v>6490397</v>
      </c>
      <c r="AF16" s="81">
        <f t="shared" si="14"/>
        <v>13522825</v>
      </c>
      <c r="AG16" s="40">
        <f t="shared" si="15"/>
        <v>0.6741034433333665</v>
      </c>
      <c r="AH16" s="40">
        <f t="shared" si="16"/>
        <v>-0.35807444080656226</v>
      </c>
      <c r="AI16" s="12">
        <v>44184017</v>
      </c>
      <c r="AJ16" s="12">
        <v>44184017</v>
      </c>
      <c r="AK16" s="12">
        <v>29784598</v>
      </c>
      <c r="AL16" s="12"/>
    </row>
    <row r="17" spans="1:38" s="13" customFormat="1" ht="12.75">
      <c r="A17" s="29" t="s">
        <v>96</v>
      </c>
      <c r="B17" s="63" t="s">
        <v>499</v>
      </c>
      <c r="C17" s="39" t="s">
        <v>500</v>
      </c>
      <c r="D17" s="80">
        <v>55139550</v>
      </c>
      <c r="E17" s="81">
        <v>15828000</v>
      </c>
      <c r="F17" s="82">
        <f t="shared" si="0"/>
        <v>70967550</v>
      </c>
      <c r="G17" s="80">
        <v>55139550</v>
      </c>
      <c r="H17" s="81">
        <v>15828000</v>
      </c>
      <c r="I17" s="83">
        <f t="shared" si="1"/>
        <v>70967550</v>
      </c>
      <c r="J17" s="80">
        <v>12760038</v>
      </c>
      <c r="K17" s="81">
        <v>4524558</v>
      </c>
      <c r="L17" s="81">
        <f t="shared" si="2"/>
        <v>17284596</v>
      </c>
      <c r="M17" s="40">
        <f t="shared" si="3"/>
        <v>0.2435563296182551</v>
      </c>
      <c r="N17" s="108">
        <v>10435966</v>
      </c>
      <c r="O17" s="109">
        <v>6611831</v>
      </c>
      <c r="P17" s="110">
        <f t="shared" si="4"/>
        <v>17047797</v>
      </c>
      <c r="Q17" s="40">
        <f t="shared" si="5"/>
        <v>0.24021960741212003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23196004</v>
      </c>
      <c r="AA17" s="81">
        <f t="shared" si="11"/>
        <v>11136389</v>
      </c>
      <c r="AB17" s="81">
        <f t="shared" si="12"/>
        <v>34332393</v>
      </c>
      <c r="AC17" s="40">
        <f t="shared" si="13"/>
        <v>0.48377593703037514</v>
      </c>
      <c r="AD17" s="80">
        <v>10400652</v>
      </c>
      <c r="AE17" s="81">
        <v>2998105</v>
      </c>
      <c r="AF17" s="81">
        <f t="shared" si="14"/>
        <v>13398757</v>
      </c>
      <c r="AG17" s="40">
        <f t="shared" si="15"/>
        <v>0.3877852283320117</v>
      </c>
      <c r="AH17" s="40">
        <f t="shared" si="16"/>
        <v>0.27234168064992903</v>
      </c>
      <c r="AI17" s="12">
        <v>67795553</v>
      </c>
      <c r="AJ17" s="12">
        <v>78058743</v>
      </c>
      <c r="AK17" s="12">
        <v>26290114</v>
      </c>
      <c r="AL17" s="12"/>
    </row>
    <row r="18" spans="1:38" s="13" customFormat="1" ht="12.75">
      <c r="A18" s="29" t="s">
        <v>96</v>
      </c>
      <c r="B18" s="63" t="s">
        <v>501</v>
      </c>
      <c r="C18" s="39" t="s">
        <v>502</v>
      </c>
      <c r="D18" s="80">
        <v>61442000</v>
      </c>
      <c r="E18" s="81">
        <v>15381000</v>
      </c>
      <c r="F18" s="82">
        <f t="shared" si="0"/>
        <v>76823000</v>
      </c>
      <c r="G18" s="80">
        <v>61442000</v>
      </c>
      <c r="H18" s="81">
        <v>15381000</v>
      </c>
      <c r="I18" s="83">
        <f t="shared" si="1"/>
        <v>76823000</v>
      </c>
      <c r="J18" s="80">
        <v>7486533</v>
      </c>
      <c r="K18" s="81">
        <v>4690950</v>
      </c>
      <c r="L18" s="81">
        <f t="shared" si="2"/>
        <v>12177483</v>
      </c>
      <c r="M18" s="40">
        <f t="shared" si="3"/>
        <v>0.1585135050700962</v>
      </c>
      <c r="N18" s="108">
        <v>9669478</v>
      </c>
      <c r="O18" s="109">
        <v>6097830</v>
      </c>
      <c r="P18" s="110">
        <f t="shared" si="4"/>
        <v>15767308</v>
      </c>
      <c r="Q18" s="40">
        <f t="shared" si="5"/>
        <v>0.20524202387305884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17156011</v>
      </c>
      <c r="AA18" s="81">
        <f t="shared" si="11"/>
        <v>10788780</v>
      </c>
      <c r="AB18" s="81">
        <f t="shared" si="12"/>
        <v>27944791</v>
      </c>
      <c r="AC18" s="40">
        <f t="shared" si="13"/>
        <v>0.36375552894315505</v>
      </c>
      <c r="AD18" s="80">
        <v>12951323</v>
      </c>
      <c r="AE18" s="81">
        <v>4409885</v>
      </c>
      <c r="AF18" s="81">
        <f t="shared" si="14"/>
        <v>17361208</v>
      </c>
      <c r="AG18" s="40">
        <f t="shared" si="15"/>
        <v>0.6940895862670153</v>
      </c>
      <c r="AH18" s="40">
        <f t="shared" si="16"/>
        <v>-0.09180812763720125</v>
      </c>
      <c r="AI18" s="12">
        <v>44739000</v>
      </c>
      <c r="AJ18" s="12">
        <v>44739000</v>
      </c>
      <c r="AK18" s="12">
        <v>31052874</v>
      </c>
      <c r="AL18" s="12"/>
    </row>
    <row r="19" spans="1:38" s="13" customFormat="1" ht="12.75">
      <c r="A19" s="29" t="s">
        <v>96</v>
      </c>
      <c r="B19" s="63" t="s">
        <v>503</v>
      </c>
      <c r="C19" s="39" t="s">
        <v>504</v>
      </c>
      <c r="D19" s="80">
        <v>45744210</v>
      </c>
      <c r="E19" s="81">
        <v>10133000</v>
      </c>
      <c r="F19" s="82">
        <f t="shared" si="0"/>
        <v>55877210</v>
      </c>
      <c r="G19" s="80">
        <v>45744210</v>
      </c>
      <c r="H19" s="81">
        <v>10133000</v>
      </c>
      <c r="I19" s="83">
        <f t="shared" si="1"/>
        <v>55877210</v>
      </c>
      <c r="J19" s="80">
        <v>6419541</v>
      </c>
      <c r="K19" s="81">
        <v>176265</v>
      </c>
      <c r="L19" s="81">
        <f t="shared" si="2"/>
        <v>6595806</v>
      </c>
      <c r="M19" s="40">
        <f t="shared" si="3"/>
        <v>0.11804107613819659</v>
      </c>
      <c r="N19" s="108">
        <v>7611850</v>
      </c>
      <c r="O19" s="109">
        <v>585275</v>
      </c>
      <c r="P19" s="110">
        <f t="shared" si="4"/>
        <v>8197125</v>
      </c>
      <c r="Q19" s="40">
        <f t="shared" si="5"/>
        <v>0.14669889566784025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14031391</v>
      </c>
      <c r="AA19" s="81">
        <f t="shared" si="11"/>
        <v>761540</v>
      </c>
      <c r="AB19" s="81">
        <f t="shared" si="12"/>
        <v>14792931</v>
      </c>
      <c r="AC19" s="40">
        <f t="shared" si="13"/>
        <v>0.26473997180603687</v>
      </c>
      <c r="AD19" s="80">
        <v>7203673</v>
      </c>
      <c r="AE19" s="81">
        <v>1140125</v>
      </c>
      <c r="AF19" s="81">
        <f t="shared" si="14"/>
        <v>8343798</v>
      </c>
      <c r="AG19" s="40">
        <f t="shared" si="15"/>
        <v>0.27862696914512514</v>
      </c>
      <c r="AH19" s="40">
        <f t="shared" si="16"/>
        <v>-0.0175786853900346</v>
      </c>
      <c r="AI19" s="12">
        <v>57333890</v>
      </c>
      <c r="AJ19" s="12">
        <v>50774270</v>
      </c>
      <c r="AK19" s="12">
        <v>15974768</v>
      </c>
      <c r="AL19" s="12"/>
    </row>
    <row r="20" spans="1:38" s="13" customFormat="1" ht="12.75">
      <c r="A20" s="29" t="s">
        <v>115</v>
      </c>
      <c r="B20" s="63" t="s">
        <v>505</v>
      </c>
      <c r="C20" s="39" t="s">
        <v>506</v>
      </c>
      <c r="D20" s="80">
        <v>83809331</v>
      </c>
      <c r="E20" s="81">
        <v>1495150</v>
      </c>
      <c r="F20" s="82">
        <f t="shared" si="0"/>
        <v>85304481</v>
      </c>
      <c r="G20" s="80">
        <v>83809331</v>
      </c>
      <c r="H20" s="81">
        <v>1495150</v>
      </c>
      <c r="I20" s="83">
        <f t="shared" si="1"/>
        <v>85304481</v>
      </c>
      <c r="J20" s="80">
        <v>17903529</v>
      </c>
      <c r="K20" s="81">
        <v>10566</v>
      </c>
      <c r="L20" s="81">
        <f t="shared" si="2"/>
        <v>17914095</v>
      </c>
      <c r="M20" s="40">
        <f t="shared" si="3"/>
        <v>0.21000180518066805</v>
      </c>
      <c r="N20" s="108">
        <v>19055303</v>
      </c>
      <c r="O20" s="109">
        <v>362847</v>
      </c>
      <c r="P20" s="110">
        <f t="shared" si="4"/>
        <v>19418150</v>
      </c>
      <c r="Q20" s="40">
        <f t="shared" si="5"/>
        <v>0.22763341119208028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36958832</v>
      </c>
      <c r="AA20" s="81">
        <f t="shared" si="11"/>
        <v>373413</v>
      </c>
      <c r="AB20" s="81">
        <f t="shared" si="12"/>
        <v>37332245</v>
      </c>
      <c r="AC20" s="40">
        <f t="shared" si="13"/>
        <v>0.4376352163727483</v>
      </c>
      <c r="AD20" s="80">
        <v>13207304</v>
      </c>
      <c r="AE20" s="81">
        <v>88748</v>
      </c>
      <c r="AF20" s="81">
        <f t="shared" si="14"/>
        <v>13296052</v>
      </c>
      <c r="AG20" s="40">
        <f t="shared" si="15"/>
        <v>0.30813483053636065</v>
      </c>
      <c r="AH20" s="40">
        <f t="shared" si="16"/>
        <v>0.4604447997044536</v>
      </c>
      <c r="AI20" s="12">
        <v>72936000</v>
      </c>
      <c r="AJ20" s="12">
        <v>82194469</v>
      </c>
      <c r="AK20" s="12">
        <v>22474122</v>
      </c>
      <c r="AL20" s="12"/>
    </row>
    <row r="21" spans="1:38" s="59" customFormat="1" ht="12.75">
      <c r="A21" s="64"/>
      <c r="B21" s="65" t="s">
        <v>507</v>
      </c>
      <c r="C21" s="32"/>
      <c r="D21" s="84">
        <f>SUM(D14:D20)</f>
        <v>517982491</v>
      </c>
      <c r="E21" s="85">
        <f>SUM(E14:E20)</f>
        <v>133691150</v>
      </c>
      <c r="F21" s="86">
        <f t="shared" si="0"/>
        <v>651673641</v>
      </c>
      <c r="G21" s="84">
        <f>SUM(G14:G20)</f>
        <v>517982491</v>
      </c>
      <c r="H21" s="85">
        <f>SUM(H14:H20)</f>
        <v>133691150</v>
      </c>
      <c r="I21" s="86">
        <f t="shared" si="1"/>
        <v>651673641</v>
      </c>
      <c r="J21" s="84">
        <f>SUM(J14:J20)</f>
        <v>92704745</v>
      </c>
      <c r="K21" s="85">
        <f>SUM(K14:K20)</f>
        <v>17299600</v>
      </c>
      <c r="L21" s="85">
        <f t="shared" si="2"/>
        <v>110004345</v>
      </c>
      <c r="M21" s="44">
        <f t="shared" si="3"/>
        <v>0.1688028149047078</v>
      </c>
      <c r="N21" s="114">
        <f>SUM(N14:N20)</f>
        <v>104852626</v>
      </c>
      <c r="O21" s="115">
        <f>SUM(O14:O20)</f>
        <v>19659729</v>
      </c>
      <c r="P21" s="116">
        <f t="shared" si="4"/>
        <v>124512355</v>
      </c>
      <c r="Q21" s="44">
        <f t="shared" si="5"/>
        <v>0.19106550758894358</v>
      </c>
      <c r="R21" s="114">
        <f>SUM(R14:R20)</f>
        <v>0</v>
      </c>
      <c r="S21" s="116">
        <f>SUM(S14:S20)</f>
        <v>0</v>
      </c>
      <c r="T21" s="116">
        <f t="shared" si="6"/>
        <v>0</v>
      </c>
      <c r="U21" s="44">
        <f t="shared" si="7"/>
        <v>0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4">
        <f t="shared" si="9"/>
        <v>0</v>
      </c>
      <c r="Z21" s="84">
        <f t="shared" si="10"/>
        <v>197557371</v>
      </c>
      <c r="AA21" s="85">
        <f t="shared" si="11"/>
        <v>36959329</v>
      </c>
      <c r="AB21" s="85">
        <f t="shared" si="12"/>
        <v>234516700</v>
      </c>
      <c r="AC21" s="44">
        <f t="shared" si="13"/>
        <v>0.3598683224936514</v>
      </c>
      <c r="AD21" s="84">
        <f>SUM(AD14:AD20)</f>
        <v>81866302</v>
      </c>
      <c r="AE21" s="85">
        <f>SUM(AE14:AE20)</f>
        <v>18509095</v>
      </c>
      <c r="AF21" s="85">
        <f t="shared" si="14"/>
        <v>100375397</v>
      </c>
      <c r="AG21" s="44">
        <f t="shared" si="15"/>
        <v>0.36143177261323634</v>
      </c>
      <c r="AH21" s="44">
        <f t="shared" si="16"/>
        <v>0.2404668745668821</v>
      </c>
      <c r="AI21" s="66">
        <f>SUM(AI14:AI20)</f>
        <v>549760760</v>
      </c>
      <c r="AJ21" s="66">
        <f>SUM(AJ14:AJ20)</f>
        <v>551370081</v>
      </c>
      <c r="AK21" s="66">
        <f>SUM(AK14:AK20)</f>
        <v>198701006</v>
      </c>
      <c r="AL21" s="66"/>
    </row>
    <row r="22" spans="1:38" s="13" customFormat="1" ht="12.75">
      <c r="A22" s="29" t="s">
        <v>96</v>
      </c>
      <c r="B22" s="63" t="s">
        <v>508</v>
      </c>
      <c r="C22" s="39" t="s">
        <v>509</v>
      </c>
      <c r="D22" s="80">
        <v>86297784</v>
      </c>
      <c r="E22" s="81">
        <v>0</v>
      </c>
      <c r="F22" s="82">
        <f t="shared" si="0"/>
        <v>86297784</v>
      </c>
      <c r="G22" s="80">
        <v>86297784</v>
      </c>
      <c r="H22" s="81">
        <v>0</v>
      </c>
      <c r="I22" s="83">
        <f t="shared" si="1"/>
        <v>86297784</v>
      </c>
      <c r="J22" s="80">
        <v>15196043</v>
      </c>
      <c r="K22" s="81">
        <v>79439</v>
      </c>
      <c r="L22" s="81">
        <f t="shared" si="2"/>
        <v>15275482</v>
      </c>
      <c r="M22" s="40">
        <f t="shared" si="3"/>
        <v>0.17700897163245813</v>
      </c>
      <c r="N22" s="108">
        <v>15008591</v>
      </c>
      <c r="O22" s="109">
        <v>161851</v>
      </c>
      <c r="P22" s="110">
        <f t="shared" si="4"/>
        <v>15170442</v>
      </c>
      <c r="Q22" s="40">
        <f t="shared" si="5"/>
        <v>0.1757917908992889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30204634</v>
      </c>
      <c r="AA22" s="81">
        <f t="shared" si="11"/>
        <v>241290</v>
      </c>
      <c r="AB22" s="81">
        <f t="shared" si="12"/>
        <v>30445924</v>
      </c>
      <c r="AC22" s="40">
        <f t="shared" si="13"/>
        <v>0.352800762531747</v>
      </c>
      <c r="AD22" s="80">
        <v>14734151</v>
      </c>
      <c r="AE22" s="81">
        <v>7996</v>
      </c>
      <c r="AF22" s="81">
        <f t="shared" si="14"/>
        <v>14742147</v>
      </c>
      <c r="AG22" s="40">
        <f t="shared" si="15"/>
        <v>0.5085256938703684</v>
      </c>
      <c r="AH22" s="40">
        <f t="shared" si="16"/>
        <v>0.02905241685624227</v>
      </c>
      <c r="AI22" s="12">
        <v>52359492</v>
      </c>
      <c r="AJ22" s="12">
        <v>74413098</v>
      </c>
      <c r="AK22" s="12">
        <v>26626147</v>
      </c>
      <c r="AL22" s="12"/>
    </row>
    <row r="23" spans="1:38" s="13" customFormat="1" ht="12.75">
      <c r="A23" s="29" t="s">
        <v>96</v>
      </c>
      <c r="B23" s="63" t="s">
        <v>510</v>
      </c>
      <c r="C23" s="39" t="s">
        <v>511</v>
      </c>
      <c r="D23" s="80">
        <v>79529656</v>
      </c>
      <c r="E23" s="81">
        <v>61857000</v>
      </c>
      <c r="F23" s="82">
        <f t="shared" si="0"/>
        <v>141386656</v>
      </c>
      <c r="G23" s="80">
        <v>79529656</v>
      </c>
      <c r="H23" s="81">
        <v>61857000</v>
      </c>
      <c r="I23" s="83">
        <f t="shared" si="1"/>
        <v>141386656</v>
      </c>
      <c r="J23" s="80">
        <v>18654069</v>
      </c>
      <c r="K23" s="81">
        <v>5800546</v>
      </c>
      <c r="L23" s="81">
        <f t="shared" si="2"/>
        <v>24454615</v>
      </c>
      <c r="M23" s="40">
        <f t="shared" si="3"/>
        <v>0.1729626804385274</v>
      </c>
      <c r="N23" s="108">
        <v>17411823</v>
      </c>
      <c r="O23" s="109">
        <v>8979984</v>
      </c>
      <c r="P23" s="110">
        <f t="shared" si="4"/>
        <v>26391807</v>
      </c>
      <c r="Q23" s="40">
        <f t="shared" si="5"/>
        <v>0.18666405831113228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36065892</v>
      </c>
      <c r="AA23" s="81">
        <f t="shared" si="11"/>
        <v>14780530</v>
      </c>
      <c r="AB23" s="81">
        <f t="shared" si="12"/>
        <v>50846422</v>
      </c>
      <c r="AC23" s="40">
        <f t="shared" si="13"/>
        <v>0.35962673874965967</v>
      </c>
      <c r="AD23" s="80">
        <v>16632605</v>
      </c>
      <c r="AE23" s="81">
        <v>10953590</v>
      </c>
      <c r="AF23" s="81">
        <f t="shared" si="14"/>
        <v>27586195</v>
      </c>
      <c r="AG23" s="40">
        <f t="shared" si="15"/>
        <v>0.47382045284246554</v>
      </c>
      <c r="AH23" s="40">
        <f t="shared" si="16"/>
        <v>-0.04329658367165168</v>
      </c>
      <c r="AI23" s="12">
        <v>119826748</v>
      </c>
      <c r="AJ23" s="12">
        <v>143485654</v>
      </c>
      <c r="AK23" s="12">
        <v>56776364</v>
      </c>
      <c r="AL23" s="12"/>
    </row>
    <row r="24" spans="1:38" s="13" customFormat="1" ht="12.75">
      <c r="A24" s="29" t="s">
        <v>96</v>
      </c>
      <c r="B24" s="63" t="s">
        <v>512</v>
      </c>
      <c r="C24" s="39" t="s">
        <v>513</v>
      </c>
      <c r="D24" s="80">
        <v>167579572</v>
      </c>
      <c r="E24" s="81">
        <v>24120129</v>
      </c>
      <c r="F24" s="82">
        <f t="shared" si="0"/>
        <v>191699701</v>
      </c>
      <c r="G24" s="80">
        <v>167579572</v>
      </c>
      <c r="H24" s="81">
        <v>24120129</v>
      </c>
      <c r="I24" s="83">
        <f t="shared" si="1"/>
        <v>191699701</v>
      </c>
      <c r="J24" s="80">
        <v>39052081</v>
      </c>
      <c r="K24" s="81">
        <v>1924231</v>
      </c>
      <c r="L24" s="81">
        <f t="shared" si="2"/>
        <v>40976312</v>
      </c>
      <c r="M24" s="40">
        <f t="shared" si="3"/>
        <v>0.21375261299964157</v>
      </c>
      <c r="N24" s="108">
        <v>33619251</v>
      </c>
      <c r="O24" s="109">
        <v>3182085</v>
      </c>
      <c r="P24" s="110">
        <f t="shared" si="4"/>
        <v>36801336</v>
      </c>
      <c r="Q24" s="40">
        <f t="shared" si="5"/>
        <v>0.19197388315175307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72671332</v>
      </c>
      <c r="AA24" s="81">
        <f t="shared" si="11"/>
        <v>5106316</v>
      </c>
      <c r="AB24" s="81">
        <f t="shared" si="12"/>
        <v>77777648</v>
      </c>
      <c r="AC24" s="40">
        <f t="shared" si="13"/>
        <v>0.4057264961513946</v>
      </c>
      <c r="AD24" s="80">
        <v>32446108</v>
      </c>
      <c r="AE24" s="81">
        <v>3429990</v>
      </c>
      <c r="AF24" s="81">
        <f t="shared" si="14"/>
        <v>35876098</v>
      </c>
      <c r="AG24" s="40">
        <f t="shared" si="15"/>
        <v>0.3963726844438889</v>
      </c>
      <c r="AH24" s="40">
        <f t="shared" si="16"/>
        <v>0.025789816941630628</v>
      </c>
      <c r="AI24" s="12">
        <v>179340504</v>
      </c>
      <c r="AJ24" s="12">
        <v>165489549</v>
      </c>
      <c r="AK24" s="12">
        <v>71085677</v>
      </c>
      <c r="AL24" s="12"/>
    </row>
    <row r="25" spans="1:38" s="13" customFormat="1" ht="12.75">
      <c r="A25" s="29" t="s">
        <v>96</v>
      </c>
      <c r="B25" s="63" t="s">
        <v>514</v>
      </c>
      <c r="C25" s="39" t="s">
        <v>515</v>
      </c>
      <c r="D25" s="80">
        <v>41003084</v>
      </c>
      <c r="E25" s="81">
        <v>9574000</v>
      </c>
      <c r="F25" s="82">
        <f t="shared" si="0"/>
        <v>50577084</v>
      </c>
      <c r="G25" s="80">
        <v>41003084</v>
      </c>
      <c r="H25" s="81">
        <v>9574000</v>
      </c>
      <c r="I25" s="83">
        <f t="shared" si="1"/>
        <v>50577084</v>
      </c>
      <c r="J25" s="80">
        <v>11395669</v>
      </c>
      <c r="K25" s="81">
        <v>166865</v>
      </c>
      <c r="L25" s="81">
        <f t="shared" si="2"/>
        <v>11562534</v>
      </c>
      <c r="M25" s="40">
        <f t="shared" si="3"/>
        <v>0.2286121121573557</v>
      </c>
      <c r="N25" s="108">
        <v>8501325</v>
      </c>
      <c r="O25" s="109">
        <v>0</v>
      </c>
      <c r="P25" s="110">
        <f t="shared" si="4"/>
        <v>8501325</v>
      </c>
      <c r="Q25" s="40">
        <f t="shared" si="5"/>
        <v>0.1680864994114726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19896994</v>
      </c>
      <c r="AA25" s="81">
        <f t="shared" si="11"/>
        <v>166865</v>
      </c>
      <c r="AB25" s="81">
        <f t="shared" si="12"/>
        <v>20063859</v>
      </c>
      <c r="AC25" s="40">
        <f t="shared" si="13"/>
        <v>0.3966986115688283</v>
      </c>
      <c r="AD25" s="80">
        <v>11798316</v>
      </c>
      <c r="AE25" s="81">
        <v>180015</v>
      </c>
      <c r="AF25" s="81">
        <f t="shared" si="14"/>
        <v>11978331</v>
      </c>
      <c r="AG25" s="40">
        <f t="shared" si="15"/>
        <v>0.4872444392218511</v>
      </c>
      <c r="AH25" s="40">
        <f t="shared" si="16"/>
        <v>-0.29027466347356734</v>
      </c>
      <c r="AI25" s="12">
        <v>45894611</v>
      </c>
      <c r="AJ25" s="12">
        <v>48097748</v>
      </c>
      <c r="AK25" s="12">
        <v>22361894</v>
      </c>
      <c r="AL25" s="12"/>
    </row>
    <row r="26" spans="1:38" s="13" customFormat="1" ht="12.75">
      <c r="A26" s="29" t="s">
        <v>96</v>
      </c>
      <c r="B26" s="63" t="s">
        <v>516</v>
      </c>
      <c r="C26" s="39" t="s">
        <v>517</v>
      </c>
      <c r="D26" s="80">
        <v>49538136</v>
      </c>
      <c r="E26" s="81">
        <v>9911000</v>
      </c>
      <c r="F26" s="82">
        <f t="shared" si="0"/>
        <v>59449136</v>
      </c>
      <c r="G26" s="80">
        <v>49538136</v>
      </c>
      <c r="H26" s="81">
        <v>9911000</v>
      </c>
      <c r="I26" s="83">
        <f t="shared" si="1"/>
        <v>59449136</v>
      </c>
      <c r="J26" s="80">
        <v>5579455</v>
      </c>
      <c r="K26" s="81">
        <v>808090</v>
      </c>
      <c r="L26" s="81">
        <f t="shared" si="2"/>
        <v>6387545</v>
      </c>
      <c r="M26" s="40">
        <f t="shared" si="3"/>
        <v>0.1074455480732302</v>
      </c>
      <c r="N26" s="108">
        <v>3019979</v>
      </c>
      <c r="O26" s="109">
        <v>0</v>
      </c>
      <c r="P26" s="110">
        <f t="shared" si="4"/>
        <v>3019979</v>
      </c>
      <c r="Q26" s="40">
        <f t="shared" si="5"/>
        <v>0.05079937578907791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8599434</v>
      </c>
      <c r="AA26" s="81">
        <f t="shared" si="11"/>
        <v>808090</v>
      </c>
      <c r="AB26" s="81">
        <f t="shared" si="12"/>
        <v>9407524</v>
      </c>
      <c r="AC26" s="40">
        <f t="shared" si="13"/>
        <v>0.1582449238623081</v>
      </c>
      <c r="AD26" s="80">
        <v>3839284</v>
      </c>
      <c r="AE26" s="81">
        <v>2168134</v>
      </c>
      <c r="AF26" s="81">
        <f t="shared" si="14"/>
        <v>6007418</v>
      </c>
      <c r="AG26" s="40">
        <f t="shared" si="15"/>
        <v>0.4657906675304381</v>
      </c>
      <c r="AH26" s="40">
        <f t="shared" si="16"/>
        <v>-0.49729168171750326</v>
      </c>
      <c r="AI26" s="12">
        <v>28089221</v>
      </c>
      <c r="AJ26" s="12">
        <v>28089221</v>
      </c>
      <c r="AK26" s="12">
        <v>13083697</v>
      </c>
      <c r="AL26" s="12"/>
    </row>
    <row r="27" spans="1:38" s="13" customFormat="1" ht="12.75">
      <c r="A27" s="29" t="s">
        <v>96</v>
      </c>
      <c r="B27" s="63" t="s">
        <v>518</v>
      </c>
      <c r="C27" s="39" t="s">
        <v>519</v>
      </c>
      <c r="D27" s="80">
        <v>68565168</v>
      </c>
      <c r="E27" s="81">
        <v>39913911</v>
      </c>
      <c r="F27" s="82">
        <f t="shared" si="0"/>
        <v>108479079</v>
      </c>
      <c r="G27" s="80">
        <v>68565168</v>
      </c>
      <c r="H27" s="81">
        <v>39913911</v>
      </c>
      <c r="I27" s="83">
        <f t="shared" si="1"/>
        <v>108479079</v>
      </c>
      <c r="J27" s="80">
        <v>7886780</v>
      </c>
      <c r="K27" s="81">
        <v>5844795</v>
      </c>
      <c r="L27" s="81">
        <f t="shared" si="2"/>
        <v>13731575</v>
      </c>
      <c r="M27" s="40">
        <f t="shared" si="3"/>
        <v>0.12658270264259894</v>
      </c>
      <c r="N27" s="108">
        <v>7686569</v>
      </c>
      <c r="O27" s="109">
        <v>12787985</v>
      </c>
      <c r="P27" s="110">
        <f t="shared" si="4"/>
        <v>20474554</v>
      </c>
      <c r="Q27" s="40">
        <f t="shared" si="5"/>
        <v>0.18874196009720917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15573349</v>
      </c>
      <c r="AA27" s="81">
        <f t="shared" si="11"/>
        <v>18632780</v>
      </c>
      <c r="AB27" s="81">
        <f t="shared" si="12"/>
        <v>34206129</v>
      </c>
      <c r="AC27" s="40">
        <f t="shared" si="13"/>
        <v>0.3153246627398081</v>
      </c>
      <c r="AD27" s="80">
        <v>7847944</v>
      </c>
      <c r="AE27" s="81">
        <v>1110406</v>
      </c>
      <c r="AF27" s="81">
        <f t="shared" si="14"/>
        <v>8958350</v>
      </c>
      <c r="AG27" s="40">
        <f t="shared" si="15"/>
        <v>0.4372794153330915</v>
      </c>
      <c r="AH27" s="40">
        <f t="shared" si="16"/>
        <v>1.2855273571584052</v>
      </c>
      <c r="AI27" s="12">
        <v>52029625</v>
      </c>
      <c r="AJ27" s="12">
        <v>88024411</v>
      </c>
      <c r="AK27" s="12">
        <v>22751484</v>
      </c>
      <c r="AL27" s="12"/>
    </row>
    <row r="28" spans="1:38" s="13" customFormat="1" ht="12.75">
      <c r="A28" s="29" t="s">
        <v>96</v>
      </c>
      <c r="B28" s="63" t="s">
        <v>520</v>
      </c>
      <c r="C28" s="39" t="s">
        <v>521</v>
      </c>
      <c r="D28" s="80">
        <v>83275810</v>
      </c>
      <c r="E28" s="81">
        <v>16378325</v>
      </c>
      <c r="F28" s="82">
        <f t="shared" si="0"/>
        <v>99654135</v>
      </c>
      <c r="G28" s="80">
        <v>83275810</v>
      </c>
      <c r="H28" s="81">
        <v>16378325</v>
      </c>
      <c r="I28" s="83">
        <f t="shared" si="1"/>
        <v>99654135</v>
      </c>
      <c r="J28" s="80">
        <v>16875506</v>
      </c>
      <c r="K28" s="81">
        <v>2577695</v>
      </c>
      <c r="L28" s="81">
        <f t="shared" si="2"/>
        <v>19453201</v>
      </c>
      <c r="M28" s="40">
        <f t="shared" si="3"/>
        <v>0.19520716325519258</v>
      </c>
      <c r="N28" s="108">
        <v>15259129</v>
      </c>
      <c r="O28" s="109">
        <v>669719</v>
      </c>
      <c r="P28" s="110">
        <f t="shared" si="4"/>
        <v>15928848</v>
      </c>
      <c r="Q28" s="40">
        <f t="shared" si="5"/>
        <v>0.15984131516469438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32134635</v>
      </c>
      <c r="AA28" s="81">
        <f t="shared" si="11"/>
        <v>3247414</v>
      </c>
      <c r="AB28" s="81">
        <f t="shared" si="12"/>
        <v>35382049</v>
      </c>
      <c r="AC28" s="40">
        <f t="shared" si="13"/>
        <v>0.35504847841988696</v>
      </c>
      <c r="AD28" s="80">
        <v>17423885</v>
      </c>
      <c r="AE28" s="81">
        <v>1501242</v>
      </c>
      <c r="AF28" s="81">
        <f t="shared" si="14"/>
        <v>18925127</v>
      </c>
      <c r="AG28" s="40">
        <f t="shared" si="15"/>
        <v>0.3805398899124678</v>
      </c>
      <c r="AH28" s="40">
        <f t="shared" si="16"/>
        <v>-0.15832279487477152</v>
      </c>
      <c r="AI28" s="12">
        <v>84359235</v>
      </c>
      <c r="AJ28" s="12">
        <v>84359235</v>
      </c>
      <c r="AK28" s="12">
        <v>32102054</v>
      </c>
      <c r="AL28" s="12"/>
    </row>
    <row r="29" spans="1:38" s="13" customFormat="1" ht="12.75">
      <c r="A29" s="29" t="s">
        <v>96</v>
      </c>
      <c r="B29" s="63" t="s">
        <v>522</v>
      </c>
      <c r="C29" s="39" t="s">
        <v>523</v>
      </c>
      <c r="D29" s="80">
        <v>103369</v>
      </c>
      <c r="E29" s="81">
        <v>27199000</v>
      </c>
      <c r="F29" s="82">
        <f t="shared" si="0"/>
        <v>27302369</v>
      </c>
      <c r="G29" s="80">
        <v>103369</v>
      </c>
      <c r="H29" s="81">
        <v>27199000</v>
      </c>
      <c r="I29" s="83">
        <f t="shared" si="1"/>
        <v>27302369</v>
      </c>
      <c r="J29" s="80">
        <v>22487792</v>
      </c>
      <c r="K29" s="81">
        <v>0</v>
      </c>
      <c r="L29" s="81">
        <f t="shared" si="2"/>
        <v>22487792</v>
      </c>
      <c r="M29" s="40">
        <f t="shared" si="3"/>
        <v>0.8236571705554195</v>
      </c>
      <c r="N29" s="108">
        <v>21446646</v>
      </c>
      <c r="O29" s="109">
        <v>0</v>
      </c>
      <c r="P29" s="110">
        <f t="shared" si="4"/>
        <v>21446646</v>
      </c>
      <c r="Q29" s="40">
        <f t="shared" si="5"/>
        <v>0.7855232635673484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43934438</v>
      </c>
      <c r="AA29" s="81">
        <f t="shared" si="11"/>
        <v>0</v>
      </c>
      <c r="AB29" s="81">
        <f t="shared" si="12"/>
        <v>43934438</v>
      </c>
      <c r="AC29" s="40">
        <f t="shared" si="13"/>
        <v>1.6091804341227678</v>
      </c>
      <c r="AD29" s="80">
        <v>16229924</v>
      </c>
      <c r="AE29" s="81">
        <v>0</v>
      </c>
      <c r="AF29" s="81">
        <f t="shared" si="14"/>
        <v>16229924</v>
      </c>
      <c r="AG29" s="40">
        <f t="shared" si="15"/>
        <v>0.8530891551707466</v>
      </c>
      <c r="AH29" s="40">
        <f t="shared" si="16"/>
        <v>0.3214261508556664</v>
      </c>
      <c r="AI29" s="12">
        <v>42678837</v>
      </c>
      <c r="AJ29" s="12">
        <v>153277560</v>
      </c>
      <c r="AK29" s="12">
        <v>36408853</v>
      </c>
      <c r="AL29" s="12"/>
    </row>
    <row r="30" spans="1:38" s="13" customFormat="1" ht="12.75">
      <c r="A30" s="29" t="s">
        <v>115</v>
      </c>
      <c r="B30" s="63" t="s">
        <v>524</v>
      </c>
      <c r="C30" s="39" t="s">
        <v>525</v>
      </c>
      <c r="D30" s="80">
        <v>54204780</v>
      </c>
      <c r="E30" s="81">
        <v>0</v>
      </c>
      <c r="F30" s="82">
        <f t="shared" si="0"/>
        <v>54204780</v>
      </c>
      <c r="G30" s="80">
        <v>54204780</v>
      </c>
      <c r="H30" s="81">
        <v>0</v>
      </c>
      <c r="I30" s="83">
        <f t="shared" si="1"/>
        <v>54204780</v>
      </c>
      <c r="J30" s="80">
        <v>10908644</v>
      </c>
      <c r="K30" s="81">
        <v>0</v>
      </c>
      <c r="L30" s="81">
        <f t="shared" si="2"/>
        <v>10908644</v>
      </c>
      <c r="M30" s="40">
        <f t="shared" si="3"/>
        <v>0.2012487459593047</v>
      </c>
      <c r="N30" s="108">
        <v>8404701</v>
      </c>
      <c r="O30" s="109">
        <v>0</v>
      </c>
      <c r="P30" s="110">
        <f t="shared" si="4"/>
        <v>8404701</v>
      </c>
      <c r="Q30" s="40">
        <f t="shared" si="5"/>
        <v>0.1550546095750227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19313345</v>
      </c>
      <c r="AA30" s="81">
        <f t="shared" si="11"/>
        <v>0</v>
      </c>
      <c r="AB30" s="81">
        <f t="shared" si="12"/>
        <v>19313345</v>
      </c>
      <c r="AC30" s="40">
        <f t="shared" si="13"/>
        <v>0.3563033555343274</v>
      </c>
      <c r="AD30" s="80">
        <v>17425162</v>
      </c>
      <c r="AE30" s="81">
        <v>66603</v>
      </c>
      <c r="AF30" s="81">
        <f t="shared" si="14"/>
        <v>17491765</v>
      </c>
      <c r="AG30" s="40">
        <f t="shared" si="15"/>
        <v>0.5660550046986889</v>
      </c>
      <c r="AH30" s="40">
        <f t="shared" si="16"/>
        <v>-0.5195052643343883</v>
      </c>
      <c r="AI30" s="12">
        <v>56842453</v>
      </c>
      <c r="AJ30" s="12">
        <v>56842453</v>
      </c>
      <c r="AK30" s="12">
        <v>32175955</v>
      </c>
      <c r="AL30" s="12"/>
    </row>
    <row r="31" spans="1:38" s="59" customFormat="1" ht="12.75">
      <c r="A31" s="64"/>
      <c r="B31" s="65" t="s">
        <v>526</v>
      </c>
      <c r="C31" s="32"/>
      <c r="D31" s="84">
        <f>SUM(D22:D30)</f>
        <v>630097359</v>
      </c>
      <c r="E31" s="85">
        <f>SUM(E22:E30)</f>
        <v>188953365</v>
      </c>
      <c r="F31" s="86">
        <f t="shared" si="0"/>
        <v>819050724</v>
      </c>
      <c r="G31" s="84">
        <f>SUM(G22:G30)</f>
        <v>630097359</v>
      </c>
      <c r="H31" s="85">
        <f>SUM(H22:H30)</f>
        <v>188953365</v>
      </c>
      <c r="I31" s="86">
        <f t="shared" si="1"/>
        <v>819050724</v>
      </c>
      <c r="J31" s="84">
        <f>SUM(J22:J30)</f>
        <v>148036039</v>
      </c>
      <c r="K31" s="85">
        <f>SUM(K22:K30)</f>
        <v>17201661</v>
      </c>
      <c r="L31" s="85">
        <f t="shared" si="2"/>
        <v>165237700</v>
      </c>
      <c r="M31" s="44">
        <f t="shared" si="3"/>
        <v>0.2017429386949666</v>
      </c>
      <c r="N31" s="114">
        <f>SUM(N22:N30)</f>
        <v>130358014</v>
      </c>
      <c r="O31" s="115">
        <f>SUM(O22:O30)</f>
        <v>25781624</v>
      </c>
      <c r="P31" s="116">
        <f t="shared" si="4"/>
        <v>156139638</v>
      </c>
      <c r="Q31" s="44">
        <f t="shared" si="5"/>
        <v>0.19063488185134672</v>
      </c>
      <c r="R31" s="114">
        <f>SUM(R22:R30)</f>
        <v>0</v>
      </c>
      <c r="S31" s="116">
        <f>SUM(S22:S30)</f>
        <v>0</v>
      </c>
      <c r="T31" s="116">
        <f t="shared" si="6"/>
        <v>0</v>
      </c>
      <c r="U31" s="44">
        <f t="shared" si="7"/>
        <v>0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4">
        <f t="shared" si="9"/>
        <v>0</v>
      </c>
      <c r="Z31" s="84">
        <f t="shared" si="10"/>
        <v>278394053</v>
      </c>
      <c r="AA31" s="85">
        <f t="shared" si="11"/>
        <v>42983285</v>
      </c>
      <c r="AB31" s="85">
        <f t="shared" si="12"/>
        <v>321377338</v>
      </c>
      <c r="AC31" s="44">
        <f t="shared" si="13"/>
        <v>0.3923778205463133</v>
      </c>
      <c r="AD31" s="84">
        <f>SUM(AD22:AD30)</f>
        <v>138377379</v>
      </c>
      <c r="AE31" s="85">
        <f>SUM(AE22:AE30)</f>
        <v>19417976</v>
      </c>
      <c r="AF31" s="85">
        <f t="shared" si="14"/>
        <v>157795355</v>
      </c>
      <c r="AG31" s="44">
        <f t="shared" si="15"/>
        <v>0.47378637028075227</v>
      </c>
      <c r="AH31" s="44">
        <f t="shared" si="16"/>
        <v>-0.010492812034929688</v>
      </c>
      <c r="AI31" s="66">
        <f>SUM(AI22:AI30)</f>
        <v>661420726</v>
      </c>
      <c r="AJ31" s="66">
        <f>SUM(AJ22:AJ30)</f>
        <v>842078929</v>
      </c>
      <c r="AK31" s="66">
        <f>SUM(AK22:AK30)</f>
        <v>313372125</v>
      </c>
      <c r="AL31" s="66"/>
    </row>
    <row r="32" spans="1:38" s="13" customFormat="1" ht="12.75">
      <c r="A32" s="29" t="s">
        <v>96</v>
      </c>
      <c r="B32" s="63" t="s">
        <v>527</v>
      </c>
      <c r="C32" s="39" t="s">
        <v>528</v>
      </c>
      <c r="D32" s="80">
        <v>20045599</v>
      </c>
      <c r="E32" s="81">
        <v>11494000</v>
      </c>
      <c r="F32" s="82">
        <f t="shared" si="0"/>
        <v>31539599</v>
      </c>
      <c r="G32" s="80">
        <v>20045599</v>
      </c>
      <c r="H32" s="81">
        <v>11494000</v>
      </c>
      <c r="I32" s="83">
        <f t="shared" si="1"/>
        <v>31539599</v>
      </c>
      <c r="J32" s="80">
        <v>5044138</v>
      </c>
      <c r="K32" s="81">
        <v>1825005</v>
      </c>
      <c r="L32" s="81">
        <f t="shared" si="2"/>
        <v>6869143</v>
      </c>
      <c r="M32" s="40">
        <f t="shared" si="3"/>
        <v>0.21779424018675697</v>
      </c>
      <c r="N32" s="108">
        <v>5547280</v>
      </c>
      <c r="O32" s="109">
        <v>750026</v>
      </c>
      <c r="P32" s="110">
        <f t="shared" si="4"/>
        <v>6297306</v>
      </c>
      <c r="Q32" s="40">
        <f t="shared" si="5"/>
        <v>0.1996634770150375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10591418</v>
      </c>
      <c r="AA32" s="81">
        <f t="shared" si="11"/>
        <v>2575031</v>
      </c>
      <c r="AB32" s="81">
        <f t="shared" si="12"/>
        <v>13166449</v>
      </c>
      <c r="AC32" s="40">
        <f t="shared" si="13"/>
        <v>0.4174577172017945</v>
      </c>
      <c r="AD32" s="80">
        <v>7222890</v>
      </c>
      <c r="AE32" s="81">
        <v>2938543</v>
      </c>
      <c r="AF32" s="81">
        <f t="shared" si="14"/>
        <v>10161433</v>
      </c>
      <c r="AG32" s="40">
        <f t="shared" si="15"/>
        <v>0.6086377237225933</v>
      </c>
      <c r="AH32" s="40">
        <f t="shared" si="16"/>
        <v>-0.380273825551967</v>
      </c>
      <c r="AI32" s="12">
        <v>34194356</v>
      </c>
      <c r="AJ32" s="12">
        <v>37461047</v>
      </c>
      <c r="AK32" s="12">
        <v>20811975</v>
      </c>
      <c r="AL32" s="12"/>
    </row>
    <row r="33" spans="1:38" s="13" customFormat="1" ht="12.75">
      <c r="A33" s="29" t="s">
        <v>96</v>
      </c>
      <c r="B33" s="63" t="s">
        <v>529</v>
      </c>
      <c r="C33" s="39" t="s">
        <v>530</v>
      </c>
      <c r="D33" s="80">
        <v>145952962</v>
      </c>
      <c r="E33" s="81">
        <v>27978150</v>
      </c>
      <c r="F33" s="82">
        <f t="shared" si="0"/>
        <v>173931112</v>
      </c>
      <c r="G33" s="80">
        <v>145952962</v>
      </c>
      <c r="H33" s="81">
        <v>27978150</v>
      </c>
      <c r="I33" s="83">
        <f t="shared" si="1"/>
        <v>173931112</v>
      </c>
      <c r="J33" s="80">
        <v>29863372</v>
      </c>
      <c r="K33" s="81">
        <v>6411719</v>
      </c>
      <c r="L33" s="81">
        <f t="shared" si="2"/>
        <v>36275091</v>
      </c>
      <c r="M33" s="40">
        <f t="shared" si="3"/>
        <v>0.20856010510644007</v>
      </c>
      <c r="N33" s="108">
        <v>31466706</v>
      </c>
      <c r="O33" s="109">
        <v>6905216</v>
      </c>
      <c r="P33" s="110">
        <f t="shared" si="4"/>
        <v>38371922</v>
      </c>
      <c r="Q33" s="40">
        <f t="shared" si="5"/>
        <v>0.22061563085964747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61330078</v>
      </c>
      <c r="AA33" s="81">
        <f t="shared" si="11"/>
        <v>13316935</v>
      </c>
      <c r="AB33" s="81">
        <f t="shared" si="12"/>
        <v>74647013</v>
      </c>
      <c r="AC33" s="40">
        <f t="shared" si="13"/>
        <v>0.42917573596608755</v>
      </c>
      <c r="AD33" s="80">
        <v>28248914</v>
      </c>
      <c r="AE33" s="81">
        <v>3108771</v>
      </c>
      <c r="AF33" s="81">
        <f t="shared" si="14"/>
        <v>31357685</v>
      </c>
      <c r="AG33" s="40">
        <f t="shared" si="15"/>
        <v>0.39175438409471447</v>
      </c>
      <c r="AH33" s="40">
        <f t="shared" si="16"/>
        <v>0.22368478412867532</v>
      </c>
      <c r="AI33" s="12">
        <v>153562889</v>
      </c>
      <c r="AJ33" s="12">
        <v>146403014</v>
      </c>
      <c r="AK33" s="12">
        <v>60158935</v>
      </c>
      <c r="AL33" s="12"/>
    </row>
    <row r="34" spans="1:38" s="13" customFormat="1" ht="12.75">
      <c r="A34" s="29" t="s">
        <v>96</v>
      </c>
      <c r="B34" s="63" t="s">
        <v>531</v>
      </c>
      <c r="C34" s="39" t="s">
        <v>532</v>
      </c>
      <c r="D34" s="80">
        <v>418696821</v>
      </c>
      <c r="E34" s="81">
        <v>81027579</v>
      </c>
      <c r="F34" s="82">
        <f t="shared" si="0"/>
        <v>499724400</v>
      </c>
      <c r="G34" s="80">
        <v>418696821</v>
      </c>
      <c r="H34" s="81">
        <v>81027579</v>
      </c>
      <c r="I34" s="83">
        <f t="shared" si="1"/>
        <v>499724400</v>
      </c>
      <c r="J34" s="80">
        <v>105002905</v>
      </c>
      <c r="K34" s="81">
        <v>11416586</v>
      </c>
      <c r="L34" s="81">
        <f t="shared" si="2"/>
        <v>116419491</v>
      </c>
      <c r="M34" s="40">
        <f t="shared" si="3"/>
        <v>0.2329673936273674</v>
      </c>
      <c r="N34" s="108">
        <v>109472835</v>
      </c>
      <c r="O34" s="109">
        <v>18430963</v>
      </c>
      <c r="P34" s="110">
        <f t="shared" si="4"/>
        <v>127903798</v>
      </c>
      <c r="Q34" s="40">
        <f t="shared" si="5"/>
        <v>0.25594867490961015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214475740</v>
      </c>
      <c r="AA34" s="81">
        <f t="shared" si="11"/>
        <v>29847549</v>
      </c>
      <c r="AB34" s="81">
        <f t="shared" si="12"/>
        <v>244323289</v>
      </c>
      <c r="AC34" s="40">
        <f t="shared" si="13"/>
        <v>0.48891606853697755</v>
      </c>
      <c r="AD34" s="80">
        <v>104394740</v>
      </c>
      <c r="AE34" s="81">
        <v>4927556</v>
      </c>
      <c r="AF34" s="81">
        <f t="shared" si="14"/>
        <v>109322296</v>
      </c>
      <c r="AG34" s="40">
        <f t="shared" si="15"/>
        <v>0.40186009939939704</v>
      </c>
      <c r="AH34" s="40">
        <f t="shared" si="16"/>
        <v>0.16996992086591378</v>
      </c>
      <c r="AI34" s="12">
        <v>529450093</v>
      </c>
      <c r="AJ34" s="12">
        <v>493742684</v>
      </c>
      <c r="AK34" s="12">
        <v>212764867</v>
      </c>
      <c r="AL34" s="12"/>
    </row>
    <row r="35" spans="1:38" s="13" customFormat="1" ht="12.75">
      <c r="A35" s="29" t="s">
        <v>96</v>
      </c>
      <c r="B35" s="63" t="s">
        <v>533</v>
      </c>
      <c r="C35" s="39" t="s">
        <v>534</v>
      </c>
      <c r="D35" s="80">
        <v>31526481</v>
      </c>
      <c r="E35" s="81">
        <v>17535000</v>
      </c>
      <c r="F35" s="82">
        <f t="shared" si="0"/>
        <v>49061481</v>
      </c>
      <c r="G35" s="80">
        <v>31526481</v>
      </c>
      <c r="H35" s="81">
        <v>17535000</v>
      </c>
      <c r="I35" s="83">
        <f t="shared" si="1"/>
        <v>49061481</v>
      </c>
      <c r="J35" s="80">
        <v>6277911</v>
      </c>
      <c r="K35" s="81">
        <v>5630313</v>
      </c>
      <c r="L35" s="81">
        <f t="shared" si="2"/>
        <v>11908224</v>
      </c>
      <c r="M35" s="40">
        <f t="shared" si="3"/>
        <v>0.24272043479486483</v>
      </c>
      <c r="N35" s="108">
        <v>2429934</v>
      </c>
      <c r="O35" s="109">
        <v>2837571</v>
      </c>
      <c r="P35" s="110">
        <f t="shared" si="4"/>
        <v>5267505</v>
      </c>
      <c r="Q35" s="40">
        <f t="shared" si="5"/>
        <v>0.10736538915325447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8707845</v>
      </c>
      <c r="AA35" s="81">
        <f t="shared" si="11"/>
        <v>8467884</v>
      </c>
      <c r="AB35" s="81">
        <f t="shared" si="12"/>
        <v>17175729</v>
      </c>
      <c r="AC35" s="40">
        <f t="shared" si="13"/>
        <v>0.3500858239481193</v>
      </c>
      <c r="AD35" s="80">
        <v>5640634</v>
      </c>
      <c r="AE35" s="81">
        <v>2296049</v>
      </c>
      <c r="AF35" s="81">
        <f t="shared" si="14"/>
        <v>7936683</v>
      </c>
      <c r="AG35" s="40">
        <f t="shared" si="15"/>
        <v>0.3060528215514451</v>
      </c>
      <c r="AH35" s="40">
        <f t="shared" si="16"/>
        <v>-0.3363090096958641</v>
      </c>
      <c r="AI35" s="12">
        <v>41889720</v>
      </c>
      <c r="AJ35" s="12">
        <v>41889720</v>
      </c>
      <c r="AK35" s="12">
        <v>12820467</v>
      </c>
      <c r="AL35" s="12"/>
    </row>
    <row r="36" spans="1:38" s="13" customFormat="1" ht="12.75">
      <c r="A36" s="29" t="s">
        <v>96</v>
      </c>
      <c r="B36" s="63" t="s">
        <v>535</v>
      </c>
      <c r="C36" s="39" t="s">
        <v>536</v>
      </c>
      <c r="D36" s="80">
        <v>161318000</v>
      </c>
      <c r="E36" s="81">
        <v>52898180</v>
      </c>
      <c r="F36" s="82">
        <f t="shared" si="0"/>
        <v>214216180</v>
      </c>
      <c r="G36" s="80">
        <v>161318000</v>
      </c>
      <c r="H36" s="81">
        <v>52898180</v>
      </c>
      <c r="I36" s="83">
        <f t="shared" si="1"/>
        <v>214216180</v>
      </c>
      <c r="J36" s="80">
        <v>49654689</v>
      </c>
      <c r="K36" s="81">
        <v>3396358</v>
      </c>
      <c r="L36" s="81">
        <f t="shared" si="2"/>
        <v>53051047</v>
      </c>
      <c r="M36" s="40">
        <f t="shared" si="3"/>
        <v>0.24765191406176695</v>
      </c>
      <c r="N36" s="108">
        <v>19630646</v>
      </c>
      <c r="O36" s="109">
        <v>523131</v>
      </c>
      <c r="P36" s="110">
        <f t="shared" si="4"/>
        <v>20153777</v>
      </c>
      <c r="Q36" s="40">
        <f t="shared" si="5"/>
        <v>0.09408148814902777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69285335</v>
      </c>
      <c r="AA36" s="81">
        <f t="shared" si="11"/>
        <v>3919489</v>
      </c>
      <c r="AB36" s="81">
        <f t="shared" si="12"/>
        <v>73204824</v>
      </c>
      <c r="AC36" s="40">
        <f t="shared" si="13"/>
        <v>0.34173340221079473</v>
      </c>
      <c r="AD36" s="80">
        <v>28704688</v>
      </c>
      <c r="AE36" s="81">
        <v>19133108</v>
      </c>
      <c r="AF36" s="81">
        <f t="shared" si="14"/>
        <v>47837796</v>
      </c>
      <c r="AG36" s="40">
        <f t="shared" si="15"/>
        <v>0.44111611516241184</v>
      </c>
      <c r="AH36" s="40">
        <f t="shared" si="16"/>
        <v>-0.5787059880434291</v>
      </c>
      <c r="AI36" s="12">
        <v>171083600</v>
      </c>
      <c r="AJ36" s="12">
        <v>171083600</v>
      </c>
      <c r="AK36" s="12">
        <v>75467733</v>
      </c>
      <c r="AL36" s="12"/>
    </row>
    <row r="37" spans="1:38" s="13" customFormat="1" ht="12.75">
      <c r="A37" s="29" t="s">
        <v>96</v>
      </c>
      <c r="B37" s="63" t="s">
        <v>537</v>
      </c>
      <c r="C37" s="39" t="s">
        <v>538</v>
      </c>
      <c r="D37" s="80">
        <v>55294801</v>
      </c>
      <c r="E37" s="81">
        <v>10003300</v>
      </c>
      <c r="F37" s="82">
        <f t="shared" si="0"/>
        <v>65298101</v>
      </c>
      <c r="G37" s="80">
        <v>55294801</v>
      </c>
      <c r="H37" s="81">
        <v>10003300</v>
      </c>
      <c r="I37" s="83">
        <f t="shared" si="1"/>
        <v>65298101</v>
      </c>
      <c r="J37" s="80">
        <v>15734581</v>
      </c>
      <c r="K37" s="81">
        <v>1423760</v>
      </c>
      <c r="L37" s="81">
        <f t="shared" si="2"/>
        <v>17158341</v>
      </c>
      <c r="M37" s="40">
        <f t="shared" si="3"/>
        <v>0.2627693721138996</v>
      </c>
      <c r="N37" s="108">
        <v>11874204</v>
      </c>
      <c r="O37" s="109">
        <v>775000</v>
      </c>
      <c r="P37" s="110">
        <f t="shared" si="4"/>
        <v>12649204</v>
      </c>
      <c r="Q37" s="40">
        <f t="shared" si="5"/>
        <v>0.19371472992759775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27608785</v>
      </c>
      <c r="AA37" s="81">
        <f t="shared" si="11"/>
        <v>2198760</v>
      </c>
      <c r="AB37" s="81">
        <f t="shared" si="12"/>
        <v>29807545</v>
      </c>
      <c r="AC37" s="40">
        <f t="shared" si="13"/>
        <v>0.45648410204149736</v>
      </c>
      <c r="AD37" s="80">
        <v>7291757</v>
      </c>
      <c r="AE37" s="81">
        <v>99393</v>
      </c>
      <c r="AF37" s="81">
        <f t="shared" si="14"/>
        <v>7391150</v>
      </c>
      <c r="AG37" s="40">
        <f t="shared" si="15"/>
        <v>0.2451123083972625</v>
      </c>
      <c r="AH37" s="40">
        <f t="shared" si="16"/>
        <v>0.7113986321479067</v>
      </c>
      <c r="AI37" s="12">
        <v>67653000</v>
      </c>
      <c r="AJ37" s="12">
        <v>67653000</v>
      </c>
      <c r="AK37" s="12">
        <v>16582583</v>
      </c>
      <c r="AL37" s="12"/>
    </row>
    <row r="38" spans="1:38" s="13" customFormat="1" ht="12.75">
      <c r="A38" s="29" t="s">
        <v>115</v>
      </c>
      <c r="B38" s="63" t="s">
        <v>539</v>
      </c>
      <c r="C38" s="39" t="s">
        <v>540</v>
      </c>
      <c r="D38" s="80">
        <v>57959543</v>
      </c>
      <c r="E38" s="81">
        <v>11986550</v>
      </c>
      <c r="F38" s="82">
        <f t="shared" si="0"/>
        <v>69946093</v>
      </c>
      <c r="G38" s="80">
        <v>57959543</v>
      </c>
      <c r="H38" s="81">
        <v>11986550</v>
      </c>
      <c r="I38" s="83">
        <f t="shared" si="1"/>
        <v>69946093</v>
      </c>
      <c r="J38" s="80">
        <v>10729039</v>
      </c>
      <c r="K38" s="81">
        <v>4487818</v>
      </c>
      <c r="L38" s="81">
        <f t="shared" si="2"/>
        <v>15216857</v>
      </c>
      <c r="M38" s="40">
        <f t="shared" si="3"/>
        <v>0.21755120761355462</v>
      </c>
      <c r="N38" s="108">
        <v>15659735</v>
      </c>
      <c r="O38" s="109">
        <v>2931807</v>
      </c>
      <c r="P38" s="110">
        <f t="shared" si="4"/>
        <v>18591542</v>
      </c>
      <c r="Q38" s="40">
        <f t="shared" si="5"/>
        <v>0.26579814829686055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26388774</v>
      </c>
      <c r="AA38" s="81">
        <f t="shared" si="11"/>
        <v>7419625</v>
      </c>
      <c r="AB38" s="81">
        <f t="shared" si="12"/>
        <v>33808399</v>
      </c>
      <c r="AC38" s="40">
        <f t="shared" si="13"/>
        <v>0.48334935591041517</v>
      </c>
      <c r="AD38" s="80">
        <v>14338192</v>
      </c>
      <c r="AE38" s="81">
        <v>5798457</v>
      </c>
      <c r="AF38" s="81">
        <f t="shared" si="14"/>
        <v>20136649</v>
      </c>
      <c r="AG38" s="40">
        <f t="shared" si="15"/>
        <v>0.3595531467013889</v>
      </c>
      <c r="AH38" s="40">
        <f t="shared" si="16"/>
        <v>-0.07673108867319478</v>
      </c>
      <c r="AI38" s="12">
        <v>92160000</v>
      </c>
      <c r="AJ38" s="12">
        <v>111784</v>
      </c>
      <c r="AK38" s="12">
        <v>33136418</v>
      </c>
      <c r="AL38" s="12"/>
    </row>
    <row r="39" spans="1:38" s="59" customFormat="1" ht="12.75">
      <c r="A39" s="64"/>
      <c r="B39" s="65" t="s">
        <v>541</v>
      </c>
      <c r="C39" s="32"/>
      <c r="D39" s="84">
        <f>SUM(D32:D38)</f>
        <v>890794207</v>
      </c>
      <c r="E39" s="85">
        <f>SUM(E32:E38)</f>
        <v>212922759</v>
      </c>
      <c r="F39" s="93">
        <f t="shared" si="0"/>
        <v>1103716966</v>
      </c>
      <c r="G39" s="84">
        <f>SUM(G32:G38)</f>
        <v>890794207</v>
      </c>
      <c r="H39" s="85">
        <f>SUM(H32:H38)</f>
        <v>212922759</v>
      </c>
      <c r="I39" s="86">
        <f t="shared" si="1"/>
        <v>1103716966</v>
      </c>
      <c r="J39" s="84">
        <f>SUM(J32:J38)</f>
        <v>222306635</v>
      </c>
      <c r="K39" s="85">
        <f>SUM(K32:K38)</f>
        <v>34591559</v>
      </c>
      <c r="L39" s="85">
        <f t="shared" si="2"/>
        <v>256898194</v>
      </c>
      <c r="M39" s="44">
        <f t="shared" si="3"/>
        <v>0.2327573118052441</v>
      </c>
      <c r="N39" s="114">
        <f>SUM(N32:N38)</f>
        <v>196081340</v>
      </c>
      <c r="O39" s="115">
        <f>SUM(O32:O38)</f>
        <v>33153714</v>
      </c>
      <c r="P39" s="116">
        <f t="shared" si="4"/>
        <v>229235054</v>
      </c>
      <c r="Q39" s="44">
        <f t="shared" si="5"/>
        <v>0.20769369418210068</v>
      </c>
      <c r="R39" s="114">
        <f>SUM(R32:R38)</f>
        <v>0</v>
      </c>
      <c r="S39" s="116">
        <f>SUM(S32:S38)</f>
        <v>0</v>
      </c>
      <c r="T39" s="116">
        <f t="shared" si="6"/>
        <v>0</v>
      </c>
      <c r="U39" s="44">
        <f t="shared" si="7"/>
        <v>0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4">
        <f t="shared" si="9"/>
        <v>0</v>
      </c>
      <c r="Z39" s="84">
        <f t="shared" si="10"/>
        <v>418387975</v>
      </c>
      <c r="AA39" s="85">
        <f t="shared" si="11"/>
        <v>67745273</v>
      </c>
      <c r="AB39" s="85">
        <f t="shared" si="12"/>
        <v>486133248</v>
      </c>
      <c r="AC39" s="44">
        <f t="shared" si="13"/>
        <v>0.44045100598734477</v>
      </c>
      <c r="AD39" s="84">
        <f>SUM(AD32:AD38)</f>
        <v>195841815</v>
      </c>
      <c r="AE39" s="85">
        <f>SUM(AE32:AE38)</f>
        <v>38301877</v>
      </c>
      <c r="AF39" s="85">
        <f t="shared" si="14"/>
        <v>234143692</v>
      </c>
      <c r="AG39" s="44">
        <f t="shared" si="15"/>
        <v>0.3960967798585118</v>
      </c>
      <c r="AH39" s="44">
        <f t="shared" si="16"/>
        <v>-0.020964212010460614</v>
      </c>
      <c r="AI39" s="66">
        <f>SUM(AI32:AI38)</f>
        <v>1089993658</v>
      </c>
      <c r="AJ39" s="66">
        <f>SUM(AJ32:AJ38)</f>
        <v>958344849</v>
      </c>
      <c r="AK39" s="66">
        <f>SUM(AK32:AK38)</f>
        <v>431742978</v>
      </c>
      <c r="AL39" s="66"/>
    </row>
    <row r="40" spans="1:38" s="13" customFormat="1" ht="12.75">
      <c r="A40" s="29" t="s">
        <v>96</v>
      </c>
      <c r="B40" s="63" t="s">
        <v>84</v>
      </c>
      <c r="C40" s="39" t="s">
        <v>85</v>
      </c>
      <c r="D40" s="80">
        <v>1371847468</v>
      </c>
      <c r="E40" s="81">
        <v>285010000</v>
      </c>
      <c r="F40" s="82">
        <f t="shared" si="0"/>
        <v>1656857468</v>
      </c>
      <c r="G40" s="80">
        <v>1371847468</v>
      </c>
      <c r="H40" s="81">
        <v>285010000</v>
      </c>
      <c r="I40" s="83">
        <f t="shared" si="1"/>
        <v>1656857468</v>
      </c>
      <c r="J40" s="80">
        <v>385964830</v>
      </c>
      <c r="K40" s="81">
        <v>19639204</v>
      </c>
      <c r="L40" s="81">
        <f t="shared" si="2"/>
        <v>405604034</v>
      </c>
      <c r="M40" s="40">
        <f t="shared" si="3"/>
        <v>0.24480321441868289</v>
      </c>
      <c r="N40" s="108">
        <v>268362105</v>
      </c>
      <c r="O40" s="109">
        <v>77365546</v>
      </c>
      <c r="P40" s="110">
        <f t="shared" si="4"/>
        <v>345727651</v>
      </c>
      <c r="Q40" s="40">
        <f t="shared" si="5"/>
        <v>0.20866469064314228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654326935</v>
      </c>
      <c r="AA40" s="81">
        <f t="shared" si="11"/>
        <v>97004750</v>
      </c>
      <c r="AB40" s="81">
        <f t="shared" si="12"/>
        <v>751331685</v>
      </c>
      <c r="AC40" s="40">
        <f t="shared" si="13"/>
        <v>0.45346790506182516</v>
      </c>
      <c r="AD40" s="80">
        <v>239524065</v>
      </c>
      <c r="AE40" s="81">
        <v>28735083</v>
      </c>
      <c r="AF40" s="81">
        <f t="shared" si="14"/>
        <v>268259148</v>
      </c>
      <c r="AG40" s="40">
        <f t="shared" si="15"/>
        <v>0.4182968242575339</v>
      </c>
      <c r="AH40" s="40">
        <f t="shared" si="16"/>
        <v>0.2887823344611533</v>
      </c>
      <c r="AI40" s="12">
        <v>1445273050</v>
      </c>
      <c r="AJ40" s="12">
        <v>1452686942</v>
      </c>
      <c r="AK40" s="12">
        <v>604553127</v>
      </c>
      <c r="AL40" s="12"/>
    </row>
    <row r="41" spans="1:38" s="13" customFormat="1" ht="12.75">
      <c r="A41" s="29" t="s">
        <v>96</v>
      </c>
      <c r="B41" s="63" t="s">
        <v>542</v>
      </c>
      <c r="C41" s="39" t="s">
        <v>543</v>
      </c>
      <c r="D41" s="80">
        <v>81381000</v>
      </c>
      <c r="E41" s="81">
        <v>75518000</v>
      </c>
      <c r="F41" s="82">
        <f t="shared" si="0"/>
        <v>156899000</v>
      </c>
      <c r="G41" s="80">
        <v>81381000</v>
      </c>
      <c r="H41" s="81">
        <v>75518000</v>
      </c>
      <c r="I41" s="83">
        <f t="shared" si="1"/>
        <v>156899000</v>
      </c>
      <c r="J41" s="80">
        <v>26026262</v>
      </c>
      <c r="K41" s="81">
        <v>5340277</v>
      </c>
      <c r="L41" s="81">
        <f t="shared" si="2"/>
        <v>31366539</v>
      </c>
      <c r="M41" s="40">
        <f t="shared" si="3"/>
        <v>0.19991548065953257</v>
      </c>
      <c r="N41" s="108">
        <v>11263303</v>
      </c>
      <c r="O41" s="109">
        <v>13732973</v>
      </c>
      <c r="P41" s="110">
        <f t="shared" si="4"/>
        <v>24996276</v>
      </c>
      <c r="Q41" s="40">
        <f t="shared" si="5"/>
        <v>0.1593144379505287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37289565</v>
      </c>
      <c r="AA41" s="81">
        <f t="shared" si="11"/>
        <v>19073250</v>
      </c>
      <c r="AB41" s="81">
        <f t="shared" si="12"/>
        <v>56362815</v>
      </c>
      <c r="AC41" s="40">
        <f t="shared" si="13"/>
        <v>0.35922991861006126</v>
      </c>
      <c r="AD41" s="80">
        <v>19692902</v>
      </c>
      <c r="AE41" s="81">
        <v>2683705</v>
      </c>
      <c r="AF41" s="81">
        <f t="shared" si="14"/>
        <v>22376607</v>
      </c>
      <c r="AG41" s="40">
        <f t="shared" si="15"/>
        <v>0.33179537140562076</v>
      </c>
      <c r="AH41" s="40">
        <f t="shared" si="16"/>
        <v>0.11707177053250306</v>
      </c>
      <c r="AI41" s="12">
        <v>92123000</v>
      </c>
      <c r="AJ41" s="12">
        <v>92123000</v>
      </c>
      <c r="AK41" s="12">
        <v>30565985</v>
      </c>
      <c r="AL41" s="12"/>
    </row>
    <row r="42" spans="1:38" s="13" customFormat="1" ht="12.75">
      <c r="A42" s="29" t="s">
        <v>96</v>
      </c>
      <c r="B42" s="63" t="s">
        <v>544</v>
      </c>
      <c r="C42" s="39" t="s">
        <v>545</v>
      </c>
      <c r="D42" s="80">
        <v>151016088</v>
      </c>
      <c r="E42" s="81">
        <v>0</v>
      </c>
      <c r="F42" s="82">
        <f t="shared" si="0"/>
        <v>151016088</v>
      </c>
      <c r="G42" s="80">
        <v>151016088</v>
      </c>
      <c r="H42" s="81">
        <v>0</v>
      </c>
      <c r="I42" s="83">
        <f t="shared" si="1"/>
        <v>151016088</v>
      </c>
      <c r="J42" s="80">
        <v>13722917</v>
      </c>
      <c r="K42" s="81">
        <v>5467930</v>
      </c>
      <c r="L42" s="81">
        <f t="shared" si="2"/>
        <v>19190847</v>
      </c>
      <c r="M42" s="40">
        <f t="shared" si="3"/>
        <v>0.12707816269217623</v>
      </c>
      <c r="N42" s="108">
        <v>55127735</v>
      </c>
      <c r="O42" s="109">
        <v>4980097</v>
      </c>
      <c r="P42" s="110">
        <f t="shared" si="4"/>
        <v>60107832</v>
      </c>
      <c r="Q42" s="40">
        <f t="shared" si="5"/>
        <v>0.3980227060311614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68850652</v>
      </c>
      <c r="AA42" s="81">
        <f t="shared" si="11"/>
        <v>10448027</v>
      </c>
      <c r="AB42" s="81">
        <f t="shared" si="12"/>
        <v>79298679</v>
      </c>
      <c r="AC42" s="40">
        <f t="shared" si="13"/>
        <v>0.5251008687233376</v>
      </c>
      <c r="AD42" s="80">
        <v>23607677</v>
      </c>
      <c r="AE42" s="81">
        <v>5356636</v>
      </c>
      <c r="AF42" s="81">
        <f t="shared" si="14"/>
        <v>28964313</v>
      </c>
      <c r="AG42" s="40">
        <f t="shared" si="15"/>
        <v>0.36577167782698855</v>
      </c>
      <c r="AH42" s="40">
        <f t="shared" si="16"/>
        <v>1.07523762086123</v>
      </c>
      <c r="AI42" s="12">
        <v>120152299</v>
      </c>
      <c r="AJ42" s="12">
        <v>120152299</v>
      </c>
      <c r="AK42" s="12">
        <v>43948308</v>
      </c>
      <c r="AL42" s="12"/>
    </row>
    <row r="43" spans="1:38" s="13" customFormat="1" ht="12.75">
      <c r="A43" s="29" t="s">
        <v>96</v>
      </c>
      <c r="B43" s="63" t="s">
        <v>546</v>
      </c>
      <c r="C43" s="39" t="s">
        <v>547</v>
      </c>
      <c r="D43" s="80">
        <v>184787027</v>
      </c>
      <c r="E43" s="81">
        <v>55187822</v>
      </c>
      <c r="F43" s="83">
        <f t="shared" si="0"/>
        <v>239974849</v>
      </c>
      <c r="G43" s="80">
        <v>184787027</v>
      </c>
      <c r="H43" s="81">
        <v>55187822</v>
      </c>
      <c r="I43" s="82">
        <f t="shared" si="1"/>
        <v>239974849</v>
      </c>
      <c r="J43" s="80">
        <v>33943106</v>
      </c>
      <c r="K43" s="94">
        <v>5784398</v>
      </c>
      <c r="L43" s="81">
        <f t="shared" si="2"/>
        <v>39727504</v>
      </c>
      <c r="M43" s="40">
        <f t="shared" si="3"/>
        <v>0.1655486154717822</v>
      </c>
      <c r="N43" s="108">
        <v>36110110</v>
      </c>
      <c r="O43" s="109">
        <v>13922600</v>
      </c>
      <c r="P43" s="110">
        <f t="shared" si="4"/>
        <v>50032710</v>
      </c>
      <c r="Q43" s="40">
        <f t="shared" si="5"/>
        <v>0.2084914740377647</v>
      </c>
      <c r="R43" s="108">
        <v>0</v>
      </c>
      <c r="S43" s="110">
        <v>0</v>
      </c>
      <c r="T43" s="110">
        <f t="shared" si="6"/>
        <v>0</v>
      </c>
      <c r="U43" s="40">
        <f t="shared" si="7"/>
        <v>0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70053216</v>
      </c>
      <c r="AA43" s="81">
        <f t="shared" si="11"/>
        <v>19706998</v>
      </c>
      <c r="AB43" s="81">
        <f t="shared" si="12"/>
        <v>89760214</v>
      </c>
      <c r="AC43" s="40">
        <f t="shared" si="13"/>
        <v>0.37404008950954687</v>
      </c>
      <c r="AD43" s="80">
        <v>26799882</v>
      </c>
      <c r="AE43" s="81">
        <v>5548795</v>
      </c>
      <c r="AF43" s="81">
        <f t="shared" si="14"/>
        <v>32348677</v>
      </c>
      <c r="AG43" s="40">
        <f t="shared" si="15"/>
        <v>0.3272198946068521</v>
      </c>
      <c r="AH43" s="40">
        <f t="shared" si="16"/>
        <v>0.5466694356619284</v>
      </c>
      <c r="AI43" s="12">
        <v>210098668</v>
      </c>
      <c r="AJ43" s="12">
        <v>208098565</v>
      </c>
      <c r="AK43" s="12">
        <v>68748464</v>
      </c>
      <c r="AL43" s="12"/>
    </row>
    <row r="44" spans="1:38" s="13" customFormat="1" ht="12.75">
      <c r="A44" s="29" t="s">
        <v>115</v>
      </c>
      <c r="B44" s="63" t="s">
        <v>548</v>
      </c>
      <c r="C44" s="39" t="s">
        <v>549</v>
      </c>
      <c r="D44" s="80">
        <v>120074990</v>
      </c>
      <c r="E44" s="81">
        <v>9013270</v>
      </c>
      <c r="F44" s="83">
        <f t="shared" si="0"/>
        <v>129088260</v>
      </c>
      <c r="G44" s="80">
        <v>120074990</v>
      </c>
      <c r="H44" s="81">
        <v>9013270</v>
      </c>
      <c r="I44" s="82">
        <f t="shared" si="1"/>
        <v>129088260</v>
      </c>
      <c r="J44" s="80">
        <v>15747514</v>
      </c>
      <c r="K44" s="94">
        <v>540897</v>
      </c>
      <c r="L44" s="81">
        <f t="shared" si="2"/>
        <v>16288411</v>
      </c>
      <c r="M44" s="40">
        <f t="shared" si="3"/>
        <v>0.126180421054556</v>
      </c>
      <c r="N44" s="108">
        <v>23627858</v>
      </c>
      <c r="O44" s="109">
        <v>1848847</v>
      </c>
      <c r="P44" s="110">
        <f t="shared" si="4"/>
        <v>25476705</v>
      </c>
      <c r="Q44" s="40">
        <f t="shared" si="5"/>
        <v>0.19735880706735065</v>
      </c>
      <c r="R44" s="108">
        <v>0</v>
      </c>
      <c r="S44" s="110">
        <v>0</v>
      </c>
      <c r="T44" s="110">
        <f t="shared" si="6"/>
        <v>0</v>
      </c>
      <c r="U44" s="40">
        <f t="shared" si="7"/>
        <v>0</v>
      </c>
      <c r="V44" s="108">
        <v>0</v>
      </c>
      <c r="W44" s="110">
        <v>0</v>
      </c>
      <c r="X44" s="110">
        <f t="shared" si="8"/>
        <v>0</v>
      </c>
      <c r="Y44" s="40">
        <f t="shared" si="9"/>
        <v>0</v>
      </c>
      <c r="Z44" s="80">
        <f t="shared" si="10"/>
        <v>39375372</v>
      </c>
      <c r="AA44" s="81">
        <f t="shared" si="11"/>
        <v>2389744</v>
      </c>
      <c r="AB44" s="81">
        <f t="shared" si="12"/>
        <v>41765116</v>
      </c>
      <c r="AC44" s="40">
        <f t="shared" si="13"/>
        <v>0.32353922812190666</v>
      </c>
      <c r="AD44" s="80">
        <v>18091940</v>
      </c>
      <c r="AE44" s="81">
        <v>981026</v>
      </c>
      <c r="AF44" s="81">
        <f t="shared" si="14"/>
        <v>19072966</v>
      </c>
      <c r="AG44" s="40">
        <f t="shared" si="15"/>
        <v>0.31043330152624576</v>
      </c>
      <c r="AH44" s="40">
        <f t="shared" si="16"/>
        <v>0.33574951059001523</v>
      </c>
      <c r="AI44" s="12">
        <v>109220940</v>
      </c>
      <c r="AJ44" s="12">
        <v>115749610</v>
      </c>
      <c r="AK44" s="12">
        <v>33905817</v>
      </c>
      <c r="AL44" s="12"/>
    </row>
    <row r="45" spans="1:38" s="59" customFormat="1" ht="12.75">
      <c r="A45" s="64"/>
      <c r="B45" s="65" t="s">
        <v>550</v>
      </c>
      <c r="C45" s="32"/>
      <c r="D45" s="84">
        <f>SUM(D40:D44)</f>
        <v>1909106573</v>
      </c>
      <c r="E45" s="85">
        <f>SUM(E40:E44)</f>
        <v>424729092</v>
      </c>
      <c r="F45" s="93">
        <f t="shared" si="0"/>
        <v>2333835665</v>
      </c>
      <c r="G45" s="84">
        <f>SUM(G40:G44)</f>
        <v>1909106573</v>
      </c>
      <c r="H45" s="85">
        <f>SUM(H40:H44)</f>
        <v>424729092</v>
      </c>
      <c r="I45" s="86">
        <f t="shared" si="1"/>
        <v>2333835665</v>
      </c>
      <c r="J45" s="84">
        <f>SUM(J40:J44)</f>
        <v>475404629</v>
      </c>
      <c r="K45" s="85">
        <f>SUM(K40:K44)</f>
        <v>36772706</v>
      </c>
      <c r="L45" s="85">
        <f t="shared" si="2"/>
        <v>512177335</v>
      </c>
      <c r="M45" s="44">
        <f t="shared" si="3"/>
        <v>0.2194573262723706</v>
      </c>
      <c r="N45" s="114">
        <f>SUM(N40:N44)</f>
        <v>394491111</v>
      </c>
      <c r="O45" s="115">
        <f>SUM(O40:O44)</f>
        <v>111850063</v>
      </c>
      <c r="P45" s="116">
        <f t="shared" si="4"/>
        <v>506341174</v>
      </c>
      <c r="Q45" s="44">
        <f t="shared" si="5"/>
        <v>0.2169566527727221</v>
      </c>
      <c r="R45" s="114">
        <f>SUM(R40:R44)</f>
        <v>0</v>
      </c>
      <c r="S45" s="116">
        <f>SUM(S40:S44)</f>
        <v>0</v>
      </c>
      <c r="T45" s="116">
        <f t="shared" si="6"/>
        <v>0</v>
      </c>
      <c r="U45" s="44">
        <f t="shared" si="7"/>
        <v>0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4">
        <f t="shared" si="9"/>
        <v>0</v>
      </c>
      <c r="Z45" s="84">
        <f t="shared" si="10"/>
        <v>869895740</v>
      </c>
      <c r="AA45" s="85">
        <f t="shared" si="11"/>
        <v>148622769</v>
      </c>
      <c r="AB45" s="85">
        <f t="shared" si="12"/>
        <v>1018518509</v>
      </c>
      <c r="AC45" s="44">
        <f t="shared" si="13"/>
        <v>0.4364139790450927</v>
      </c>
      <c r="AD45" s="84">
        <f>SUM(AD40:AD44)</f>
        <v>327716466</v>
      </c>
      <c r="AE45" s="85">
        <f>SUM(AE40:AE44)</f>
        <v>43305245</v>
      </c>
      <c r="AF45" s="85">
        <f t="shared" si="14"/>
        <v>371021711</v>
      </c>
      <c r="AG45" s="44">
        <f t="shared" si="15"/>
        <v>0.3954344538955972</v>
      </c>
      <c r="AH45" s="44">
        <f t="shared" si="16"/>
        <v>0.36472114431060887</v>
      </c>
      <c r="AI45" s="66">
        <f>SUM(AI40:AI44)</f>
        <v>1976867957</v>
      </c>
      <c r="AJ45" s="66">
        <f>SUM(AJ40:AJ44)</f>
        <v>1988810416</v>
      </c>
      <c r="AK45" s="66">
        <f>SUM(AK40:AK44)</f>
        <v>781721701</v>
      </c>
      <c r="AL45" s="66"/>
    </row>
    <row r="46" spans="1:38" s="59" customFormat="1" ht="12.75">
      <c r="A46" s="64"/>
      <c r="B46" s="65" t="s">
        <v>551</v>
      </c>
      <c r="C46" s="32"/>
      <c r="D46" s="84">
        <f>SUM(D9:D12,D14:D20,D22:D30,D32:D38,D40:D44)</f>
        <v>4483896504</v>
      </c>
      <c r="E46" s="85">
        <f>SUM(E9:E12,E14:E20,E22:E30,E32:E38,E40:E44)</f>
        <v>1259865587</v>
      </c>
      <c r="F46" s="93">
        <f t="shared" si="0"/>
        <v>5743762091</v>
      </c>
      <c r="G46" s="84">
        <f>SUM(G9:G12,G14:G20,G22:G30,G32:G38,G40:G44)</f>
        <v>4483896504</v>
      </c>
      <c r="H46" s="85">
        <f>SUM(H9:H12,H14:H20,H22:H30,H32:H38,H40:H44)</f>
        <v>1259865587</v>
      </c>
      <c r="I46" s="86">
        <f t="shared" si="1"/>
        <v>5743762091</v>
      </c>
      <c r="J46" s="84">
        <f>SUM(J9:J12,J14:J20,J22:J30,J32:J38,J40:J44)</f>
        <v>1070904612</v>
      </c>
      <c r="K46" s="85">
        <f>SUM(K9:K12,K14:K20,K22:K30,K32:K38,K40:K44)</f>
        <v>157398840</v>
      </c>
      <c r="L46" s="85">
        <f t="shared" si="2"/>
        <v>1228303452</v>
      </c>
      <c r="M46" s="44">
        <f t="shared" si="3"/>
        <v>0.21384998761084653</v>
      </c>
      <c r="N46" s="114">
        <f>SUM(N9:N12,N14:N20,N22:N30,N32:N38,N40:N44)</f>
        <v>965387490</v>
      </c>
      <c r="O46" s="115">
        <f>SUM(O9:O12,O14:O20,O22:O30,O32:O38,O40:O44)</f>
        <v>258225769</v>
      </c>
      <c r="P46" s="116">
        <f t="shared" si="4"/>
        <v>1223613259</v>
      </c>
      <c r="Q46" s="44">
        <f t="shared" si="5"/>
        <v>0.2130334160109627</v>
      </c>
      <c r="R46" s="114">
        <f>SUM(R9:R12,R14:R20,R22:R30,R32:R38,R40:R44)</f>
        <v>0</v>
      </c>
      <c r="S46" s="116">
        <f>SUM(S9:S12,S14:S20,S22:S30,S32:S38,S40:S44)</f>
        <v>0</v>
      </c>
      <c r="T46" s="116">
        <f t="shared" si="6"/>
        <v>0</v>
      </c>
      <c r="U46" s="44">
        <f t="shared" si="7"/>
        <v>0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4">
        <f t="shared" si="9"/>
        <v>0</v>
      </c>
      <c r="Z46" s="84">
        <f t="shared" si="10"/>
        <v>2036292102</v>
      </c>
      <c r="AA46" s="85">
        <f t="shared" si="11"/>
        <v>415624609</v>
      </c>
      <c r="AB46" s="85">
        <f t="shared" si="12"/>
        <v>2451916711</v>
      </c>
      <c r="AC46" s="44">
        <f t="shared" si="13"/>
        <v>0.42688340362180927</v>
      </c>
      <c r="AD46" s="84">
        <f>SUM(AD9:AD12,AD14:AD20,AD22:AD30,AD32:AD38,AD40:AD44)</f>
        <v>882869918</v>
      </c>
      <c r="AE46" s="85">
        <f>SUM(AE9:AE12,AE14:AE20,AE22:AE30,AE32:AE38,AE40:AE44)</f>
        <v>151817732</v>
      </c>
      <c r="AF46" s="85">
        <f t="shared" si="14"/>
        <v>1034687650</v>
      </c>
      <c r="AG46" s="44">
        <f t="shared" si="15"/>
        <v>0.4150091339570381</v>
      </c>
      <c r="AH46" s="44">
        <f t="shared" si="16"/>
        <v>0.18259192423916537</v>
      </c>
      <c r="AI46" s="66">
        <f>SUM(AI9:AI12,AI14:AI20,AI22:AI30,AI32:AI38,AI40:AI44)</f>
        <v>4921537819</v>
      </c>
      <c r="AJ46" s="66">
        <f>SUM(AJ9:AJ12,AJ14:AJ20,AJ22:AJ30,AJ32:AJ38,AJ40:AJ44)</f>
        <v>5046167729</v>
      </c>
      <c r="AK46" s="66">
        <f>SUM(AK9:AK12,AK14:AK20,AK22:AK30,AK32:AK38,AK40:AK44)</f>
        <v>2042483148</v>
      </c>
      <c r="AL46" s="66"/>
    </row>
    <row r="47" spans="1:38" s="13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2"/>
      <c r="AJ47" s="12"/>
      <c r="AK47" s="12"/>
      <c r="AL47" s="12"/>
    </row>
    <row r="48" spans="1:38" s="76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552</v>
      </c>
      <c r="C9" s="39" t="s">
        <v>553</v>
      </c>
      <c r="D9" s="80">
        <v>197565000</v>
      </c>
      <c r="E9" s="81">
        <v>140942414</v>
      </c>
      <c r="F9" s="82">
        <f>$D9+$E9</f>
        <v>338507414</v>
      </c>
      <c r="G9" s="80">
        <v>197565000</v>
      </c>
      <c r="H9" s="81">
        <v>140942414</v>
      </c>
      <c r="I9" s="83">
        <f>$G9+$H9</f>
        <v>338507414</v>
      </c>
      <c r="J9" s="80">
        <v>35924034</v>
      </c>
      <c r="K9" s="81">
        <v>21858528</v>
      </c>
      <c r="L9" s="81">
        <f>$J9+$K9</f>
        <v>57782562</v>
      </c>
      <c r="M9" s="40">
        <f>IF($F9=0,0,$L9/$F9)</f>
        <v>0.17069806926001332</v>
      </c>
      <c r="N9" s="108">
        <v>58955453</v>
      </c>
      <c r="O9" s="109">
        <v>30503099</v>
      </c>
      <c r="P9" s="110">
        <f>$N9+$O9</f>
        <v>89458552</v>
      </c>
      <c r="Q9" s="40">
        <f>IF($F9=0,0,$P9/$F9)</f>
        <v>0.26427353818607946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94879487</v>
      </c>
      <c r="AA9" s="81">
        <f>$K9+$O9</f>
        <v>52361627</v>
      </c>
      <c r="AB9" s="81">
        <f>$Z9+$AA9</f>
        <v>147241114</v>
      </c>
      <c r="AC9" s="40">
        <f>IF($F9=0,0,$AB9/$F9)</f>
        <v>0.43497160744609276</v>
      </c>
      <c r="AD9" s="80">
        <v>46536207</v>
      </c>
      <c r="AE9" s="81">
        <v>19314489</v>
      </c>
      <c r="AF9" s="81">
        <f>$AD9+$AE9</f>
        <v>65850696</v>
      </c>
      <c r="AG9" s="40">
        <f>IF($AI9=0,0,$AK9/$AI9)</f>
        <v>0.3867826995787848</v>
      </c>
      <c r="AH9" s="40">
        <f>IF($AF9=0,0,(($P9/$AF9)-1))</f>
        <v>0.35850579316580045</v>
      </c>
      <c r="AI9" s="12">
        <v>290061955</v>
      </c>
      <c r="AJ9" s="12">
        <v>292093940</v>
      </c>
      <c r="AK9" s="12">
        <v>112190946</v>
      </c>
      <c r="AL9" s="12"/>
    </row>
    <row r="10" spans="1:38" s="13" customFormat="1" ht="12.75">
      <c r="A10" s="29" t="s">
        <v>96</v>
      </c>
      <c r="B10" s="63" t="s">
        <v>68</v>
      </c>
      <c r="C10" s="39" t="s">
        <v>69</v>
      </c>
      <c r="D10" s="80">
        <v>1166180200</v>
      </c>
      <c r="E10" s="81">
        <v>210500000</v>
      </c>
      <c r="F10" s="83">
        <f aca="true" t="shared" si="0" ref="F10:F36">$D10+$E10</f>
        <v>1376680200</v>
      </c>
      <c r="G10" s="80">
        <v>1166180200</v>
      </c>
      <c r="H10" s="81">
        <v>210500000</v>
      </c>
      <c r="I10" s="83">
        <f aca="true" t="shared" si="1" ref="I10:I36">$G10+$H10</f>
        <v>1376680200</v>
      </c>
      <c r="J10" s="80">
        <v>218244835</v>
      </c>
      <c r="K10" s="81">
        <v>39770997</v>
      </c>
      <c r="L10" s="81">
        <f aca="true" t="shared" si="2" ref="L10:L36">$J10+$K10</f>
        <v>258015832</v>
      </c>
      <c r="M10" s="40">
        <f aca="true" t="shared" si="3" ref="M10:M36">IF($F10=0,0,$L10/$F10)</f>
        <v>0.18741885878797415</v>
      </c>
      <c r="N10" s="108">
        <v>181486454</v>
      </c>
      <c r="O10" s="109">
        <v>47359479</v>
      </c>
      <c r="P10" s="110">
        <f aca="true" t="shared" si="4" ref="P10:P36">$N10+$O10</f>
        <v>228845933</v>
      </c>
      <c r="Q10" s="40">
        <f aca="true" t="shared" si="5" ref="Q10:Q36">IF($F10=0,0,$P10/$F10)</f>
        <v>0.16623027846263788</v>
      </c>
      <c r="R10" s="108">
        <v>0</v>
      </c>
      <c r="S10" s="110">
        <v>0</v>
      </c>
      <c r="T10" s="110">
        <f aca="true" t="shared" si="6" ref="T10:T36">$R10+$S10</f>
        <v>0</v>
      </c>
      <c r="U10" s="40">
        <f aca="true" t="shared" si="7" ref="U10:U36">IF($I10=0,0,$T10/$I10)</f>
        <v>0</v>
      </c>
      <c r="V10" s="108">
        <v>0</v>
      </c>
      <c r="W10" s="110">
        <v>0</v>
      </c>
      <c r="X10" s="110">
        <f aca="true" t="shared" si="8" ref="X10:X36">$V10+$W10</f>
        <v>0</v>
      </c>
      <c r="Y10" s="40">
        <f aca="true" t="shared" si="9" ref="Y10:Y36">IF($I10=0,0,$X10/$I10)</f>
        <v>0</v>
      </c>
      <c r="Z10" s="80">
        <f aca="true" t="shared" si="10" ref="Z10:Z36">$J10+$N10</f>
        <v>399731289</v>
      </c>
      <c r="AA10" s="81">
        <f aca="true" t="shared" si="11" ref="AA10:AA36">$K10+$O10</f>
        <v>87130476</v>
      </c>
      <c r="AB10" s="81">
        <f aca="true" t="shared" si="12" ref="AB10:AB36">$Z10+$AA10</f>
        <v>486861765</v>
      </c>
      <c r="AC10" s="40">
        <f aca="true" t="shared" si="13" ref="AC10:AC36">IF($F10=0,0,$AB10/$F10)</f>
        <v>0.35364913725061203</v>
      </c>
      <c r="AD10" s="80">
        <v>178615546</v>
      </c>
      <c r="AE10" s="81">
        <v>68502312</v>
      </c>
      <c r="AF10" s="81">
        <f aca="true" t="shared" si="14" ref="AF10:AF36">$AD10+$AE10</f>
        <v>247117858</v>
      </c>
      <c r="AG10" s="40">
        <f aca="true" t="shared" si="15" ref="AG10:AG36">IF($AI10=0,0,$AK10/$AI10)</f>
        <v>0.35991812004392343</v>
      </c>
      <c r="AH10" s="40">
        <f aca="true" t="shared" si="16" ref="AH10:AH36">IF($AF10=0,0,(($P10/$AF10)-1))</f>
        <v>-0.07394012374451708</v>
      </c>
      <c r="AI10" s="12">
        <v>1233965000</v>
      </c>
      <c r="AJ10" s="12">
        <v>1416665462</v>
      </c>
      <c r="AK10" s="12">
        <v>444126363</v>
      </c>
      <c r="AL10" s="12"/>
    </row>
    <row r="11" spans="1:38" s="13" customFormat="1" ht="12.75">
      <c r="A11" s="29" t="s">
        <v>96</v>
      </c>
      <c r="B11" s="63" t="s">
        <v>82</v>
      </c>
      <c r="C11" s="39" t="s">
        <v>83</v>
      </c>
      <c r="D11" s="80">
        <v>2587145639</v>
      </c>
      <c r="E11" s="81">
        <v>888772983</v>
      </c>
      <c r="F11" s="82">
        <f t="shared" si="0"/>
        <v>3475918622</v>
      </c>
      <c r="G11" s="80">
        <v>2587145639</v>
      </c>
      <c r="H11" s="81">
        <v>888772983</v>
      </c>
      <c r="I11" s="83">
        <f t="shared" si="1"/>
        <v>3475918622</v>
      </c>
      <c r="J11" s="80">
        <v>438932386</v>
      </c>
      <c r="K11" s="81">
        <v>40293477</v>
      </c>
      <c r="L11" s="81">
        <f t="shared" si="2"/>
        <v>479225863</v>
      </c>
      <c r="M11" s="40">
        <f t="shared" si="3"/>
        <v>0.1378702769296306</v>
      </c>
      <c r="N11" s="108">
        <v>618514736</v>
      </c>
      <c r="O11" s="109">
        <v>136404135</v>
      </c>
      <c r="P11" s="110">
        <f t="shared" si="4"/>
        <v>754918871</v>
      </c>
      <c r="Q11" s="40">
        <f t="shared" si="5"/>
        <v>0.21718542724847487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1057447122</v>
      </c>
      <c r="AA11" s="81">
        <f t="shared" si="11"/>
        <v>176697612</v>
      </c>
      <c r="AB11" s="81">
        <f t="shared" si="12"/>
        <v>1234144734</v>
      </c>
      <c r="AC11" s="40">
        <f t="shared" si="13"/>
        <v>0.35505570417810545</v>
      </c>
      <c r="AD11" s="80">
        <v>419014250</v>
      </c>
      <c r="AE11" s="81">
        <v>61528439</v>
      </c>
      <c r="AF11" s="81">
        <f t="shared" si="14"/>
        <v>480542689</v>
      </c>
      <c r="AG11" s="40">
        <f t="shared" si="15"/>
        <v>0.35675034123821087</v>
      </c>
      <c r="AH11" s="40">
        <f t="shared" si="16"/>
        <v>0.5709715042610917</v>
      </c>
      <c r="AI11" s="12">
        <v>2739267527</v>
      </c>
      <c r="AJ11" s="12">
        <v>2806067656</v>
      </c>
      <c r="AK11" s="12">
        <v>977234625</v>
      </c>
      <c r="AL11" s="12"/>
    </row>
    <row r="12" spans="1:38" s="13" customFormat="1" ht="12.75">
      <c r="A12" s="29" t="s">
        <v>96</v>
      </c>
      <c r="B12" s="63" t="s">
        <v>554</v>
      </c>
      <c r="C12" s="39" t="s">
        <v>555</v>
      </c>
      <c r="D12" s="80">
        <v>107600960</v>
      </c>
      <c r="E12" s="81">
        <v>35437000</v>
      </c>
      <c r="F12" s="82">
        <f t="shared" si="0"/>
        <v>143037960</v>
      </c>
      <c r="G12" s="80">
        <v>107600960</v>
      </c>
      <c r="H12" s="81">
        <v>35437000</v>
      </c>
      <c r="I12" s="83">
        <f t="shared" si="1"/>
        <v>143037960</v>
      </c>
      <c r="J12" s="80">
        <v>24484797</v>
      </c>
      <c r="K12" s="81">
        <v>9707346</v>
      </c>
      <c r="L12" s="81">
        <f t="shared" si="2"/>
        <v>34192143</v>
      </c>
      <c r="M12" s="40">
        <f t="shared" si="3"/>
        <v>0.23904244020258678</v>
      </c>
      <c r="N12" s="108">
        <v>18610796</v>
      </c>
      <c r="O12" s="109">
        <v>2862221</v>
      </c>
      <c r="P12" s="110">
        <f t="shared" si="4"/>
        <v>21473017</v>
      </c>
      <c r="Q12" s="40">
        <f t="shared" si="5"/>
        <v>0.15012110771154735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43095593</v>
      </c>
      <c r="AA12" s="81">
        <f t="shared" si="11"/>
        <v>12569567</v>
      </c>
      <c r="AB12" s="81">
        <f t="shared" si="12"/>
        <v>55665160</v>
      </c>
      <c r="AC12" s="40">
        <f t="shared" si="13"/>
        <v>0.3891635479141341</v>
      </c>
      <c r="AD12" s="80">
        <v>28608835</v>
      </c>
      <c r="AE12" s="81">
        <v>2405020</v>
      </c>
      <c r="AF12" s="81">
        <f t="shared" si="14"/>
        <v>31013855</v>
      </c>
      <c r="AG12" s="40">
        <f t="shared" si="15"/>
        <v>0.5034394787093587</v>
      </c>
      <c r="AH12" s="40">
        <f t="shared" si="16"/>
        <v>-0.30763147631921284</v>
      </c>
      <c r="AI12" s="12">
        <v>121717282</v>
      </c>
      <c r="AJ12" s="12">
        <v>134912674</v>
      </c>
      <c r="AK12" s="12">
        <v>61277285</v>
      </c>
      <c r="AL12" s="12"/>
    </row>
    <row r="13" spans="1:38" s="13" customFormat="1" ht="12.75">
      <c r="A13" s="29" t="s">
        <v>96</v>
      </c>
      <c r="B13" s="63" t="s">
        <v>556</v>
      </c>
      <c r="C13" s="39" t="s">
        <v>557</v>
      </c>
      <c r="D13" s="80">
        <v>431365943</v>
      </c>
      <c r="E13" s="81">
        <v>157520000</v>
      </c>
      <c r="F13" s="82">
        <f t="shared" si="0"/>
        <v>588885943</v>
      </c>
      <c r="G13" s="80">
        <v>431365943</v>
      </c>
      <c r="H13" s="81">
        <v>157520000</v>
      </c>
      <c r="I13" s="83">
        <f t="shared" si="1"/>
        <v>588885943</v>
      </c>
      <c r="J13" s="80">
        <v>77017549</v>
      </c>
      <c r="K13" s="81">
        <v>20206626</v>
      </c>
      <c r="L13" s="81">
        <f t="shared" si="2"/>
        <v>97224175</v>
      </c>
      <c r="M13" s="40">
        <f t="shared" si="3"/>
        <v>0.16509848155774368</v>
      </c>
      <c r="N13" s="108">
        <v>102389003</v>
      </c>
      <c r="O13" s="109">
        <v>23186165</v>
      </c>
      <c r="P13" s="110">
        <f t="shared" si="4"/>
        <v>125575168</v>
      </c>
      <c r="Q13" s="40">
        <f t="shared" si="5"/>
        <v>0.2132419180533912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179406552</v>
      </c>
      <c r="AA13" s="81">
        <f t="shared" si="11"/>
        <v>43392791</v>
      </c>
      <c r="AB13" s="81">
        <f t="shared" si="12"/>
        <v>222799343</v>
      </c>
      <c r="AC13" s="40">
        <f t="shared" si="13"/>
        <v>0.37834039961113486</v>
      </c>
      <c r="AD13" s="80">
        <v>85779335</v>
      </c>
      <c r="AE13" s="81">
        <v>32836042</v>
      </c>
      <c r="AF13" s="81">
        <f t="shared" si="14"/>
        <v>118615377</v>
      </c>
      <c r="AG13" s="40">
        <f t="shared" si="15"/>
        <v>0.4086729021018973</v>
      </c>
      <c r="AH13" s="40">
        <f t="shared" si="16"/>
        <v>0.058675284571240605</v>
      </c>
      <c r="AI13" s="12">
        <v>521391565</v>
      </c>
      <c r="AJ13" s="12">
        <v>583047210</v>
      </c>
      <c r="AK13" s="12">
        <v>213078604</v>
      </c>
      <c r="AL13" s="12"/>
    </row>
    <row r="14" spans="1:38" s="13" customFormat="1" ht="12.75">
      <c r="A14" s="29" t="s">
        <v>115</v>
      </c>
      <c r="B14" s="63" t="s">
        <v>558</v>
      </c>
      <c r="C14" s="39" t="s">
        <v>559</v>
      </c>
      <c r="D14" s="80">
        <v>236481000</v>
      </c>
      <c r="E14" s="81">
        <v>4940000</v>
      </c>
      <c r="F14" s="82">
        <f t="shared" si="0"/>
        <v>241421000</v>
      </c>
      <c r="G14" s="80">
        <v>236481000</v>
      </c>
      <c r="H14" s="81">
        <v>4940000</v>
      </c>
      <c r="I14" s="83">
        <f t="shared" si="1"/>
        <v>241421000</v>
      </c>
      <c r="J14" s="80">
        <v>58863423</v>
      </c>
      <c r="K14" s="81">
        <v>507629</v>
      </c>
      <c r="L14" s="81">
        <f t="shared" si="2"/>
        <v>59371052</v>
      </c>
      <c r="M14" s="40">
        <f t="shared" si="3"/>
        <v>0.2459233123879033</v>
      </c>
      <c r="N14" s="108">
        <v>62039425</v>
      </c>
      <c r="O14" s="109">
        <v>309317</v>
      </c>
      <c r="P14" s="110">
        <f t="shared" si="4"/>
        <v>62348742</v>
      </c>
      <c r="Q14" s="40">
        <f t="shared" si="5"/>
        <v>0.2582573264131952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120902848</v>
      </c>
      <c r="AA14" s="81">
        <f t="shared" si="11"/>
        <v>816946</v>
      </c>
      <c r="AB14" s="81">
        <f t="shared" si="12"/>
        <v>121719794</v>
      </c>
      <c r="AC14" s="40">
        <f t="shared" si="13"/>
        <v>0.5041806388010985</v>
      </c>
      <c r="AD14" s="80">
        <v>101679797</v>
      </c>
      <c r="AE14" s="81">
        <v>5084909</v>
      </c>
      <c r="AF14" s="81">
        <f t="shared" si="14"/>
        <v>106764706</v>
      </c>
      <c r="AG14" s="40">
        <f t="shared" si="15"/>
        <v>0.5269946301354679</v>
      </c>
      <c r="AH14" s="40">
        <f t="shared" si="16"/>
        <v>-0.41601729320549063</v>
      </c>
      <c r="AI14" s="12">
        <v>340522743</v>
      </c>
      <c r="AJ14" s="12">
        <v>362539070</v>
      </c>
      <c r="AK14" s="12">
        <v>179453657</v>
      </c>
      <c r="AL14" s="12"/>
    </row>
    <row r="15" spans="1:38" s="59" customFormat="1" ht="12.75">
      <c r="A15" s="64"/>
      <c r="B15" s="65" t="s">
        <v>560</v>
      </c>
      <c r="C15" s="32"/>
      <c r="D15" s="84">
        <f>SUM(D9:D14)</f>
        <v>4726338742</v>
      </c>
      <c r="E15" s="85">
        <f>SUM(E9:E14)</f>
        <v>1438112397</v>
      </c>
      <c r="F15" s="93">
        <f t="shared" si="0"/>
        <v>6164451139</v>
      </c>
      <c r="G15" s="84">
        <f>SUM(G9:G14)</f>
        <v>4726338742</v>
      </c>
      <c r="H15" s="85">
        <f>SUM(H9:H14)</f>
        <v>1438112397</v>
      </c>
      <c r="I15" s="86">
        <f t="shared" si="1"/>
        <v>6164451139</v>
      </c>
      <c r="J15" s="84">
        <f>SUM(J9:J14)</f>
        <v>853467024</v>
      </c>
      <c r="K15" s="85">
        <f>SUM(K9:K14)</f>
        <v>132344603</v>
      </c>
      <c r="L15" s="85">
        <f t="shared" si="2"/>
        <v>985811627</v>
      </c>
      <c r="M15" s="44">
        <f t="shared" si="3"/>
        <v>0.1599187997067844</v>
      </c>
      <c r="N15" s="114">
        <f>SUM(N9:N14)</f>
        <v>1041995867</v>
      </c>
      <c r="O15" s="115">
        <f>SUM(O9:O14)</f>
        <v>240624416</v>
      </c>
      <c r="P15" s="116">
        <f t="shared" si="4"/>
        <v>1282620283</v>
      </c>
      <c r="Q15" s="44">
        <f t="shared" si="5"/>
        <v>0.20806723162835666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4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1895462891</v>
      </c>
      <c r="AA15" s="85">
        <f t="shared" si="11"/>
        <v>372969019</v>
      </c>
      <c r="AB15" s="85">
        <f t="shared" si="12"/>
        <v>2268431910</v>
      </c>
      <c r="AC15" s="44">
        <f t="shared" si="13"/>
        <v>0.3679860313351411</v>
      </c>
      <c r="AD15" s="84">
        <f>SUM(AD9:AD14)</f>
        <v>860233970</v>
      </c>
      <c r="AE15" s="85">
        <f>SUM(AE9:AE14)</f>
        <v>189671211</v>
      </c>
      <c r="AF15" s="85">
        <f t="shared" si="14"/>
        <v>1049905181</v>
      </c>
      <c r="AG15" s="44">
        <f t="shared" si="15"/>
        <v>0.37876681560380104</v>
      </c>
      <c r="AH15" s="44">
        <f t="shared" si="16"/>
        <v>0.22165344662681497</v>
      </c>
      <c r="AI15" s="66">
        <f>SUM(AI9:AI14)</f>
        <v>5246926072</v>
      </c>
      <c r="AJ15" s="66">
        <f>SUM(AJ9:AJ14)</f>
        <v>5595326012</v>
      </c>
      <c r="AK15" s="66">
        <f>SUM(AK9:AK14)</f>
        <v>1987361480</v>
      </c>
      <c r="AL15" s="66"/>
    </row>
    <row r="16" spans="1:38" s="13" customFormat="1" ht="12.75">
      <c r="A16" s="29" t="s">
        <v>96</v>
      </c>
      <c r="B16" s="63" t="s">
        <v>561</v>
      </c>
      <c r="C16" s="39" t="s">
        <v>562</v>
      </c>
      <c r="D16" s="80">
        <v>68886832</v>
      </c>
      <c r="E16" s="81">
        <v>28894168</v>
      </c>
      <c r="F16" s="82">
        <f t="shared" si="0"/>
        <v>97781000</v>
      </c>
      <c r="G16" s="80">
        <v>68886832</v>
      </c>
      <c r="H16" s="81">
        <v>28894168</v>
      </c>
      <c r="I16" s="83">
        <f t="shared" si="1"/>
        <v>97781000</v>
      </c>
      <c r="J16" s="80">
        <v>16901607</v>
      </c>
      <c r="K16" s="81">
        <v>5180772</v>
      </c>
      <c r="L16" s="81">
        <f t="shared" si="2"/>
        <v>22082379</v>
      </c>
      <c r="M16" s="40">
        <f t="shared" si="3"/>
        <v>0.2258350702079136</v>
      </c>
      <c r="N16" s="108">
        <v>24386426</v>
      </c>
      <c r="O16" s="109">
        <v>6693347</v>
      </c>
      <c r="P16" s="110">
        <f t="shared" si="4"/>
        <v>31079773</v>
      </c>
      <c r="Q16" s="40">
        <f t="shared" si="5"/>
        <v>0.31785084014276804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41288033</v>
      </c>
      <c r="AA16" s="81">
        <f t="shared" si="11"/>
        <v>11874119</v>
      </c>
      <c r="AB16" s="81">
        <f t="shared" si="12"/>
        <v>53162152</v>
      </c>
      <c r="AC16" s="40">
        <f t="shared" si="13"/>
        <v>0.5436859103506816</v>
      </c>
      <c r="AD16" s="80">
        <v>15321043</v>
      </c>
      <c r="AE16" s="81">
        <v>2507713</v>
      </c>
      <c r="AF16" s="81">
        <f t="shared" si="14"/>
        <v>17828756</v>
      </c>
      <c r="AG16" s="40">
        <f t="shared" si="15"/>
        <v>0.3902243301336438</v>
      </c>
      <c r="AH16" s="40">
        <f t="shared" si="16"/>
        <v>0.7432384514096215</v>
      </c>
      <c r="AI16" s="12">
        <v>83099001</v>
      </c>
      <c r="AJ16" s="12">
        <v>123631469</v>
      </c>
      <c r="AK16" s="12">
        <v>32427252</v>
      </c>
      <c r="AL16" s="12"/>
    </row>
    <row r="17" spans="1:38" s="13" customFormat="1" ht="12.75">
      <c r="A17" s="29" t="s">
        <v>96</v>
      </c>
      <c r="B17" s="63" t="s">
        <v>563</v>
      </c>
      <c r="C17" s="39" t="s">
        <v>564</v>
      </c>
      <c r="D17" s="80">
        <v>129958419</v>
      </c>
      <c r="E17" s="81">
        <v>53535999</v>
      </c>
      <c r="F17" s="82">
        <f t="shared" si="0"/>
        <v>183494418</v>
      </c>
      <c r="G17" s="80">
        <v>129958419</v>
      </c>
      <c r="H17" s="81">
        <v>53535999</v>
      </c>
      <c r="I17" s="83">
        <f t="shared" si="1"/>
        <v>183494418</v>
      </c>
      <c r="J17" s="80">
        <v>46395595</v>
      </c>
      <c r="K17" s="81">
        <v>4337894</v>
      </c>
      <c r="L17" s="81">
        <f t="shared" si="2"/>
        <v>50733489</v>
      </c>
      <c r="M17" s="40">
        <f t="shared" si="3"/>
        <v>0.27648518986555765</v>
      </c>
      <c r="N17" s="108">
        <v>30380264</v>
      </c>
      <c r="O17" s="109">
        <v>4070350</v>
      </c>
      <c r="P17" s="110">
        <f t="shared" si="4"/>
        <v>34450614</v>
      </c>
      <c r="Q17" s="40">
        <f t="shared" si="5"/>
        <v>0.18774747687420115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76775859</v>
      </c>
      <c r="AA17" s="81">
        <f t="shared" si="11"/>
        <v>8408244</v>
      </c>
      <c r="AB17" s="81">
        <f t="shared" si="12"/>
        <v>85184103</v>
      </c>
      <c r="AC17" s="40">
        <f t="shared" si="13"/>
        <v>0.4642326667397588</v>
      </c>
      <c r="AD17" s="80">
        <v>29659460</v>
      </c>
      <c r="AE17" s="81">
        <v>2754840</v>
      </c>
      <c r="AF17" s="81">
        <f t="shared" si="14"/>
        <v>32414300</v>
      </c>
      <c r="AG17" s="40">
        <f t="shared" si="15"/>
        <v>0.39341256004727504</v>
      </c>
      <c r="AH17" s="40">
        <f t="shared" si="16"/>
        <v>0.06282147077061673</v>
      </c>
      <c r="AI17" s="12">
        <v>174096160</v>
      </c>
      <c r="AJ17" s="12">
        <v>174096160</v>
      </c>
      <c r="AK17" s="12">
        <v>68491616</v>
      </c>
      <c r="AL17" s="12"/>
    </row>
    <row r="18" spans="1:38" s="13" customFormat="1" ht="12.75">
      <c r="A18" s="29" t="s">
        <v>96</v>
      </c>
      <c r="B18" s="63" t="s">
        <v>565</v>
      </c>
      <c r="C18" s="39" t="s">
        <v>566</v>
      </c>
      <c r="D18" s="80">
        <v>480961384</v>
      </c>
      <c r="E18" s="81">
        <v>48473000</v>
      </c>
      <c r="F18" s="82">
        <f t="shared" si="0"/>
        <v>529434384</v>
      </c>
      <c r="G18" s="80">
        <v>480961384</v>
      </c>
      <c r="H18" s="81">
        <v>48473000</v>
      </c>
      <c r="I18" s="83">
        <f t="shared" si="1"/>
        <v>529434384</v>
      </c>
      <c r="J18" s="80">
        <v>67882693</v>
      </c>
      <c r="K18" s="81">
        <v>0</v>
      </c>
      <c r="L18" s="81">
        <f t="shared" si="2"/>
        <v>67882693</v>
      </c>
      <c r="M18" s="40">
        <f t="shared" si="3"/>
        <v>0.12821738642498143</v>
      </c>
      <c r="N18" s="108">
        <v>130177124</v>
      </c>
      <c r="O18" s="109">
        <v>3549355</v>
      </c>
      <c r="P18" s="110">
        <f t="shared" si="4"/>
        <v>133726479</v>
      </c>
      <c r="Q18" s="40">
        <f t="shared" si="5"/>
        <v>0.25258366861189735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198059817</v>
      </c>
      <c r="AA18" s="81">
        <f t="shared" si="11"/>
        <v>3549355</v>
      </c>
      <c r="AB18" s="81">
        <f t="shared" si="12"/>
        <v>201609172</v>
      </c>
      <c r="AC18" s="40">
        <f t="shared" si="13"/>
        <v>0.3808010550368788</v>
      </c>
      <c r="AD18" s="80">
        <v>92855271</v>
      </c>
      <c r="AE18" s="81">
        <v>7102584</v>
      </c>
      <c r="AF18" s="81">
        <f t="shared" si="14"/>
        <v>99957855</v>
      </c>
      <c r="AG18" s="40">
        <f t="shared" si="15"/>
        <v>0.37219994676664475</v>
      </c>
      <c r="AH18" s="40">
        <f t="shared" si="16"/>
        <v>0.3378286178710017</v>
      </c>
      <c r="AI18" s="12">
        <v>453854541</v>
      </c>
      <c r="AJ18" s="12">
        <v>447935307</v>
      </c>
      <c r="AK18" s="12">
        <v>168924636</v>
      </c>
      <c r="AL18" s="12"/>
    </row>
    <row r="19" spans="1:38" s="13" customFormat="1" ht="12.75">
      <c r="A19" s="29" t="s">
        <v>96</v>
      </c>
      <c r="B19" s="63" t="s">
        <v>567</v>
      </c>
      <c r="C19" s="39" t="s">
        <v>568</v>
      </c>
      <c r="D19" s="80">
        <v>334286000</v>
      </c>
      <c r="E19" s="81">
        <v>75693513</v>
      </c>
      <c r="F19" s="82">
        <f t="shared" si="0"/>
        <v>409979513</v>
      </c>
      <c r="G19" s="80">
        <v>334286000</v>
      </c>
      <c r="H19" s="81">
        <v>75693513</v>
      </c>
      <c r="I19" s="83">
        <f t="shared" si="1"/>
        <v>409979513</v>
      </c>
      <c r="J19" s="80">
        <v>56530983</v>
      </c>
      <c r="K19" s="81">
        <v>3737041</v>
      </c>
      <c r="L19" s="81">
        <f t="shared" si="2"/>
        <v>60268024</v>
      </c>
      <c r="M19" s="40">
        <f t="shared" si="3"/>
        <v>0.14700252595304683</v>
      </c>
      <c r="N19" s="108">
        <v>17817026</v>
      </c>
      <c r="O19" s="109">
        <v>5094897</v>
      </c>
      <c r="P19" s="110">
        <f t="shared" si="4"/>
        <v>22911923</v>
      </c>
      <c r="Q19" s="40">
        <f t="shared" si="5"/>
        <v>0.055885531528986426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74348009</v>
      </c>
      <c r="AA19" s="81">
        <f t="shared" si="11"/>
        <v>8831938</v>
      </c>
      <c r="AB19" s="81">
        <f t="shared" si="12"/>
        <v>83179947</v>
      </c>
      <c r="AC19" s="40">
        <f t="shared" si="13"/>
        <v>0.20288805748203326</v>
      </c>
      <c r="AD19" s="80">
        <v>46290445</v>
      </c>
      <c r="AE19" s="81">
        <v>8687261</v>
      </c>
      <c r="AF19" s="81">
        <f t="shared" si="14"/>
        <v>54977706</v>
      </c>
      <c r="AG19" s="40">
        <f t="shared" si="15"/>
        <v>0.3124399582572691</v>
      </c>
      <c r="AH19" s="40">
        <f t="shared" si="16"/>
        <v>-0.583250654365244</v>
      </c>
      <c r="AI19" s="12">
        <v>355511000</v>
      </c>
      <c r="AJ19" s="12">
        <v>354311003</v>
      </c>
      <c r="AK19" s="12">
        <v>111075842</v>
      </c>
      <c r="AL19" s="12"/>
    </row>
    <row r="20" spans="1:38" s="13" customFormat="1" ht="12.75">
      <c r="A20" s="29" t="s">
        <v>96</v>
      </c>
      <c r="B20" s="63" t="s">
        <v>569</v>
      </c>
      <c r="C20" s="39" t="s">
        <v>570</v>
      </c>
      <c r="D20" s="80">
        <v>219368409</v>
      </c>
      <c r="E20" s="81">
        <v>139180748</v>
      </c>
      <c r="F20" s="82">
        <f t="shared" si="0"/>
        <v>358549157</v>
      </c>
      <c r="G20" s="80">
        <v>219368409</v>
      </c>
      <c r="H20" s="81">
        <v>139180748</v>
      </c>
      <c r="I20" s="83">
        <f t="shared" si="1"/>
        <v>358549157</v>
      </c>
      <c r="J20" s="80">
        <v>43443496</v>
      </c>
      <c r="K20" s="81">
        <v>18208484</v>
      </c>
      <c r="L20" s="81">
        <f t="shared" si="2"/>
        <v>61651980</v>
      </c>
      <c r="M20" s="40">
        <f t="shared" si="3"/>
        <v>0.17194847288401238</v>
      </c>
      <c r="N20" s="108">
        <v>20933224</v>
      </c>
      <c r="O20" s="109">
        <v>257024</v>
      </c>
      <c r="P20" s="110">
        <f t="shared" si="4"/>
        <v>21190248</v>
      </c>
      <c r="Q20" s="40">
        <f t="shared" si="5"/>
        <v>0.05909997997847754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64376720</v>
      </c>
      <c r="AA20" s="81">
        <f t="shared" si="11"/>
        <v>18465508</v>
      </c>
      <c r="AB20" s="81">
        <f t="shared" si="12"/>
        <v>82842228</v>
      </c>
      <c r="AC20" s="40">
        <f t="shared" si="13"/>
        <v>0.23104845286248993</v>
      </c>
      <c r="AD20" s="80">
        <v>20653825</v>
      </c>
      <c r="AE20" s="81">
        <v>7984803</v>
      </c>
      <c r="AF20" s="81">
        <f t="shared" si="14"/>
        <v>28638628</v>
      </c>
      <c r="AG20" s="40">
        <f t="shared" si="15"/>
        <v>0.267572397932465</v>
      </c>
      <c r="AH20" s="40">
        <f t="shared" si="16"/>
        <v>-0.2600815932942039</v>
      </c>
      <c r="AI20" s="12">
        <v>212612218</v>
      </c>
      <c r="AJ20" s="12">
        <v>230076187</v>
      </c>
      <c r="AK20" s="12">
        <v>56889161</v>
      </c>
      <c r="AL20" s="12"/>
    </row>
    <row r="21" spans="1:38" s="13" customFormat="1" ht="12.75">
      <c r="A21" s="29" t="s">
        <v>115</v>
      </c>
      <c r="B21" s="63" t="s">
        <v>571</v>
      </c>
      <c r="C21" s="39" t="s">
        <v>572</v>
      </c>
      <c r="D21" s="80">
        <v>356705000</v>
      </c>
      <c r="E21" s="81">
        <v>384149000</v>
      </c>
      <c r="F21" s="83">
        <f t="shared" si="0"/>
        <v>740854000</v>
      </c>
      <c r="G21" s="80">
        <v>356705000</v>
      </c>
      <c r="H21" s="81">
        <v>384149000</v>
      </c>
      <c r="I21" s="83">
        <f t="shared" si="1"/>
        <v>740854000</v>
      </c>
      <c r="J21" s="80">
        <v>91987517</v>
      </c>
      <c r="K21" s="81">
        <v>79186387</v>
      </c>
      <c r="L21" s="81">
        <f t="shared" si="2"/>
        <v>171173904</v>
      </c>
      <c r="M21" s="40">
        <f t="shared" si="3"/>
        <v>0.23104944294017446</v>
      </c>
      <c r="N21" s="108">
        <v>108876246</v>
      </c>
      <c r="O21" s="109">
        <v>133561984</v>
      </c>
      <c r="P21" s="110">
        <f t="shared" si="4"/>
        <v>242438230</v>
      </c>
      <c r="Q21" s="40">
        <f t="shared" si="5"/>
        <v>0.3272415752631423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200863763</v>
      </c>
      <c r="AA21" s="81">
        <f t="shared" si="11"/>
        <v>212748371</v>
      </c>
      <c r="AB21" s="81">
        <f t="shared" si="12"/>
        <v>413612134</v>
      </c>
      <c r="AC21" s="40">
        <f t="shared" si="13"/>
        <v>0.5582910182033167</v>
      </c>
      <c r="AD21" s="80">
        <v>283834262</v>
      </c>
      <c r="AE21" s="81">
        <v>75665947</v>
      </c>
      <c r="AF21" s="81">
        <f t="shared" si="14"/>
        <v>359500209</v>
      </c>
      <c r="AG21" s="40">
        <f t="shared" si="15"/>
        <v>1.0839688717922635</v>
      </c>
      <c r="AH21" s="40">
        <f t="shared" si="16"/>
        <v>-0.32562423072193536</v>
      </c>
      <c r="AI21" s="12">
        <v>577336291</v>
      </c>
      <c r="AJ21" s="12">
        <v>1030875291</v>
      </c>
      <c r="AK21" s="12">
        <v>625814568</v>
      </c>
      <c r="AL21" s="12"/>
    </row>
    <row r="22" spans="1:38" s="59" customFormat="1" ht="12.75">
      <c r="A22" s="64"/>
      <c r="B22" s="65" t="s">
        <v>573</v>
      </c>
      <c r="C22" s="32"/>
      <c r="D22" s="84">
        <f>SUM(D16:D21)</f>
        <v>1590166044</v>
      </c>
      <c r="E22" s="85">
        <f>SUM(E16:E21)</f>
        <v>729926428</v>
      </c>
      <c r="F22" s="93">
        <f t="shared" si="0"/>
        <v>2320092472</v>
      </c>
      <c r="G22" s="84">
        <f>SUM(G16:G21)</f>
        <v>1590166044</v>
      </c>
      <c r="H22" s="85">
        <f>SUM(H16:H21)</f>
        <v>729926428</v>
      </c>
      <c r="I22" s="86">
        <f t="shared" si="1"/>
        <v>2320092472</v>
      </c>
      <c r="J22" s="84">
        <f>SUM(J16:J21)</f>
        <v>323141891</v>
      </c>
      <c r="K22" s="85">
        <f>SUM(K16:K21)</f>
        <v>110650578</v>
      </c>
      <c r="L22" s="85">
        <f t="shared" si="2"/>
        <v>433792469</v>
      </c>
      <c r="M22" s="44">
        <f t="shared" si="3"/>
        <v>0.18697206005157885</v>
      </c>
      <c r="N22" s="114">
        <f>SUM(N16:N21)</f>
        <v>332570310</v>
      </c>
      <c r="O22" s="115">
        <f>SUM(O16:O21)</f>
        <v>153226957</v>
      </c>
      <c r="P22" s="116">
        <f t="shared" si="4"/>
        <v>485797267</v>
      </c>
      <c r="Q22" s="44">
        <f t="shared" si="5"/>
        <v>0.209387027828777</v>
      </c>
      <c r="R22" s="114">
        <f>SUM(R16:R21)</f>
        <v>0</v>
      </c>
      <c r="S22" s="116">
        <f>SUM(S16:S21)</f>
        <v>0</v>
      </c>
      <c r="T22" s="116">
        <f t="shared" si="6"/>
        <v>0</v>
      </c>
      <c r="U22" s="44">
        <f t="shared" si="7"/>
        <v>0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4">
        <f t="shared" si="9"/>
        <v>0</v>
      </c>
      <c r="Z22" s="84">
        <f t="shared" si="10"/>
        <v>655712201</v>
      </c>
      <c r="AA22" s="85">
        <f t="shared" si="11"/>
        <v>263877535</v>
      </c>
      <c r="AB22" s="85">
        <f t="shared" si="12"/>
        <v>919589736</v>
      </c>
      <c r="AC22" s="44">
        <f t="shared" si="13"/>
        <v>0.39635908788035584</v>
      </c>
      <c r="AD22" s="84">
        <f>SUM(AD16:AD21)</f>
        <v>488614306</v>
      </c>
      <c r="AE22" s="85">
        <f>SUM(AE16:AE21)</f>
        <v>104703148</v>
      </c>
      <c r="AF22" s="85">
        <f t="shared" si="14"/>
        <v>593317454</v>
      </c>
      <c r="AG22" s="44">
        <f t="shared" si="15"/>
        <v>0.5729155927145033</v>
      </c>
      <c r="AH22" s="44">
        <f t="shared" si="16"/>
        <v>-0.18121864825503686</v>
      </c>
      <c r="AI22" s="66">
        <f>SUM(AI16:AI21)</f>
        <v>1856509211</v>
      </c>
      <c r="AJ22" s="66">
        <f>SUM(AJ16:AJ21)</f>
        <v>2360925417</v>
      </c>
      <c r="AK22" s="66">
        <f>SUM(AK16:AK21)</f>
        <v>1063623075</v>
      </c>
      <c r="AL22" s="66"/>
    </row>
    <row r="23" spans="1:38" s="13" customFormat="1" ht="12.75">
      <c r="A23" s="29" t="s">
        <v>96</v>
      </c>
      <c r="B23" s="63" t="s">
        <v>574</v>
      </c>
      <c r="C23" s="39" t="s">
        <v>575</v>
      </c>
      <c r="D23" s="80">
        <v>226347528</v>
      </c>
      <c r="E23" s="81">
        <v>31287650</v>
      </c>
      <c r="F23" s="82">
        <f t="shared" si="0"/>
        <v>257635178</v>
      </c>
      <c r="G23" s="80">
        <v>226347528</v>
      </c>
      <c r="H23" s="81">
        <v>31287650</v>
      </c>
      <c r="I23" s="83">
        <f t="shared" si="1"/>
        <v>257635178</v>
      </c>
      <c r="J23" s="80">
        <v>52710676</v>
      </c>
      <c r="K23" s="81">
        <v>1853672</v>
      </c>
      <c r="L23" s="81">
        <f t="shared" si="2"/>
        <v>54564348</v>
      </c>
      <c r="M23" s="40">
        <f t="shared" si="3"/>
        <v>0.2117891990665964</v>
      </c>
      <c r="N23" s="108">
        <v>59087131</v>
      </c>
      <c r="O23" s="109">
        <v>1996663</v>
      </c>
      <c r="P23" s="110">
        <f t="shared" si="4"/>
        <v>61083794</v>
      </c>
      <c r="Q23" s="40">
        <f t="shared" si="5"/>
        <v>0.23709415179319962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111797807</v>
      </c>
      <c r="AA23" s="81">
        <f t="shared" si="11"/>
        <v>3850335</v>
      </c>
      <c r="AB23" s="81">
        <f t="shared" si="12"/>
        <v>115648142</v>
      </c>
      <c r="AC23" s="40">
        <f t="shared" si="13"/>
        <v>0.448883350859796</v>
      </c>
      <c r="AD23" s="80">
        <v>31739615</v>
      </c>
      <c r="AE23" s="81">
        <v>8475775</v>
      </c>
      <c r="AF23" s="81">
        <f t="shared" si="14"/>
        <v>40215390</v>
      </c>
      <c r="AG23" s="40">
        <f t="shared" si="15"/>
        <v>0.27645059022891</v>
      </c>
      <c r="AH23" s="40">
        <f t="shared" si="16"/>
        <v>0.5189158677809664</v>
      </c>
      <c r="AI23" s="12">
        <v>256702353</v>
      </c>
      <c r="AJ23" s="12">
        <v>232458827</v>
      </c>
      <c r="AK23" s="12">
        <v>70965517</v>
      </c>
      <c r="AL23" s="12"/>
    </row>
    <row r="24" spans="1:38" s="13" customFormat="1" ht="12.75">
      <c r="A24" s="29" t="s">
        <v>96</v>
      </c>
      <c r="B24" s="63" t="s">
        <v>576</v>
      </c>
      <c r="C24" s="39" t="s">
        <v>577</v>
      </c>
      <c r="D24" s="80">
        <v>109620600</v>
      </c>
      <c r="E24" s="81">
        <v>15901100</v>
      </c>
      <c r="F24" s="82">
        <f t="shared" si="0"/>
        <v>125521700</v>
      </c>
      <c r="G24" s="80">
        <v>109620600</v>
      </c>
      <c r="H24" s="81">
        <v>15901100</v>
      </c>
      <c r="I24" s="83">
        <f t="shared" si="1"/>
        <v>125521700</v>
      </c>
      <c r="J24" s="80">
        <v>13606198</v>
      </c>
      <c r="K24" s="81">
        <v>0</v>
      </c>
      <c r="L24" s="81">
        <f t="shared" si="2"/>
        <v>13606198</v>
      </c>
      <c r="M24" s="40">
        <f t="shared" si="3"/>
        <v>0.10839717753981981</v>
      </c>
      <c r="N24" s="108">
        <v>0</v>
      </c>
      <c r="O24" s="109">
        <v>0</v>
      </c>
      <c r="P24" s="110">
        <f t="shared" si="4"/>
        <v>0</v>
      </c>
      <c r="Q24" s="40">
        <f t="shared" si="5"/>
        <v>0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13606198</v>
      </c>
      <c r="AA24" s="81">
        <f t="shared" si="11"/>
        <v>0</v>
      </c>
      <c r="AB24" s="81">
        <f t="shared" si="12"/>
        <v>13606198</v>
      </c>
      <c r="AC24" s="40">
        <f t="shared" si="13"/>
        <v>0.10839717753981981</v>
      </c>
      <c r="AD24" s="80">
        <v>17548233</v>
      </c>
      <c r="AE24" s="81">
        <v>3595</v>
      </c>
      <c r="AF24" s="81">
        <f t="shared" si="14"/>
        <v>17551828</v>
      </c>
      <c r="AG24" s="40">
        <f t="shared" si="15"/>
        <v>0.3368530548975981</v>
      </c>
      <c r="AH24" s="40">
        <f t="shared" si="16"/>
        <v>-1</v>
      </c>
      <c r="AI24" s="12">
        <v>91407041</v>
      </c>
      <c r="AJ24" s="12">
        <v>91407041</v>
      </c>
      <c r="AK24" s="12">
        <v>30790741</v>
      </c>
      <c r="AL24" s="12"/>
    </row>
    <row r="25" spans="1:38" s="13" customFormat="1" ht="12.75">
      <c r="A25" s="29" t="s">
        <v>96</v>
      </c>
      <c r="B25" s="63" t="s">
        <v>578</v>
      </c>
      <c r="C25" s="39" t="s">
        <v>579</v>
      </c>
      <c r="D25" s="80">
        <v>118123146</v>
      </c>
      <c r="E25" s="81">
        <v>61840000</v>
      </c>
      <c r="F25" s="82">
        <f t="shared" si="0"/>
        <v>179963146</v>
      </c>
      <c r="G25" s="80">
        <v>118123146</v>
      </c>
      <c r="H25" s="81">
        <v>61840000</v>
      </c>
      <c r="I25" s="83">
        <f t="shared" si="1"/>
        <v>179963146</v>
      </c>
      <c r="J25" s="80">
        <v>21628412</v>
      </c>
      <c r="K25" s="81">
        <v>1006994</v>
      </c>
      <c r="L25" s="81">
        <f t="shared" si="2"/>
        <v>22635406</v>
      </c>
      <c r="M25" s="40">
        <f t="shared" si="3"/>
        <v>0.12577800790390717</v>
      </c>
      <c r="N25" s="108">
        <v>24540795</v>
      </c>
      <c r="O25" s="109">
        <v>773026</v>
      </c>
      <c r="P25" s="110">
        <f t="shared" si="4"/>
        <v>25313821</v>
      </c>
      <c r="Q25" s="40">
        <f t="shared" si="5"/>
        <v>0.140661138475541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46169207</v>
      </c>
      <c r="AA25" s="81">
        <f t="shared" si="11"/>
        <v>1780020</v>
      </c>
      <c r="AB25" s="81">
        <f t="shared" si="12"/>
        <v>47949227</v>
      </c>
      <c r="AC25" s="40">
        <f t="shared" si="13"/>
        <v>0.26643914637944816</v>
      </c>
      <c r="AD25" s="80">
        <v>32644262</v>
      </c>
      <c r="AE25" s="81">
        <v>2648331</v>
      </c>
      <c r="AF25" s="81">
        <f t="shared" si="14"/>
        <v>35292593</v>
      </c>
      <c r="AG25" s="40">
        <f t="shared" si="15"/>
        <v>0.6056697423908082</v>
      </c>
      <c r="AH25" s="40">
        <f t="shared" si="16"/>
        <v>-0.2827440874066691</v>
      </c>
      <c r="AI25" s="12">
        <v>115760815</v>
      </c>
      <c r="AJ25" s="12">
        <v>115760001</v>
      </c>
      <c r="AK25" s="12">
        <v>70112823</v>
      </c>
      <c r="AL25" s="12"/>
    </row>
    <row r="26" spans="1:38" s="13" customFormat="1" ht="12.75">
      <c r="A26" s="29" t="s">
        <v>96</v>
      </c>
      <c r="B26" s="63" t="s">
        <v>580</v>
      </c>
      <c r="C26" s="39" t="s">
        <v>581</v>
      </c>
      <c r="D26" s="80">
        <v>198154878</v>
      </c>
      <c r="E26" s="81">
        <v>15537000</v>
      </c>
      <c r="F26" s="82">
        <f t="shared" si="0"/>
        <v>213691878</v>
      </c>
      <c r="G26" s="80">
        <v>198154878</v>
      </c>
      <c r="H26" s="81">
        <v>15537000</v>
      </c>
      <c r="I26" s="83">
        <f t="shared" si="1"/>
        <v>213691878</v>
      </c>
      <c r="J26" s="80">
        <v>33041603</v>
      </c>
      <c r="K26" s="81">
        <v>1930720</v>
      </c>
      <c r="L26" s="81">
        <f t="shared" si="2"/>
        <v>34972323</v>
      </c>
      <c r="M26" s="40">
        <f t="shared" si="3"/>
        <v>0.16365770813245414</v>
      </c>
      <c r="N26" s="108">
        <v>40520353</v>
      </c>
      <c r="O26" s="109">
        <v>4954253</v>
      </c>
      <c r="P26" s="110">
        <f t="shared" si="4"/>
        <v>45474606</v>
      </c>
      <c r="Q26" s="40">
        <f t="shared" si="5"/>
        <v>0.21280455965668474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73561956</v>
      </c>
      <c r="AA26" s="81">
        <f t="shared" si="11"/>
        <v>6884973</v>
      </c>
      <c r="AB26" s="81">
        <f t="shared" si="12"/>
        <v>80446929</v>
      </c>
      <c r="AC26" s="40">
        <f t="shared" si="13"/>
        <v>0.3764622677891389</v>
      </c>
      <c r="AD26" s="80">
        <v>35266144</v>
      </c>
      <c r="AE26" s="81">
        <v>3904508</v>
      </c>
      <c r="AF26" s="81">
        <f t="shared" si="14"/>
        <v>39170652</v>
      </c>
      <c r="AG26" s="40">
        <f t="shared" si="15"/>
        <v>0.2859632796769566</v>
      </c>
      <c r="AH26" s="40">
        <f t="shared" si="16"/>
        <v>0.16093564130614935</v>
      </c>
      <c r="AI26" s="12">
        <v>226223500</v>
      </c>
      <c r="AJ26" s="12">
        <v>197930565</v>
      </c>
      <c r="AK26" s="12">
        <v>64691614</v>
      </c>
      <c r="AL26" s="12"/>
    </row>
    <row r="27" spans="1:38" s="13" customFormat="1" ht="12.75">
      <c r="A27" s="29" t="s">
        <v>96</v>
      </c>
      <c r="B27" s="63" t="s">
        <v>582</v>
      </c>
      <c r="C27" s="39" t="s">
        <v>583</v>
      </c>
      <c r="D27" s="80">
        <v>66450000</v>
      </c>
      <c r="E27" s="81">
        <v>48281000</v>
      </c>
      <c r="F27" s="82">
        <f t="shared" si="0"/>
        <v>114731000</v>
      </c>
      <c r="G27" s="80">
        <v>66450000</v>
      </c>
      <c r="H27" s="81">
        <v>48281000</v>
      </c>
      <c r="I27" s="83">
        <f t="shared" si="1"/>
        <v>114731000</v>
      </c>
      <c r="J27" s="80">
        <v>14200493</v>
      </c>
      <c r="K27" s="81">
        <v>8739301</v>
      </c>
      <c r="L27" s="81">
        <f t="shared" si="2"/>
        <v>22939794</v>
      </c>
      <c r="M27" s="40">
        <f t="shared" si="3"/>
        <v>0.19994416504693588</v>
      </c>
      <c r="N27" s="108">
        <v>17074284</v>
      </c>
      <c r="O27" s="109">
        <v>2189484</v>
      </c>
      <c r="P27" s="110">
        <f t="shared" si="4"/>
        <v>19263768</v>
      </c>
      <c r="Q27" s="40">
        <f t="shared" si="5"/>
        <v>0.16790377491697972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31274777</v>
      </c>
      <c r="AA27" s="81">
        <f t="shared" si="11"/>
        <v>10928785</v>
      </c>
      <c r="AB27" s="81">
        <f t="shared" si="12"/>
        <v>42203562</v>
      </c>
      <c r="AC27" s="40">
        <f t="shared" si="13"/>
        <v>0.36784793996391557</v>
      </c>
      <c r="AD27" s="80">
        <v>9507585</v>
      </c>
      <c r="AE27" s="81">
        <v>6030778</v>
      </c>
      <c r="AF27" s="81">
        <f t="shared" si="14"/>
        <v>15538363</v>
      </c>
      <c r="AG27" s="40">
        <f t="shared" si="15"/>
        <v>0</v>
      </c>
      <c r="AH27" s="40">
        <f t="shared" si="16"/>
        <v>0.23975530755717323</v>
      </c>
      <c r="AI27" s="12">
        <v>0</v>
      </c>
      <c r="AJ27" s="12">
        <v>88947700</v>
      </c>
      <c r="AK27" s="12">
        <v>32029468</v>
      </c>
      <c r="AL27" s="12"/>
    </row>
    <row r="28" spans="1:38" s="13" customFormat="1" ht="12.75">
      <c r="A28" s="29" t="s">
        <v>115</v>
      </c>
      <c r="B28" s="63" t="s">
        <v>584</v>
      </c>
      <c r="C28" s="39" t="s">
        <v>585</v>
      </c>
      <c r="D28" s="80">
        <v>153083221</v>
      </c>
      <c r="E28" s="81">
        <v>370916000</v>
      </c>
      <c r="F28" s="82">
        <f t="shared" si="0"/>
        <v>523999221</v>
      </c>
      <c r="G28" s="80">
        <v>153083221</v>
      </c>
      <c r="H28" s="81">
        <v>370916000</v>
      </c>
      <c r="I28" s="83">
        <f t="shared" si="1"/>
        <v>523999221</v>
      </c>
      <c r="J28" s="80">
        <v>41945894</v>
      </c>
      <c r="K28" s="81">
        <v>71399418</v>
      </c>
      <c r="L28" s="81">
        <f t="shared" si="2"/>
        <v>113345312</v>
      </c>
      <c r="M28" s="40">
        <f t="shared" si="3"/>
        <v>0.2163081689008847</v>
      </c>
      <c r="N28" s="108">
        <v>90336378</v>
      </c>
      <c r="O28" s="109">
        <v>102974663</v>
      </c>
      <c r="P28" s="110">
        <f t="shared" si="4"/>
        <v>193311041</v>
      </c>
      <c r="Q28" s="40">
        <f t="shared" si="5"/>
        <v>0.36891474882555214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132282272</v>
      </c>
      <c r="AA28" s="81">
        <f t="shared" si="11"/>
        <v>174374081</v>
      </c>
      <c r="AB28" s="81">
        <f t="shared" si="12"/>
        <v>306656353</v>
      </c>
      <c r="AC28" s="40">
        <f t="shared" si="13"/>
        <v>0.5852229177264369</v>
      </c>
      <c r="AD28" s="80">
        <v>50073344</v>
      </c>
      <c r="AE28" s="81">
        <v>45647115</v>
      </c>
      <c r="AF28" s="81">
        <f t="shared" si="14"/>
        <v>95720459</v>
      </c>
      <c r="AG28" s="40">
        <f t="shared" si="15"/>
        <v>0.7973839009652725</v>
      </c>
      <c r="AH28" s="40">
        <f t="shared" si="16"/>
        <v>1.019537338407456</v>
      </c>
      <c r="AI28" s="12">
        <v>214715954</v>
      </c>
      <c r="AJ28" s="12">
        <v>214715954</v>
      </c>
      <c r="AK28" s="12">
        <v>171211045</v>
      </c>
      <c r="AL28" s="12"/>
    </row>
    <row r="29" spans="1:38" s="59" customFormat="1" ht="12.75">
      <c r="A29" s="64"/>
      <c r="B29" s="65" t="s">
        <v>586</v>
      </c>
      <c r="C29" s="32"/>
      <c r="D29" s="84">
        <f>SUM(D23:D28)</f>
        <v>871779373</v>
      </c>
      <c r="E29" s="85">
        <f>SUM(E23:E28)</f>
        <v>543762750</v>
      </c>
      <c r="F29" s="93">
        <f t="shared" si="0"/>
        <v>1415542123</v>
      </c>
      <c r="G29" s="84">
        <f>SUM(G23:G28)</f>
        <v>871779373</v>
      </c>
      <c r="H29" s="85">
        <f>SUM(H23:H28)</f>
        <v>543762750</v>
      </c>
      <c r="I29" s="86">
        <f t="shared" si="1"/>
        <v>1415542123</v>
      </c>
      <c r="J29" s="84">
        <f>SUM(J23:J28)</f>
        <v>177133276</v>
      </c>
      <c r="K29" s="85">
        <f>SUM(K23:K28)</f>
        <v>84930105</v>
      </c>
      <c r="L29" s="85">
        <f t="shared" si="2"/>
        <v>262063381</v>
      </c>
      <c r="M29" s="44">
        <f t="shared" si="3"/>
        <v>0.1851328736474485</v>
      </c>
      <c r="N29" s="114">
        <f>SUM(N23:N28)</f>
        <v>231558941</v>
      </c>
      <c r="O29" s="115">
        <f>SUM(O23:O28)</f>
        <v>112888089</v>
      </c>
      <c r="P29" s="116">
        <f t="shared" si="4"/>
        <v>344447030</v>
      </c>
      <c r="Q29" s="44">
        <f t="shared" si="5"/>
        <v>0.24333223604113122</v>
      </c>
      <c r="R29" s="114">
        <f>SUM(R23:R28)</f>
        <v>0</v>
      </c>
      <c r="S29" s="116">
        <f>SUM(S23:S28)</f>
        <v>0</v>
      </c>
      <c r="T29" s="116">
        <f t="shared" si="6"/>
        <v>0</v>
      </c>
      <c r="U29" s="44">
        <f t="shared" si="7"/>
        <v>0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4">
        <f t="shared" si="9"/>
        <v>0</v>
      </c>
      <c r="Z29" s="84">
        <f t="shared" si="10"/>
        <v>408692217</v>
      </c>
      <c r="AA29" s="85">
        <f t="shared" si="11"/>
        <v>197818194</v>
      </c>
      <c r="AB29" s="85">
        <f t="shared" si="12"/>
        <v>606510411</v>
      </c>
      <c r="AC29" s="44">
        <f t="shared" si="13"/>
        <v>0.4284651096885797</v>
      </c>
      <c r="AD29" s="84">
        <f>SUM(AD23:AD28)</f>
        <v>176779183</v>
      </c>
      <c r="AE29" s="85">
        <f>SUM(AE23:AE28)</f>
        <v>66710102</v>
      </c>
      <c r="AF29" s="85">
        <f t="shared" si="14"/>
        <v>243489285</v>
      </c>
      <c r="AG29" s="44">
        <f t="shared" si="15"/>
        <v>0.48607041456850575</v>
      </c>
      <c r="AH29" s="44">
        <f t="shared" si="16"/>
        <v>0.4146291078065303</v>
      </c>
      <c r="AI29" s="66">
        <f>SUM(AI23:AI28)</f>
        <v>904809663</v>
      </c>
      <c r="AJ29" s="66">
        <f>SUM(AJ23:AJ28)</f>
        <v>941220088</v>
      </c>
      <c r="AK29" s="66">
        <f>SUM(AK23:AK28)</f>
        <v>439801208</v>
      </c>
      <c r="AL29" s="66"/>
    </row>
    <row r="30" spans="1:38" s="13" customFormat="1" ht="12.75">
      <c r="A30" s="29" t="s">
        <v>96</v>
      </c>
      <c r="B30" s="63" t="s">
        <v>587</v>
      </c>
      <c r="C30" s="39" t="s">
        <v>588</v>
      </c>
      <c r="D30" s="80">
        <v>115144637</v>
      </c>
      <c r="E30" s="81">
        <v>51911000</v>
      </c>
      <c r="F30" s="83">
        <f t="shared" si="0"/>
        <v>167055637</v>
      </c>
      <c r="G30" s="80">
        <v>115144637</v>
      </c>
      <c r="H30" s="81">
        <v>51911000</v>
      </c>
      <c r="I30" s="83">
        <f t="shared" si="1"/>
        <v>167055637</v>
      </c>
      <c r="J30" s="80">
        <v>14991096</v>
      </c>
      <c r="K30" s="81">
        <v>5664613</v>
      </c>
      <c r="L30" s="81">
        <f t="shared" si="2"/>
        <v>20655709</v>
      </c>
      <c r="M30" s="40">
        <f t="shared" si="3"/>
        <v>0.1236456869755314</v>
      </c>
      <c r="N30" s="108">
        <v>26341058</v>
      </c>
      <c r="O30" s="109">
        <v>10562627</v>
      </c>
      <c r="P30" s="110">
        <f t="shared" si="4"/>
        <v>36903685</v>
      </c>
      <c r="Q30" s="40">
        <f t="shared" si="5"/>
        <v>0.220906553425671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41332154</v>
      </c>
      <c r="AA30" s="81">
        <f t="shared" si="11"/>
        <v>16227240</v>
      </c>
      <c r="AB30" s="81">
        <f t="shared" si="12"/>
        <v>57559394</v>
      </c>
      <c r="AC30" s="40">
        <f t="shared" si="13"/>
        <v>0.34455224040120236</v>
      </c>
      <c r="AD30" s="80">
        <v>24838878</v>
      </c>
      <c r="AE30" s="81">
        <v>2364411</v>
      </c>
      <c r="AF30" s="81">
        <f t="shared" si="14"/>
        <v>27203289</v>
      </c>
      <c r="AG30" s="40">
        <f t="shared" si="15"/>
        <v>0.3530414240242563</v>
      </c>
      <c r="AH30" s="40">
        <f t="shared" si="16"/>
        <v>0.35658908744453655</v>
      </c>
      <c r="AI30" s="12">
        <v>138973026</v>
      </c>
      <c r="AJ30" s="12">
        <v>140477792</v>
      </c>
      <c r="AK30" s="12">
        <v>49063235</v>
      </c>
      <c r="AL30" s="12"/>
    </row>
    <row r="31" spans="1:38" s="13" customFormat="1" ht="12.75">
      <c r="A31" s="29" t="s">
        <v>96</v>
      </c>
      <c r="B31" s="63" t="s">
        <v>90</v>
      </c>
      <c r="C31" s="39" t="s">
        <v>91</v>
      </c>
      <c r="D31" s="80">
        <v>879484783</v>
      </c>
      <c r="E31" s="81">
        <v>157672949</v>
      </c>
      <c r="F31" s="82">
        <f t="shared" si="0"/>
        <v>1037157732</v>
      </c>
      <c r="G31" s="80">
        <v>879484783</v>
      </c>
      <c r="H31" s="81">
        <v>157672949</v>
      </c>
      <c r="I31" s="83">
        <f t="shared" si="1"/>
        <v>1037157732</v>
      </c>
      <c r="J31" s="80">
        <v>229556102</v>
      </c>
      <c r="K31" s="81">
        <v>13101518</v>
      </c>
      <c r="L31" s="81">
        <f t="shared" si="2"/>
        <v>242657620</v>
      </c>
      <c r="M31" s="40">
        <f t="shared" si="3"/>
        <v>0.23396404665669504</v>
      </c>
      <c r="N31" s="108">
        <v>196217044</v>
      </c>
      <c r="O31" s="109">
        <v>24573436</v>
      </c>
      <c r="P31" s="110">
        <f t="shared" si="4"/>
        <v>220790480</v>
      </c>
      <c r="Q31" s="40">
        <f t="shared" si="5"/>
        <v>0.21288032975875265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425773146</v>
      </c>
      <c r="AA31" s="81">
        <f t="shared" si="11"/>
        <v>37674954</v>
      </c>
      <c r="AB31" s="81">
        <f t="shared" si="12"/>
        <v>463448100</v>
      </c>
      <c r="AC31" s="40">
        <f t="shared" si="13"/>
        <v>0.44684437641544766</v>
      </c>
      <c r="AD31" s="80">
        <v>165429388</v>
      </c>
      <c r="AE31" s="81">
        <v>39221383</v>
      </c>
      <c r="AF31" s="81">
        <f t="shared" si="14"/>
        <v>204650771</v>
      </c>
      <c r="AG31" s="40">
        <f t="shared" si="15"/>
        <v>0.46707962870662273</v>
      </c>
      <c r="AH31" s="40">
        <f t="shared" si="16"/>
        <v>0.0788646381400635</v>
      </c>
      <c r="AI31" s="12">
        <v>907751715</v>
      </c>
      <c r="AJ31" s="12">
        <v>929509617</v>
      </c>
      <c r="AK31" s="12">
        <v>423992334</v>
      </c>
      <c r="AL31" s="12"/>
    </row>
    <row r="32" spans="1:38" s="13" customFormat="1" ht="12.75">
      <c r="A32" s="29" t="s">
        <v>96</v>
      </c>
      <c r="B32" s="63" t="s">
        <v>56</v>
      </c>
      <c r="C32" s="39" t="s">
        <v>57</v>
      </c>
      <c r="D32" s="80">
        <v>1790937427</v>
      </c>
      <c r="E32" s="81">
        <v>152246332</v>
      </c>
      <c r="F32" s="82">
        <f t="shared" si="0"/>
        <v>1943183759</v>
      </c>
      <c r="G32" s="80">
        <v>1790937427</v>
      </c>
      <c r="H32" s="81">
        <v>152246332</v>
      </c>
      <c r="I32" s="83">
        <f t="shared" si="1"/>
        <v>1943183759</v>
      </c>
      <c r="J32" s="80">
        <v>281911256</v>
      </c>
      <c r="K32" s="81">
        <v>11565665</v>
      </c>
      <c r="L32" s="81">
        <f t="shared" si="2"/>
        <v>293476921</v>
      </c>
      <c r="M32" s="40">
        <f t="shared" si="3"/>
        <v>0.15102890791503368</v>
      </c>
      <c r="N32" s="108">
        <v>401850705</v>
      </c>
      <c r="O32" s="109">
        <v>32346284</v>
      </c>
      <c r="P32" s="110">
        <f t="shared" si="4"/>
        <v>434196989</v>
      </c>
      <c r="Q32" s="40">
        <f t="shared" si="5"/>
        <v>0.2234461805215201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683761961</v>
      </c>
      <c r="AA32" s="81">
        <f t="shared" si="11"/>
        <v>43911949</v>
      </c>
      <c r="AB32" s="81">
        <f t="shared" si="12"/>
        <v>727673910</v>
      </c>
      <c r="AC32" s="40">
        <f t="shared" si="13"/>
        <v>0.37447508843655375</v>
      </c>
      <c r="AD32" s="80">
        <v>384573889</v>
      </c>
      <c r="AE32" s="81">
        <v>21750075</v>
      </c>
      <c r="AF32" s="81">
        <f t="shared" si="14"/>
        <v>406323964</v>
      </c>
      <c r="AG32" s="40">
        <f t="shared" si="15"/>
        <v>0.3475973080768823</v>
      </c>
      <c r="AH32" s="40">
        <f t="shared" si="16"/>
        <v>0.06859803376007623</v>
      </c>
      <c r="AI32" s="12">
        <v>2037702921</v>
      </c>
      <c r="AJ32" s="12">
        <v>1841398376</v>
      </c>
      <c r="AK32" s="12">
        <v>708300050</v>
      </c>
      <c r="AL32" s="12"/>
    </row>
    <row r="33" spans="1:38" s="13" customFormat="1" ht="12.75">
      <c r="A33" s="29" t="s">
        <v>96</v>
      </c>
      <c r="B33" s="63" t="s">
        <v>589</v>
      </c>
      <c r="C33" s="39" t="s">
        <v>590</v>
      </c>
      <c r="D33" s="80">
        <v>239388171</v>
      </c>
      <c r="E33" s="81">
        <v>61278300</v>
      </c>
      <c r="F33" s="82">
        <f t="shared" si="0"/>
        <v>300666471</v>
      </c>
      <c r="G33" s="80">
        <v>239388171</v>
      </c>
      <c r="H33" s="81">
        <v>61278300</v>
      </c>
      <c r="I33" s="83">
        <f t="shared" si="1"/>
        <v>300666471</v>
      </c>
      <c r="J33" s="80">
        <v>34958665</v>
      </c>
      <c r="K33" s="81">
        <v>9613308</v>
      </c>
      <c r="L33" s="81">
        <f t="shared" si="2"/>
        <v>44571973</v>
      </c>
      <c r="M33" s="40">
        <f t="shared" si="3"/>
        <v>0.148243909112167</v>
      </c>
      <c r="N33" s="108">
        <v>51599438</v>
      </c>
      <c r="O33" s="109">
        <v>16608498</v>
      </c>
      <c r="P33" s="110">
        <f t="shared" si="4"/>
        <v>68207936</v>
      </c>
      <c r="Q33" s="40">
        <f t="shared" si="5"/>
        <v>0.22685581060350424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86558103</v>
      </c>
      <c r="AA33" s="81">
        <f t="shared" si="11"/>
        <v>26221806</v>
      </c>
      <c r="AB33" s="81">
        <f t="shared" si="12"/>
        <v>112779909</v>
      </c>
      <c r="AC33" s="40">
        <f t="shared" si="13"/>
        <v>0.37509971971567124</v>
      </c>
      <c r="AD33" s="80">
        <v>43547085</v>
      </c>
      <c r="AE33" s="81">
        <v>10345226</v>
      </c>
      <c r="AF33" s="81">
        <f t="shared" si="14"/>
        <v>53892311</v>
      </c>
      <c r="AG33" s="40">
        <f t="shared" si="15"/>
        <v>0.2602518698176322</v>
      </c>
      <c r="AH33" s="40">
        <f t="shared" si="16"/>
        <v>0.2656339046213847</v>
      </c>
      <c r="AI33" s="12">
        <v>298026658</v>
      </c>
      <c r="AJ33" s="12">
        <v>296454180</v>
      </c>
      <c r="AK33" s="12">
        <v>77561995</v>
      </c>
      <c r="AL33" s="12"/>
    </row>
    <row r="34" spans="1:38" s="13" customFormat="1" ht="12.75">
      <c r="A34" s="29" t="s">
        <v>115</v>
      </c>
      <c r="B34" s="63" t="s">
        <v>591</v>
      </c>
      <c r="C34" s="39" t="s">
        <v>592</v>
      </c>
      <c r="D34" s="80">
        <v>348690174</v>
      </c>
      <c r="E34" s="81">
        <v>13189370</v>
      </c>
      <c r="F34" s="82">
        <f t="shared" si="0"/>
        <v>361879544</v>
      </c>
      <c r="G34" s="80">
        <v>348690174</v>
      </c>
      <c r="H34" s="81">
        <v>13189370</v>
      </c>
      <c r="I34" s="83">
        <f t="shared" si="1"/>
        <v>361879544</v>
      </c>
      <c r="J34" s="80">
        <v>41760395</v>
      </c>
      <c r="K34" s="81">
        <v>399151</v>
      </c>
      <c r="L34" s="81">
        <f t="shared" si="2"/>
        <v>42159546</v>
      </c>
      <c r="M34" s="40">
        <f t="shared" si="3"/>
        <v>0.11650160032256479</v>
      </c>
      <c r="N34" s="108">
        <v>40706436</v>
      </c>
      <c r="O34" s="109">
        <v>484626</v>
      </c>
      <c r="P34" s="110">
        <f t="shared" si="4"/>
        <v>41191062</v>
      </c>
      <c r="Q34" s="40">
        <f t="shared" si="5"/>
        <v>0.11382533962737612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82466831</v>
      </c>
      <c r="AA34" s="81">
        <f t="shared" si="11"/>
        <v>883777</v>
      </c>
      <c r="AB34" s="81">
        <f t="shared" si="12"/>
        <v>83350608</v>
      </c>
      <c r="AC34" s="40">
        <f t="shared" si="13"/>
        <v>0.2303269399499409</v>
      </c>
      <c r="AD34" s="80">
        <v>28994098</v>
      </c>
      <c r="AE34" s="81">
        <v>69124</v>
      </c>
      <c r="AF34" s="81">
        <f t="shared" si="14"/>
        <v>29063222</v>
      </c>
      <c r="AG34" s="40">
        <f t="shared" si="15"/>
        <v>0.20860363011169802</v>
      </c>
      <c r="AH34" s="40">
        <f t="shared" si="16"/>
        <v>0.41729165472431107</v>
      </c>
      <c r="AI34" s="12">
        <v>254224574</v>
      </c>
      <c r="AJ34" s="12">
        <v>272633610</v>
      </c>
      <c r="AK34" s="12">
        <v>53032169</v>
      </c>
      <c r="AL34" s="12"/>
    </row>
    <row r="35" spans="1:38" s="59" customFormat="1" ht="12.75">
      <c r="A35" s="64"/>
      <c r="B35" s="65" t="s">
        <v>593</v>
      </c>
      <c r="C35" s="32"/>
      <c r="D35" s="84">
        <f>SUM(D30:D34)</f>
        <v>3373645192</v>
      </c>
      <c r="E35" s="85">
        <f>SUM(E30:E34)</f>
        <v>436297951</v>
      </c>
      <c r="F35" s="93">
        <f t="shared" si="0"/>
        <v>3809943143</v>
      </c>
      <c r="G35" s="84">
        <f>SUM(G30:G34)</f>
        <v>3373645192</v>
      </c>
      <c r="H35" s="85">
        <f>SUM(H30:H34)</f>
        <v>436297951</v>
      </c>
      <c r="I35" s="86">
        <f t="shared" si="1"/>
        <v>3809943143</v>
      </c>
      <c r="J35" s="84">
        <f>SUM(J30:J34)</f>
        <v>603177514</v>
      </c>
      <c r="K35" s="85">
        <f>SUM(K30:K34)</f>
        <v>40344255</v>
      </c>
      <c r="L35" s="85">
        <f t="shared" si="2"/>
        <v>643521769</v>
      </c>
      <c r="M35" s="44">
        <f t="shared" si="3"/>
        <v>0.16890587204230098</v>
      </c>
      <c r="N35" s="114">
        <f>SUM(N30:N34)</f>
        <v>716714681</v>
      </c>
      <c r="O35" s="115">
        <f>SUM(O30:O34)</f>
        <v>84575471</v>
      </c>
      <c r="P35" s="116">
        <f t="shared" si="4"/>
        <v>801290152</v>
      </c>
      <c r="Q35" s="44">
        <f t="shared" si="5"/>
        <v>0.21031551441186427</v>
      </c>
      <c r="R35" s="114">
        <f>SUM(R30:R34)</f>
        <v>0</v>
      </c>
      <c r="S35" s="116">
        <f>SUM(S30:S34)</f>
        <v>0</v>
      </c>
      <c r="T35" s="116">
        <f t="shared" si="6"/>
        <v>0</v>
      </c>
      <c r="U35" s="44">
        <f t="shared" si="7"/>
        <v>0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4">
        <f t="shared" si="9"/>
        <v>0</v>
      </c>
      <c r="Z35" s="84">
        <f t="shared" si="10"/>
        <v>1319892195</v>
      </c>
      <c r="AA35" s="85">
        <f t="shared" si="11"/>
        <v>124919726</v>
      </c>
      <c r="AB35" s="85">
        <f t="shared" si="12"/>
        <v>1444811921</v>
      </c>
      <c r="AC35" s="44">
        <f t="shared" si="13"/>
        <v>0.37922138645416525</v>
      </c>
      <c r="AD35" s="84">
        <f>SUM(AD30:AD34)</f>
        <v>647383338</v>
      </c>
      <c r="AE35" s="85">
        <f>SUM(AE30:AE34)</f>
        <v>73750219</v>
      </c>
      <c r="AF35" s="85">
        <f t="shared" si="14"/>
        <v>721133557</v>
      </c>
      <c r="AG35" s="44">
        <f t="shared" si="15"/>
        <v>0.36075491437105695</v>
      </c>
      <c r="AH35" s="44">
        <f t="shared" si="16"/>
        <v>0.11115360562814569</v>
      </c>
      <c r="AI35" s="66">
        <f>SUM(AI30:AI34)</f>
        <v>3636678894</v>
      </c>
      <c r="AJ35" s="66">
        <f>SUM(AJ30:AJ34)</f>
        <v>3480473575</v>
      </c>
      <c r="AK35" s="66">
        <f>SUM(AK30:AK34)</f>
        <v>1311949783</v>
      </c>
      <c r="AL35" s="66"/>
    </row>
    <row r="36" spans="1:38" s="59" customFormat="1" ht="12.75">
      <c r="A36" s="64"/>
      <c r="B36" s="65" t="s">
        <v>594</v>
      </c>
      <c r="C36" s="32"/>
      <c r="D36" s="84">
        <f>SUM(D9:D14,D16:D21,D23:D28,D30:D34)</f>
        <v>10561929351</v>
      </c>
      <c r="E36" s="85">
        <f>SUM(E9:E14,E16:E21,E23:E28,E30:E34)</f>
        <v>3148099526</v>
      </c>
      <c r="F36" s="86">
        <f t="shared" si="0"/>
        <v>13710028877</v>
      </c>
      <c r="G36" s="84">
        <f>SUM(G9:G14,G16:G21,G23:G28,G30:G34)</f>
        <v>10561929351</v>
      </c>
      <c r="H36" s="85">
        <f>SUM(H9:H14,H16:H21,H23:H28,H30:H34)</f>
        <v>3148099526</v>
      </c>
      <c r="I36" s="93">
        <f t="shared" si="1"/>
        <v>13710028877</v>
      </c>
      <c r="J36" s="84">
        <f>SUM(J9:J14,J16:J21,J23:J28,J30:J34)</f>
        <v>1956919705</v>
      </c>
      <c r="K36" s="95">
        <f>SUM(K9:K14,K16:K21,K23:K28,K30:K34)</f>
        <v>368269541</v>
      </c>
      <c r="L36" s="85">
        <f t="shared" si="2"/>
        <v>2325189246</v>
      </c>
      <c r="M36" s="44">
        <f t="shared" si="3"/>
        <v>0.16959769135867736</v>
      </c>
      <c r="N36" s="114">
        <f>SUM(N9:N14,N16:N21,N23:N28,N30:N34)</f>
        <v>2322839799</v>
      </c>
      <c r="O36" s="115">
        <f>SUM(O9:O14,O16:O21,O23:O28,O30:O34)</f>
        <v>591314933</v>
      </c>
      <c r="P36" s="116">
        <f t="shared" si="4"/>
        <v>2914154732</v>
      </c>
      <c r="Q36" s="44">
        <f t="shared" si="5"/>
        <v>0.2125564255294019</v>
      </c>
      <c r="R36" s="114">
        <f>SUM(R9:R14,R16:R21,R23:R28,R30:R34)</f>
        <v>0</v>
      </c>
      <c r="S36" s="116">
        <f>SUM(S9:S14,S16:S21,S23:S28,S30:S34)</f>
        <v>0</v>
      </c>
      <c r="T36" s="116">
        <f t="shared" si="6"/>
        <v>0</v>
      </c>
      <c r="U36" s="44">
        <f t="shared" si="7"/>
        <v>0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4">
        <f t="shared" si="9"/>
        <v>0</v>
      </c>
      <c r="Z36" s="84">
        <f t="shared" si="10"/>
        <v>4279759504</v>
      </c>
      <c r="AA36" s="85">
        <f t="shared" si="11"/>
        <v>959584474</v>
      </c>
      <c r="AB36" s="85">
        <f t="shared" si="12"/>
        <v>5239343978</v>
      </c>
      <c r="AC36" s="44">
        <f t="shared" si="13"/>
        <v>0.38215411688807926</v>
      </c>
      <c r="AD36" s="84">
        <f>SUM(AD9:AD14,AD16:AD21,AD23:AD28,AD30:AD34)</f>
        <v>2173010797</v>
      </c>
      <c r="AE36" s="85">
        <f>SUM(AE9:AE14,AE16:AE21,AE23:AE28,AE30:AE34)</f>
        <v>434834680</v>
      </c>
      <c r="AF36" s="85">
        <f t="shared" si="14"/>
        <v>2607845477</v>
      </c>
      <c r="AG36" s="44">
        <f t="shared" si="15"/>
        <v>0.41243168370949174</v>
      </c>
      <c r="AH36" s="44">
        <f t="shared" si="16"/>
        <v>0.1174568269866858</v>
      </c>
      <c r="AI36" s="66">
        <f>SUM(AI9:AI14,AI16:AI21,AI23:AI28,AI30:AI34)</f>
        <v>11644923840</v>
      </c>
      <c r="AJ36" s="66">
        <f>SUM(AJ9:AJ14,AJ16:AJ21,AJ23:AJ28,AJ30:AJ34)</f>
        <v>12377945092</v>
      </c>
      <c r="AK36" s="66">
        <f>SUM(AK9:AK14,AK16:AK21,AK23:AK28,AK30:AK34)</f>
        <v>4802735546</v>
      </c>
      <c r="AL36" s="66"/>
    </row>
    <row r="37" spans="1:38" s="13" customFormat="1" ht="12.75">
      <c r="A37" s="67"/>
      <c r="B37" s="68"/>
      <c r="C37" s="69"/>
      <c r="D37" s="96"/>
      <c r="E37" s="96"/>
      <c r="F37" s="97"/>
      <c r="G37" s="98"/>
      <c r="H37" s="96"/>
      <c r="I37" s="99"/>
      <c r="J37" s="98"/>
      <c r="K37" s="100"/>
      <c r="L37" s="96"/>
      <c r="M37" s="73"/>
      <c r="N37" s="98"/>
      <c r="O37" s="100"/>
      <c r="P37" s="96"/>
      <c r="Q37" s="73"/>
      <c r="R37" s="98"/>
      <c r="S37" s="100"/>
      <c r="T37" s="96"/>
      <c r="U37" s="73"/>
      <c r="V37" s="98"/>
      <c r="W37" s="100"/>
      <c r="X37" s="96"/>
      <c r="Y37" s="73"/>
      <c r="Z37" s="98"/>
      <c r="AA37" s="100"/>
      <c r="AB37" s="96"/>
      <c r="AC37" s="73"/>
      <c r="AD37" s="98"/>
      <c r="AE37" s="96"/>
      <c r="AF37" s="96"/>
      <c r="AG37" s="73"/>
      <c r="AH37" s="73"/>
      <c r="AI37" s="12"/>
      <c r="AJ37" s="12"/>
      <c r="AK37" s="12"/>
      <c r="AL37" s="12"/>
    </row>
    <row r="38" spans="1:38" s="13" customFormat="1" ht="12.75">
      <c r="A38" s="12"/>
      <c r="B38" s="60"/>
      <c r="C38" s="12"/>
      <c r="D38" s="91"/>
      <c r="E38" s="91"/>
      <c r="F38" s="91"/>
      <c r="G38" s="91"/>
      <c r="H38" s="91"/>
      <c r="I38" s="91"/>
      <c r="J38" s="91"/>
      <c r="K38" s="91"/>
      <c r="L38" s="91"/>
      <c r="M38" s="12"/>
      <c r="N38" s="91"/>
      <c r="O38" s="91"/>
      <c r="P38" s="91"/>
      <c r="Q38" s="12"/>
      <c r="R38" s="91"/>
      <c r="S38" s="91"/>
      <c r="T38" s="91"/>
      <c r="U38" s="12"/>
      <c r="V38" s="91"/>
      <c r="W38" s="91"/>
      <c r="X38" s="91"/>
      <c r="Y38" s="12"/>
      <c r="Z38" s="91"/>
      <c r="AA38" s="91"/>
      <c r="AB38" s="91"/>
      <c r="AC38" s="12"/>
      <c r="AD38" s="91"/>
      <c r="AE38" s="91"/>
      <c r="AF38" s="91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41</v>
      </c>
      <c r="C9" s="39" t="s">
        <v>42</v>
      </c>
      <c r="D9" s="80">
        <v>24362424954</v>
      </c>
      <c r="E9" s="81">
        <v>5926610002</v>
      </c>
      <c r="F9" s="82">
        <f>$D9+$E9</f>
        <v>30289034956</v>
      </c>
      <c r="G9" s="80">
        <v>24238682917</v>
      </c>
      <c r="H9" s="81">
        <v>6302930812</v>
      </c>
      <c r="I9" s="83">
        <f>$G9+$H9</f>
        <v>30541613729</v>
      </c>
      <c r="J9" s="80">
        <v>5274100207</v>
      </c>
      <c r="K9" s="81">
        <v>620978282</v>
      </c>
      <c r="L9" s="81">
        <f>$J9+$K9</f>
        <v>5895078489</v>
      </c>
      <c r="M9" s="40">
        <f>IF($F9=0,0,$L9/$F9)</f>
        <v>0.19462747814724402</v>
      </c>
      <c r="N9" s="108">
        <v>5763864370</v>
      </c>
      <c r="O9" s="109">
        <v>1232609615</v>
      </c>
      <c r="P9" s="110">
        <f>$N9+$O9</f>
        <v>6996473985</v>
      </c>
      <c r="Q9" s="40">
        <f>IF($F9=0,0,$P9/$F9)</f>
        <v>0.23099032356638546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11037964577</v>
      </c>
      <c r="AA9" s="81">
        <f>$K9+$O9</f>
        <v>1853587897</v>
      </c>
      <c r="AB9" s="81">
        <f>$Z9+$AA9</f>
        <v>12891552474</v>
      </c>
      <c r="AC9" s="40">
        <f>IF($F9=0,0,$AB9/$F9)</f>
        <v>0.4256178017136295</v>
      </c>
      <c r="AD9" s="80">
        <v>5060564741</v>
      </c>
      <c r="AE9" s="81">
        <v>863961644</v>
      </c>
      <c r="AF9" s="81">
        <f>$AD9+$AE9</f>
        <v>5924526385</v>
      </c>
      <c r="AG9" s="40">
        <f>IF($AI9=0,0,$AK9/$AI9)</f>
        <v>0.4056309273305677</v>
      </c>
      <c r="AH9" s="40">
        <f>IF($AF9=0,0,(($P9/$AF9)-1))</f>
        <v>0.18093388911458108</v>
      </c>
      <c r="AI9" s="12">
        <v>27231741807</v>
      </c>
      <c r="AJ9" s="12">
        <v>26229714468</v>
      </c>
      <c r="AK9" s="12">
        <v>11046036682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24362424954</v>
      </c>
      <c r="E10" s="85">
        <f>E9</f>
        <v>5926610002</v>
      </c>
      <c r="F10" s="86">
        <f aca="true" t="shared" si="0" ref="F10:F45">$D10+$E10</f>
        <v>30289034956</v>
      </c>
      <c r="G10" s="84">
        <f>G9</f>
        <v>24238682917</v>
      </c>
      <c r="H10" s="85">
        <f>H9</f>
        <v>6302930812</v>
      </c>
      <c r="I10" s="86">
        <f aca="true" t="shared" si="1" ref="I10:I45">$G10+$H10</f>
        <v>30541613729</v>
      </c>
      <c r="J10" s="84">
        <f>J9</f>
        <v>5274100207</v>
      </c>
      <c r="K10" s="85">
        <f>K9</f>
        <v>620978282</v>
      </c>
      <c r="L10" s="85">
        <f aca="true" t="shared" si="2" ref="L10:L45">$J10+$K10</f>
        <v>5895078489</v>
      </c>
      <c r="M10" s="44">
        <f aca="true" t="shared" si="3" ref="M10:M45">IF($F10=0,0,$L10/$F10)</f>
        <v>0.19462747814724402</v>
      </c>
      <c r="N10" s="114">
        <f>N9</f>
        <v>5763864370</v>
      </c>
      <c r="O10" s="115">
        <f>O9</f>
        <v>1232609615</v>
      </c>
      <c r="P10" s="116">
        <f aca="true" t="shared" si="4" ref="P10:P45">$N10+$O10</f>
        <v>6996473985</v>
      </c>
      <c r="Q10" s="44">
        <f aca="true" t="shared" si="5" ref="Q10:Q45">IF($F10=0,0,$P10/$F10)</f>
        <v>0.23099032356638546</v>
      </c>
      <c r="R10" s="114">
        <f>R9</f>
        <v>0</v>
      </c>
      <c r="S10" s="116">
        <f>S9</f>
        <v>0</v>
      </c>
      <c r="T10" s="116">
        <f aca="true" t="shared" si="6" ref="T10:T45">$R10+$S10</f>
        <v>0</v>
      </c>
      <c r="U10" s="44">
        <f aca="true" t="shared" si="7" ref="U10:U45">IF($I10=0,0,$T10/$I10)</f>
        <v>0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4">
        <f aca="true" t="shared" si="9" ref="Y10:Y45">IF($I10=0,0,$X10/$I10)</f>
        <v>0</v>
      </c>
      <c r="Z10" s="84">
        <f aca="true" t="shared" si="10" ref="Z10:Z45">$J10+$N10</f>
        <v>11037964577</v>
      </c>
      <c r="AA10" s="85">
        <f aca="true" t="shared" si="11" ref="AA10:AA45">$K10+$O10</f>
        <v>1853587897</v>
      </c>
      <c r="AB10" s="85">
        <f aca="true" t="shared" si="12" ref="AB10:AB45">$Z10+$AA10</f>
        <v>12891552474</v>
      </c>
      <c r="AC10" s="44">
        <f aca="true" t="shared" si="13" ref="AC10:AC45">IF($F10=0,0,$AB10/$F10)</f>
        <v>0.4256178017136295</v>
      </c>
      <c r="AD10" s="84">
        <f>AD9</f>
        <v>5060564741</v>
      </c>
      <c r="AE10" s="85">
        <f>AE9</f>
        <v>863961644</v>
      </c>
      <c r="AF10" s="85">
        <f aca="true" t="shared" si="14" ref="AF10:AF45">$AD10+$AE10</f>
        <v>5924526385</v>
      </c>
      <c r="AG10" s="44">
        <f aca="true" t="shared" si="15" ref="AG10:AG45">IF($AI10=0,0,$AK10/$AI10)</f>
        <v>0.4056309273305677</v>
      </c>
      <c r="AH10" s="44">
        <f aca="true" t="shared" si="16" ref="AH10:AH45">IF($AF10=0,0,(($P10/$AF10)-1))</f>
        <v>0.18093388911458108</v>
      </c>
      <c r="AI10" s="66">
        <f>AI9</f>
        <v>27231741807</v>
      </c>
      <c r="AJ10" s="66">
        <f>AJ9</f>
        <v>26229714468</v>
      </c>
      <c r="AK10" s="66">
        <f>AK9</f>
        <v>11046036682</v>
      </c>
      <c r="AL10" s="66"/>
    </row>
    <row r="11" spans="1:38" s="13" customFormat="1" ht="12.75">
      <c r="A11" s="29" t="s">
        <v>96</v>
      </c>
      <c r="B11" s="63" t="s">
        <v>595</v>
      </c>
      <c r="C11" s="39" t="s">
        <v>596</v>
      </c>
      <c r="D11" s="80">
        <v>191038160</v>
      </c>
      <c r="E11" s="81">
        <v>87175441</v>
      </c>
      <c r="F11" s="82">
        <f t="shared" si="0"/>
        <v>278213601</v>
      </c>
      <c r="G11" s="80">
        <v>208610854</v>
      </c>
      <c r="H11" s="81">
        <v>39531844</v>
      </c>
      <c r="I11" s="83">
        <f t="shared" si="1"/>
        <v>248142698</v>
      </c>
      <c r="J11" s="80">
        <v>42246217</v>
      </c>
      <c r="K11" s="81">
        <v>7632742</v>
      </c>
      <c r="L11" s="81">
        <f t="shared" si="2"/>
        <v>49878959</v>
      </c>
      <c r="M11" s="40">
        <f t="shared" si="3"/>
        <v>0.1792829639554538</v>
      </c>
      <c r="N11" s="108">
        <v>45290491</v>
      </c>
      <c r="O11" s="109">
        <v>7355517</v>
      </c>
      <c r="P11" s="110">
        <f t="shared" si="4"/>
        <v>52646008</v>
      </c>
      <c r="Q11" s="40">
        <f t="shared" si="5"/>
        <v>0.1892287358014535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87536708</v>
      </c>
      <c r="AA11" s="81">
        <f t="shared" si="11"/>
        <v>14988259</v>
      </c>
      <c r="AB11" s="81">
        <f t="shared" si="12"/>
        <v>102524967</v>
      </c>
      <c r="AC11" s="40">
        <f t="shared" si="13"/>
        <v>0.3685116997569073</v>
      </c>
      <c r="AD11" s="80">
        <v>41068822</v>
      </c>
      <c r="AE11" s="81">
        <v>12196155</v>
      </c>
      <c r="AF11" s="81">
        <f t="shared" si="14"/>
        <v>53264977</v>
      </c>
      <c r="AG11" s="40">
        <f t="shared" si="15"/>
        <v>0.4432988770919743</v>
      </c>
      <c r="AH11" s="40">
        <f t="shared" si="16"/>
        <v>-0.011620562607208118</v>
      </c>
      <c r="AI11" s="12">
        <v>218783101</v>
      </c>
      <c r="AJ11" s="12">
        <v>224657444</v>
      </c>
      <c r="AK11" s="12">
        <v>96986303</v>
      </c>
      <c r="AL11" s="12"/>
    </row>
    <row r="12" spans="1:38" s="13" customFormat="1" ht="12.75">
      <c r="A12" s="29" t="s">
        <v>96</v>
      </c>
      <c r="B12" s="63" t="s">
        <v>597</v>
      </c>
      <c r="C12" s="39" t="s">
        <v>598</v>
      </c>
      <c r="D12" s="80">
        <v>169852000</v>
      </c>
      <c r="E12" s="81">
        <v>56616000</v>
      </c>
      <c r="F12" s="82">
        <f t="shared" si="0"/>
        <v>226468000</v>
      </c>
      <c r="G12" s="80">
        <v>169852000</v>
      </c>
      <c r="H12" s="81">
        <v>56616000</v>
      </c>
      <c r="I12" s="83">
        <f t="shared" si="1"/>
        <v>226468000</v>
      </c>
      <c r="J12" s="80">
        <v>37889684</v>
      </c>
      <c r="K12" s="81">
        <v>1831441</v>
      </c>
      <c r="L12" s="81">
        <f t="shared" si="2"/>
        <v>39721125</v>
      </c>
      <c r="M12" s="40">
        <f t="shared" si="3"/>
        <v>0.1753939850221665</v>
      </c>
      <c r="N12" s="108">
        <v>46416834</v>
      </c>
      <c r="O12" s="109">
        <v>532317</v>
      </c>
      <c r="P12" s="110">
        <f t="shared" si="4"/>
        <v>46949151</v>
      </c>
      <c r="Q12" s="40">
        <f t="shared" si="5"/>
        <v>0.2073103087411908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84306518</v>
      </c>
      <c r="AA12" s="81">
        <f t="shared" si="11"/>
        <v>2363758</v>
      </c>
      <c r="AB12" s="81">
        <f t="shared" si="12"/>
        <v>86670276</v>
      </c>
      <c r="AC12" s="40">
        <f t="shared" si="13"/>
        <v>0.3827042937633573</v>
      </c>
      <c r="AD12" s="80">
        <v>50204224</v>
      </c>
      <c r="AE12" s="81">
        <v>9733461</v>
      </c>
      <c r="AF12" s="81">
        <f t="shared" si="14"/>
        <v>59937685</v>
      </c>
      <c r="AG12" s="40">
        <f t="shared" si="15"/>
        <v>0.4082421400932501</v>
      </c>
      <c r="AH12" s="40">
        <f t="shared" si="16"/>
        <v>-0.21670062832757053</v>
      </c>
      <c r="AI12" s="12">
        <v>226375332</v>
      </c>
      <c r="AJ12" s="12">
        <v>224152761</v>
      </c>
      <c r="AK12" s="12">
        <v>92415950</v>
      </c>
      <c r="AL12" s="12"/>
    </row>
    <row r="13" spans="1:38" s="13" customFormat="1" ht="12.75">
      <c r="A13" s="29" t="s">
        <v>96</v>
      </c>
      <c r="B13" s="63" t="s">
        <v>599</v>
      </c>
      <c r="C13" s="39" t="s">
        <v>600</v>
      </c>
      <c r="D13" s="80">
        <v>191567025</v>
      </c>
      <c r="E13" s="81">
        <v>25023288</v>
      </c>
      <c r="F13" s="82">
        <f t="shared" si="0"/>
        <v>216590313</v>
      </c>
      <c r="G13" s="80">
        <v>191567025</v>
      </c>
      <c r="H13" s="81">
        <v>25023288</v>
      </c>
      <c r="I13" s="83">
        <f t="shared" si="1"/>
        <v>216590313</v>
      </c>
      <c r="J13" s="80">
        <v>42504766</v>
      </c>
      <c r="K13" s="81">
        <v>2565705</v>
      </c>
      <c r="L13" s="81">
        <f t="shared" si="2"/>
        <v>45070471</v>
      </c>
      <c r="M13" s="40">
        <f t="shared" si="3"/>
        <v>0.20809089001131828</v>
      </c>
      <c r="N13" s="108">
        <v>43549920</v>
      </c>
      <c r="O13" s="109">
        <v>3788335</v>
      </c>
      <c r="P13" s="110">
        <f t="shared" si="4"/>
        <v>47338255</v>
      </c>
      <c r="Q13" s="40">
        <f t="shared" si="5"/>
        <v>0.2185612751757739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86054686</v>
      </c>
      <c r="AA13" s="81">
        <f t="shared" si="11"/>
        <v>6354040</v>
      </c>
      <c r="AB13" s="81">
        <f t="shared" si="12"/>
        <v>92408726</v>
      </c>
      <c r="AC13" s="40">
        <f t="shared" si="13"/>
        <v>0.4266521651870922</v>
      </c>
      <c r="AD13" s="80">
        <v>61397665</v>
      </c>
      <c r="AE13" s="81">
        <v>10590028</v>
      </c>
      <c r="AF13" s="81">
        <f t="shared" si="14"/>
        <v>71987693</v>
      </c>
      <c r="AG13" s="40">
        <f t="shared" si="15"/>
        <v>0.5240297715207975</v>
      </c>
      <c r="AH13" s="40">
        <f t="shared" si="16"/>
        <v>-0.3424118342006043</v>
      </c>
      <c r="AI13" s="12">
        <v>208134480</v>
      </c>
      <c r="AJ13" s="12">
        <v>213039225</v>
      </c>
      <c r="AK13" s="12">
        <v>109068664</v>
      </c>
      <c r="AL13" s="12"/>
    </row>
    <row r="14" spans="1:38" s="13" customFormat="1" ht="12.75">
      <c r="A14" s="29" t="s">
        <v>96</v>
      </c>
      <c r="B14" s="63" t="s">
        <v>601</v>
      </c>
      <c r="C14" s="39" t="s">
        <v>602</v>
      </c>
      <c r="D14" s="80">
        <v>711341187</v>
      </c>
      <c r="E14" s="81">
        <v>197936803</v>
      </c>
      <c r="F14" s="82">
        <f t="shared" si="0"/>
        <v>909277990</v>
      </c>
      <c r="G14" s="80">
        <v>711341198</v>
      </c>
      <c r="H14" s="81">
        <v>241684853</v>
      </c>
      <c r="I14" s="83">
        <f t="shared" si="1"/>
        <v>953026051</v>
      </c>
      <c r="J14" s="80">
        <v>145281572</v>
      </c>
      <c r="K14" s="81">
        <v>19012559</v>
      </c>
      <c r="L14" s="81">
        <f t="shared" si="2"/>
        <v>164294131</v>
      </c>
      <c r="M14" s="40">
        <f t="shared" si="3"/>
        <v>0.18068636083449022</v>
      </c>
      <c r="N14" s="108">
        <v>157491984</v>
      </c>
      <c r="O14" s="109">
        <v>45512647</v>
      </c>
      <c r="P14" s="110">
        <f t="shared" si="4"/>
        <v>203004631</v>
      </c>
      <c r="Q14" s="40">
        <f t="shared" si="5"/>
        <v>0.2232591498228171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302773556</v>
      </c>
      <c r="AA14" s="81">
        <f t="shared" si="11"/>
        <v>64525206</v>
      </c>
      <c r="AB14" s="81">
        <f t="shared" si="12"/>
        <v>367298762</v>
      </c>
      <c r="AC14" s="40">
        <f t="shared" si="13"/>
        <v>0.4039455106573073</v>
      </c>
      <c r="AD14" s="80">
        <v>148902635</v>
      </c>
      <c r="AE14" s="81">
        <v>27219600</v>
      </c>
      <c r="AF14" s="81">
        <f t="shared" si="14"/>
        <v>176122235</v>
      </c>
      <c r="AG14" s="40">
        <f t="shared" si="15"/>
        <v>0.3936735417957492</v>
      </c>
      <c r="AH14" s="40">
        <f t="shared" si="16"/>
        <v>0.1526348788385521</v>
      </c>
      <c r="AI14" s="12">
        <v>776926843</v>
      </c>
      <c r="AJ14" s="12">
        <v>777108773</v>
      </c>
      <c r="AK14" s="12">
        <v>305855542</v>
      </c>
      <c r="AL14" s="12"/>
    </row>
    <row r="15" spans="1:38" s="13" customFormat="1" ht="12.75">
      <c r="A15" s="29" t="s">
        <v>96</v>
      </c>
      <c r="B15" s="63" t="s">
        <v>603</v>
      </c>
      <c r="C15" s="39" t="s">
        <v>604</v>
      </c>
      <c r="D15" s="80">
        <v>430479736</v>
      </c>
      <c r="E15" s="81">
        <v>86848463</v>
      </c>
      <c r="F15" s="82">
        <f t="shared" si="0"/>
        <v>517328199</v>
      </c>
      <c r="G15" s="80">
        <v>430479736</v>
      </c>
      <c r="H15" s="81">
        <v>86848463</v>
      </c>
      <c r="I15" s="83">
        <f t="shared" si="1"/>
        <v>517328199</v>
      </c>
      <c r="J15" s="80">
        <v>75463646</v>
      </c>
      <c r="K15" s="81">
        <v>13589421</v>
      </c>
      <c r="L15" s="81">
        <f t="shared" si="2"/>
        <v>89053067</v>
      </c>
      <c r="M15" s="40">
        <f t="shared" si="3"/>
        <v>0.1721403688647562</v>
      </c>
      <c r="N15" s="108">
        <v>121848157</v>
      </c>
      <c r="O15" s="109">
        <v>26488502</v>
      </c>
      <c r="P15" s="110">
        <f t="shared" si="4"/>
        <v>148336659</v>
      </c>
      <c r="Q15" s="40">
        <f t="shared" si="5"/>
        <v>0.28673607834781883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197311803</v>
      </c>
      <c r="AA15" s="81">
        <f t="shared" si="11"/>
        <v>40077923</v>
      </c>
      <c r="AB15" s="81">
        <f t="shared" si="12"/>
        <v>237389726</v>
      </c>
      <c r="AC15" s="40">
        <f t="shared" si="13"/>
        <v>0.45887644721257503</v>
      </c>
      <c r="AD15" s="80">
        <v>93722854</v>
      </c>
      <c r="AE15" s="81">
        <v>30095660</v>
      </c>
      <c r="AF15" s="81">
        <f t="shared" si="14"/>
        <v>123818514</v>
      </c>
      <c r="AG15" s="40">
        <f t="shared" si="15"/>
        <v>0.44960230647786426</v>
      </c>
      <c r="AH15" s="40">
        <f t="shared" si="16"/>
        <v>0.19801679254525695</v>
      </c>
      <c r="AI15" s="12">
        <v>513336121</v>
      </c>
      <c r="AJ15" s="12">
        <v>522181151</v>
      </c>
      <c r="AK15" s="12">
        <v>230797104</v>
      </c>
      <c r="AL15" s="12"/>
    </row>
    <row r="16" spans="1:38" s="13" customFormat="1" ht="12.75">
      <c r="A16" s="29" t="s">
        <v>115</v>
      </c>
      <c r="B16" s="63" t="s">
        <v>605</v>
      </c>
      <c r="C16" s="39" t="s">
        <v>606</v>
      </c>
      <c r="D16" s="80">
        <v>248470930</v>
      </c>
      <c r="E16" s="81">
        <v>45765500</v>
      </c>
      <c r="F16" s="82">
        <f t="shared" si="0"/>
        <v>294236430</v>
      </c>
      <c r="G16" s="80">
        <v>248470930</v>
      </c>
      <c r="H16" s="81">
        <v>45765500</v>
      </c>
      <c r="I16" s="83">
        <f t="shared" si="1"/>
        <v>294236430</v>
      </c>
      <c r="J16" s="80">
        <v>46493838</v>
      </c>
      <c r="K16" s="81">
        <v>4527659</v>
      </c>
      <c r="L16" s="81">
        <f t="shared" si="2"/>
        <v>51021497</v>
      </c>
      <c r="M16" s="40">
        <f t="shared" si="3"/>
        <v>0.173403058893829</v>
      </c>
      <c r="N16" s="108">
        <v>71196729</v>
      </c>
      <c r="O16" s="109">
        <v>9295987</v>
      </c>
      <c r="P16" s="110">
        <f t="shared" si="4"/>
        <v>80492716</v>
      </c>
      <c r="Q16" s="40">
        <f t="shared" si="5"/>
        <v>0.27356475199213093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117690567</v>
      </c>
      <c r="AA16" s="81">
        <f t="shared" si="11"/>
        <v>13823646</v>
      </c>
      <c r="AB16" s="81">
        <f t="shared" si="12"/>
        <v>131514213</v>
      </c>
      <c r="AC16" s="40">
        <f t="shared" si="13"/>
        <v>0.44696781088596</v>
      </c>
      <c r="AD16" s="80">
        <v>81168479</v>
      </c>
      <c r="AE16" s="81">
        <v>3376699</v>
      </c>
      <c r="AF16" s="81">
        <f t="shared" si="14"/>
        <v>84545178</v>
      </c>
      <c r="AG16" s="40">
        <f t="shared" si="15"/>
        <v>0.4457501311910995</v>
      </c>
      <c r="AH16" s="40">
        <f t="shared" si="16"/>
        <v>-0.04793250302223029</v>
      </c>
      <c r="AI16" s="12">
        <v>304365160</v>
      </c>
      <c r="AJ16" s="12">
        <v>322931160</v>
      </c>
      <c r="AK16" s="12">
        <v>135670810</v>
      </c>
      <c r="AL16" s="12"/>
    </row>
    <row r="17" spans="1:38" s="59" customFormat="1" ht="12.75">
      <c r="A17" s="64"/>
      <c r="B17" s="65" t="s">
        <v>607</v>
      </c>
      <c r="C17" s="32"/>
      <c r="D17" s="84">
        <f>SUM(D11:D16)</f>
        <v>1942749038</v>
      </c>
      <c r="E17" s="85">
        <f>SUM(E11:E16)</f>
        <v>499365495</v>
      </c>
      <c r="F17" s="93">
        <f t="shared" si="0"/>
        <v>2442114533</v>
      </c>
      <c r="G17" s="84">
        <f>SUM(G11:G16)</f>
        <v>1960321743</v>
      </c>
      <c r="H17" s="85">
        <f>SUM(H11:H16)</f>
        <v>495469948</v>
      </c>
      <c r="I17" s="86">
        <f t="shared" si="1"/>
        <v>2455791691</v>
      </c>
      <c r="J17" s="84">
        <f>SUM(J11:J16)</f>
        <v>389879723</v>
      </c>
      <c r="K17" s="85">
        <f>SUM(K11:K16)</f>
        <v>49159527</v>
      </c>
      <c r="L17" s="85">
        <f t="shared" si="2"/>
        <v>439039250</v>
      </c>
      <c r="M17" s="44">
        <f t="shared" si="3"/>
        <v>0.17977832082292433</v>
      </c>
      <c r="N17" s="114">
        <f>SUM(N11:N16)</f>
        <v>485794115</v>
      </c>
      <c r="O17" s="115">
        <f>SUM(O11:O16)</f>
        <v>92973305</v>
      </c>
      <c r="P17" s="116">
        <f t="shared" si="4"/>
        <v>578767420</v>
      </c>
      <c r="Q17" s="44">
        <f t="shared" si="5"/>
        <v>0.2369943801485088</v>
      </c>
      <c r="R17" s="114">
        <f>SUM(R11:R16)</f>
        <v>0</v>
      </c>
      <c r="S17" s="116">
        <f>SUM(S11:S16)</f>
        <v>0</v>
      </c>
      <c r="T17" s="116">
        <f t="shared" si="6"/>
        <v>0</v>
      </c>
      <c r="U17" s="44">
        <f t="shared" si="7"/>
        <v>0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4">
        <f t="shared" si="9"/>
        <v>0</v>
      </c>
      <c r="Z17" s="84">
        <f t="shared" si="10"/>
        <v>875673838</v>
      </c>
      <c r="AA17" s="85">
        <f t="shared" si="11"/>
        <v>142132832</v>
      </c>
      <c r="AB17" s="85">
        <f t="shared" si="12"/>
        <v>1017806670</v>
      </c>
      <c r="AC17" s="44">
        <f t="shared" si="13"/>
        <v>0.4167727009714331</v>
      </c>
      <c r="AD17" s="84">
        <f>SUM(AD11:AD16)</f>
        <v>476464679</v>
      </c>
      <c r="AE17" s="85">
        <f>SUM(AE11:AE16)</f>
        <v>93211603</v>
      </c>
      <c r="AF17" s="85">
        <f t="shared" si="14"/>
        <v>569676282</v>
      </c>
      <c r="AG17" s="44">
        <f t="shared" si="15"/>
        <v>0.4318632002730797</v>
      </c>
      <c r="AH17" s="44">
        <f t="shared" si="16"/>
        <v>0.015958428123570734</v>
      </c>
      <c r="AI17" s="66">
        <f>SUM(AI11:AI16)</f>
        <v>2247921037</v>
      </c>
      <c r="AJ17" s="66">
        <f>SUM(AJ11:AJ16)</f>
        <v>2284070514</v>
      </c>
      <c r="AK17" s="66">
        <f>SUM(AK11:AK16)</f>
        <v>970794373</v>
      </c>
      <c r="AL17" s="66"/>
    </row>
    <row r="18" spans="1:38" s="13" customFormat="1" ht="12.75">
      <c r="A18" s="29" t="s">
        <v>96</v>
      </c>
      <c r="B18" s="63" t="s">
        <v>608</v>
      </c>
      <c r="C18" s="39" t="s">
        <v>609</v>
      </c>
      <c r="D18" s="80">
        <v>332648323</v>
      </c>
      <c r="E18" s="81">
        <v>74942595</v>
      </c>
      <c r="F18" s="82">
        <f t="shared" si="0"/>
        <v>407590918</v>
      </c>
      <c r="G18" s="80">
        <v>332648323</v>
      </c>
      <c r="H18" s="81">
        <v>74942595</v>
      </c>
      <c r="I18" s="83">
        <f t="shared" si="1"/>
        <v>407590918</v>
      </c>
      <c r="J18" s="80">
        <v>60433151</v>
      </c>
      <c r="K18" s="81">
        <v>7282752</v>
      </c>
      <c r="L18" s="81">
        <f t="shared" si="2"/>
        <v>67715903</v>
      </c>
      <c r="M18" s="40">
        <f t="shared" si="3"/>
        <v>0.1661369280068208</v>
      </c>
      <c r="N18" s="108">
        <v>101187402</v>
      </c>
      <c r="O18" s="109">
        <v>16896696</v>
      </c>
      <c r="P18" s="110">
        <f t="shared" si="4"/>
        <v>118084098</v>
      </c>
      <c r="Q18" s="40">
        <f t="shared" si="5"/>
        <v>0.28971228941857824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161620553</v>
      </c>
      <c r="AA18" s="81">
        <f t="shared" si="11"/>
        <v>24179448</v>
      </c>
      <c r="AB18" s="81">
        <f t="shared" si="12"/>
        <v>185800001</v>
      </c>
      <c r="AC18" s="40">
        <f t="shared" si="13"/>
        <v>0.4558492174253991</v>
      </c>
      <c r="AD18" s="80">
        <v>61407432</v>
      </c>
      <c r="AE18" s="81">
        <v>9601015</v>
      </c>
      <c r="AF18" s="81">
        <f t="shared" si="14"/>
        <v>71008447</v>
      </c>
      <c r="AG18" s="40">
        <f t="shared" si="15"/>
        <v>0.4070674235860089</v>
      </c>
      <c r="AH18" s="40">
        <f t="shared" si="16"/>
        <v>0.6629584646457625</v>
      </c>
      <c r="AI18" s="12">
        <v>354938567</v>
      </c>
      <c r="AJ18" s="12">
        <v>363002349</v>
      </c>
      <c r="AK18" s="12">
        <v>144483928</v>
      </c>
      <c r="AL18" s="12"/>
    </row>
    <row r="19" spans="1:38" s="13" customFormat="1" ht="12.75">
      <c r="A19" s="29" t="s">
        <v>96</v>
      </c>
      <c r="B19" s="63" t="s">
        <v>58</v>
      </c>
      <c r="C19" s="39" t="s">
        <v>59</v>
      </c>
      <c r="D19" s="80">
        <v>1324055007</v>
      </c>
      <c r="E19" s="81">
        <v>277652314</v>
      </c>
      <c r="F19" s="82">
        <f t="shared" si="0"/>
        <v>1601707321</v>
      </c>
      <c r="G19" s="80">
        <v>1324055007</v>
      </c>
      <c r="H19" s="81">
        <v>284822268</v>
      </c>
      <c r="I19" s="83">
        <f t="shared" si="1"/>
        <v>1608877275</v>
      </c>
      <c r="J19" s="80">
        <v>223451194</v>
      </c>
      <c r="K19" s="81">
        <v>12639810</v>
      </c>
      <c r="L19" s="81">
        <f t="shared" si="2"/>
        <v>236091004</v>
      </c>
      <c r="M19" s="40">
        <f t="shared" si="3"/>
        <v>0.14739959098932032</v>
      </c>
      <c r="N19" s="108">
        <v>342572441</v>
      </c>
      <c r="O19" s="109">
        <v>69045429</v>
      </c>
      <c r="P19" s="110">
        <f t="shared" si="4"/>
        <v>411617870</v>
      </c>
      <c r="Q19" s="40">
        <f t="shared" si="5"/>
        <v>0.256986944245852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566023635</v>
      </c>
      <c r="AA19" s="81">
        <f t="shared" si="11"/>
        <v>81685239</v>
      </c>
      <c r="AB19" s="81">
        <f t="shared" si="12"/>
        <v>647708874</v>
      </c>
      <c r="AC19" s="40">
        <f t="shared" si="13"/>
        <v>0.4043865352351723</v>
      </c>
      <c r="AD19" s="80">
        <v>283386156</v>
      </c>
      <c r="AE19" s="81">
        <v>59384623</v>
      </c>
      <c r="AF19" s="81">
        <f t="shared" si="14"/>
        <v>342770779</v>
      </c>
      <c r="AG19" s="40">
        <f t="shared" si="15"/>
        <v>0.43070722105047404</v>
      </c>
      <c r="AH19" s="40">
        <f t="shared" si="16"/>
        <v>0.20085460960486357</v>
      </c>
      <c r="AI19" s="12">
        <v>1599809521</v>
      </c>
      <c r="AJ19" s="12">
        <v>1520146781</v>
      </c>
      <c r="AK19" s="12">
        <v>689049513</v>
      </c>
      <c r="AL19" s="12"/>
    </row>
    <row r="20" spans="1:38" s="13" customFormat="1" ht="12.75">
      <c r="A20" s="29" t="s">
        <v>96</v>
      </c>
      <c r="B20" s="63" t="s">
        <v>86</v>
      </c>
      <c r="C20" s="39" t="s">
        <v>87</v>
      </c>
      <c r="D20" s="80">
        <v>891306452</v>
      </c>
      <c r="E20" s="81">
        <v>189043691</v>
      </c>
      <c r="F20" s="82">
        <f t="shared" si="0"/>
        <v>1080350143</v>
      </c>
      <c r="G20" s="80">
        <v>891306452</v>
      </c>
      <c r="H20" s="81">
        <v>202387402</v>
      </c>
      <c r="I20" s="83">
        <f t="shared" si="1"/>
        <v>1093693854</v>
      </c>
      <c r="J20" s="80">
        <v>161693171</v>
      </c>
      <c r="K20" s="81">
        <v>14835828</v>
      </c>
      <c r="L20" s="81">
        <f t="shared" si="2"/>
        <v>176528999</v>
      </c>
      <c r="M20" s="40">
        <f t="shared" si="3"/>
        <v>0.16339980157710776</v>
      </c>
      <c r="N20" s="108">
        <v>189567625</v>
      </c>
      <c r="O20" s="109">
        <v>23765244</v>
      </c>
      <c r="P20" s="110">
        <f t="shared" si="4"/>
        <v>213332869</v>
      </c>
      <c r="Q20" s="40">
        <f t="shared" si="5"/>
        <v>0.1974664143678463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351260796</v>
      </c>
      <c r="AA20" s="81">
        <f t="shared" si="11"/>
        <v>38601072</v>
      </c>
      <c r="AB20" s="81">
        <f t="shared" si="12"/>
        <v>389861868</v>
      </c>
      <c r="AC20" s="40">
        <f t="shared" si="13"/>
        <v>0.36086621594495405</v>
      </c>
      <c r="AD20" s="80">
        <v>162203973</v>
      </c>
      <c r="AE20" s="81">
        <v>31570311</v>
      </c>
      <c r="AF20" s="81">
        <f t="shared" si="14"/>
        <v>193774284</v>
      </c>
      <c r="AG20" s="40">
        <f t="shared" si="15"/>
        <v>0.34104955429634143</v>
      </c>
      <c r="AH20" s="40">
        <f t="shared" si="16"/>
        <v>0.10093488463102762</v>
      </c>
      <c r="AI20" s="12">
        <v>1041867261</v>
      </c>
      <c r="AJ20" s="12">
        <v>1049583332</v>
      </c>
      <c r="AK20" s="12">
        <v>355328365</v>
      </c>
      <c r="AL20" s="12"/>
    </row>
    <row r="21" spans="1:38" s="13" customFormat="1" ht="12.75">
      <c r="A21" s="29" t="s">
        <v>96</v>
      </c>
      <c r="B21" s="63" t="s">
        <v>610</v>
      </c>
      <c r="C21" s="39" t="s">
        <v>611</v>
      </c>
      <c r="D21" s="80">
        <v>686469345</v>
      </c>
      <c r="E21" s="81">
        <v>90346655</v>
      </c>
      <c r="F21" s="83">
        <f t="shared" si="0"/>
        <v>776816000</v>
      </c>
      <c r="G21" s="80">
        <v>689969429</v>
      </c>
      <c r="H21" s="81">
        <v>159861029</v>
      </c>
      <c r="I21" s="83">
        <f t="shared" si="1"/>
        <v>849830458</v>
      </c>
      <c r="J21" s="80">
        <v>153287477</v>
      </c>
      <c r="K21" s="81">
        <v>13927762</v>
      </c>
      <c r="L21" s="81">
        <f t="shared" si="2"/>
        <v>167215239</v>
      </c>
      <c r="M21" s="40">
        <f t="shared" si="3"/>
        <v>0.21525720247780683</v>
      </c>
      <c r="N21" s="108">
        <v>147986215</v>
      </c>
      <c r="O21" s="109">
        <v>35020850</v>
      </c>
      <c r="P21" s="110">
        <f t="shared" si="4"/>
        <v>183007065</v>
      </c>
      <c r="Q21" s="40">
        <f t="shared" si="5"/>
        <v>0.2355861169182921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301273692</v>
      </c>
      <c r="AA21" s="81">
        <f t="shared" si="11"/>
        <v>48948612</v>
      </c>
      <c r="AB21" s="81">
        <f t="shared" si="12"/>
        <v>350222304</v>
      </c>
      <c r="AC21" s="40">
        <f t="shared" si="13"/>
        <v>0.45084331939609895</v>
      </c>
      <c r="AD21" s="80">
        <v>146111030</v>
      </c>
      <c r="AE21" s="81">
        <v>13937639</v>
      </c>
      <c r="AF21" s="81">
        <f t="shared" si="14"/>
        <v>160048669</v>
      </c>
      <c r="AG21" s="40">
        <f t="shared" si="15"/>
        <v>0.4130086757847143</v>
      </c>
      <c r="AH21" s="40">
        <f t="shared" si="16"/>
        <v>0.1434463413125917</v>
      </c>
      <c r="AI21" s="12">
        <v>748767312</v>
      </c>
      <c r="AJ21" s="12">
        <v>772590669</v>
      </c>
      <c r="AK21" s="12">
        <v>309247396</v>
      </c>
      <c r="AL21" s="12"/>
    </row>
    <row r="22" spans="1:38" s="13" customFormat="1" ht="12.75">
      <c r="A22" s="29" t="s">
        <v>96</v>
      </c>
      <c r="B22" s="63" t="s">
        <v>612</v>
      </c>
      <c r="C22" s="39" t="s">
        <v>613</v>
      </c>
      <c r="D22" s="80">
        <v>426963710</v>
      </c>
      <c r="E22" s="81">
        <v>49712040</v>
      </c>
      <c r="F22" s="82">
        <f t="shared" si="0"/>
        <v>476675750</v>
      </c>
      <c r="G22" s="80">
        <v>427471215</v>
      </c>
      <c r="H22" s="81">
        <v>55813619</v>
      </c>
      <c r="I22" s="83">
        <f t="shared" si="1"/>
        <v>483284834</v>
      </c>
      <c r="J22" s="80">
        <v>93706249</v>
      </c>
      <c r="K22" s="81">
        <v>3718616</v>
      </c>
      <c r="L22" s="81">
        <f t="shared" si="2"/>
        <v>97424865</v>
      </c>
      <c r="M22" s="40">
        <f t="shared" si="3"/>
        <v>0.20438393394251753</v>
      </c>
      <c r="N22" s="108">
        <v>94772795</v>
      </c>
      <c r="O22" s="109">
        <v>7326587</v>
      </c>
      <c r="P22" s="110">
        <f t="shared" si="4"/>
        <v>102099382</v>
      </c>
      <c r="Q22" s="40">
        <f t="shared" si="5"/>
        <v>0.21419042609153077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188479044</v>
      </c>
      <c r="AA22" s="81">
        <f t="shared" si="11"/>
        <v>11045203</v>
      </c>
      <c r="AB22" s="81">
        <f t="shared" si="12"/>
        <v>199524247</v>
      </c>
      <c r="AC22" s="40">
        <f t="shared" si="13"/>
        <v>0.4185743600340483</v>
      </c>
      <c r="AD22" s="80">
        <v>88444982</v>
      </c>
      <c r="AE22" s="81">
        <v>4936398</v>
      </c>
      <c r="AF22" s="81">
        <f t="shared" si="14"/>
        <v>93381380</v>
      </c>
      <c r="AG22" s="40">
        <f t="shared" si="15"/>
        <v>0.4501203723909351</v>
      </c>
      <c r="AH22" s="40">
        <f t="shared" si="16"/>
        <v>0.09335910435249506</v>
      </c>
      <c r="AI22" s="12">
        <v>428107306</v>
      </c>
      <c r="AJ22" s="12">
        <v>457308625</v>
      </c>
      <c r="AK22" s="12">
        <v>192699820</v>
      </c>
      <c r="AL22" s="12"/>
    </row>
    <row r="23" spans="1:38" s="13" customFormat="1" ht="12.75">
      <c r="A23" s="29" t="s">
        <v>115</v>
      </c>
      <c r="B23" s="63" t="s">
        <v>614</v>
      </c>
      <c r="C23" s="39" t="s">
        <v>615</v>
      </c>
      <c r="D23" s="80">
        <v>407407986</v>
      </c>
      <c r="E23" s="81">
        <v>11102021</v>
      </c>
      <c r="F23" s="82">
        <f t="shared" si="0"/>
        <v>418510007</v>
      </c>
      <c r="G23" s="80">
        <v>412691602</v>
      </c>
      <c r="H23" s="81">
        <v>12243404</v>
      </c>
      <c r="I23" s="83">
        <f t="shared" si="1"/>
        <v>424935006</v>
      </c>
      <c r="J23" s="80">
        <v>62428871</v>
      </c>
      <c r="K23" s="81">
        <v>459022</v>
      </c>
      <c r="L23" s="81">
        <f t="shared" si="2"/>
        <v>62887893</v>
      </c>
      <c r="M23" s="40">
        <f t="shared" si="3"/>
        <v>0.15026616316966585</v>
      </c>
      <c r="N23" s="108">
        <v>77875920</v>
      </c>
      <c r="O23" s="109">
        <v>129351</v>
      </c>
      <c r="P23" s="110">
        <f t="shared" si="4"/>
        <v>78005271</v>
      </c>
      <c r="Q23" s="40">
        <f t="shared" si="5"/>
        <v>0.18638806646264972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140304791</v>
      </c>
      <c r="AA23" s="81">
        <f t="shared" si="11"/>
        <v>588373</v>
      </c>
      <c r="AB23" s="81">
        <f t="shared" si="12"/>
        <v>140893164</v>
      </c>
      <c r="AC23" s="40">
        <f t="shared" si="13"/>
        <v>0.33665422963231556</v>
      </c>
      <c r="AD23" s="80">
        <v>95879719</v>
      </c>
      <c r="AE23" s="81">
        <v>2117402</v>
      </c>
      <c r="AF23" s="81">
        <f t="shared" si="14"/>
        <v>97997121</v>
      </c>
      <c r="AG23" s="40">
        <f t="shared" si="15"/>
        <v>0.3475884537299476</v>
      </c>
      <c r="AH23" s="40">
        <f t="shared" si="16"/>
        <v>-0.20400446253926174</v>
      </c>
      <c r="AI23" s="12">
        <v>499988271</v>
      </c>
      <c r="AJ23" s="12">
        <v>438363074</v>
      </c>
      <c r="AK23" s="12">
        <v>173790150</v>
      </c>
      <c r="AL23" s="12"/>
    </row>
    <row r="24" spans="1:38" s="59" customFormat="1" ht="12.75">
      <c r="A24" s="64"/>
      <c r="B24" s="65" t="s">
        <v>616</v>
      </c>
      <c r="C24" s="32"/>
      <c r="D24" s="84">
        <f>SUM(D18:D23)</f>
        <v>4068850823</v>
      </c>
      <c r="E24" s="85">
        <f>SUM(E18:E23)</f>
        <v>692799316</v>
      </c>
      <c r="F24" s="93">
        <f t="shared" si="0"/>
        <v>4761650139</v>
      </c>
      <c r="G24" s="84">
        <f>SUM(G18:G23)</f>
        <v>4078142028</v>
      </c>
      <c r="H24" s="85">
        <f>SUM(H18:H23)</f>
        <v>790070317</v>
      </c>
      <c r="I24" s="86">
        <f t="shared" si="1"/>
        <v>4868212345</v>
      </c>
      <c r="J24" s="84">
        <f>SUM(J18:J23)</f>
        <v>755000113</v>
      </c>
      <c r="K24" s="85">
        <f>SUM(K18:K23)</f>
        <v>52863790</v>
      </c>
      <c r="L24" s="85">
        <f t="shared" si="2"/>
        <v>807863903</v>
      </c>
      <c r="M24" s="44">
        <f t="shared" si="3"/>
        <v>0.16966049151390625</v>
      </c>
      <c r="N24" s="114">
        <f>SUM(N18:N23)</f>
        <v>953962398</v>
      </c>
      <c r="O24" s="115">
        <f>SUM(O18:O23)</f>
        <v>152184157</v>
      </c>
      <c r="P24" s="116">
        <f t="shared" si="4"/>
        <v>1106146555</v>
      </c>
      <c r="Q24" s="44">
        <f t="shared" si="5"/>
        <v>0.23230319799016214</v>
      </c>
      <c r="R24" s="114">
        <f>SUM(R18:R23)</f>
        <v>0</v>
      </c>
      <c r="S24" s="116">
        <f>SUM(S18:S23)</f>
        <v>0</v>
      </c>
      <c r="T24" s="116">
        <f t="shared" si="6"/>
        <v>0</v>
      </c>
      <c r="U24" s="44">
        <f t="shared" si="7"/>
        <v>0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4">
        <f t="shared" si="9"/>
        <v>0</v>
      </c>
      <c r="Z24" s="84">
        <f t="shared" si="10"/>
        <v>1708962511</v>
      </c>
      <c r="AA24" s="85">
        <f t="shared" si="11"/>
        <v>205047947</v>
      </c>
      <c r="AB24" s="85">
        <f t="shared" si="12"/>
        <v>1914010458</v>
      </c>
      <c r="AC24" s="44">
        <f t="shared" si="13"/>
        <v>0.40196368950406836</v>
      </c>
      <c r="AD24" s="84">
        <f>SUM(AD18:AD23)</f>
        <v>837433292</v>
      </c>
      <c r="AE24" s="85">
        <f>SUM(AE18:AE23)</f>
        <v>121547388</v>
      </c>
      <c r="AF24" s="85">
        <f t="shared" si="14"/>
        <v>958980680</v>
      </c>
      <c r="AG24" s="44">
        <f t="shared" si="15"/>
        <v>0.39897461313480925</v>
      </c>
      <c r="AH24" s="44">
        <f t="shared" si="16"/>
        <v>0.1534607297823769</v>
      </c>
      <c r="AI24" s="66">
        <f>SUM(AI18:AI23)</f>
        <v>4673478238</v>
      </c>
      <c r="AJ24" s="66">
        <f>SUM(AJ18:AJ23)</f>
        <v>4600994830</v>
      </c>
      <c r="AK24" s="66">
        <f>SUM(AK18:AK23)</f>
        <v>1864599172</v>
      </c>
      <c r="AL24" s="66"/>
    </row>
    <row r="25" spans="1:38" s="13" customFormat="1" ht="12.75">
      <c r="A25" s="29" t="s">
        <v>96</v>
      </c>
      <c r="B25" s="63" t="s">
        <v>617</v>
      </c>
      <c r="C25" s="39" t="s">
        <v>618</v>
      </c>
      <c r="D25" s="80">
        <v>283212527</v>
      </c>
      <c r="E25" s="81">
        <v>76078332</v>
      </c>
      <c r="F25" s="82">
        <f t="shared" si="0"/>
        <v>359290859</v>
      </c>
      <c r="G25" s="80">
        <v>283212527</v>
      </c>
      <c r="H25" s="81">
        <v>80673010</v>
      </c>
      <c r="I25" s="83">
        <f t="shared" si="1"/>
        <v>363885537</v>
      </c>
      <c r="J25" s="80">
        <v>58896066</v>
      </c>
      <c r="K25" s="81">
        <v>6134447</v>
      </c>
      <c r="L25" s="81">
        <f t="shared" si="2"/>
        <v>65030513</v>
      </c>
      <c r="M25" s="40">
        <f t="shared" si="3"/>
        <v>0.1809968480161083</v>
      </c>
      <c r="N25" s="108">
        <v>58860054</v>
      </c>
      <c r="O25" s="109">
        <v>12789468</v>
      </c>
      <c r="P25" s="110">
        <f t="shared" si="4"/>
        <v>71649522</v>
      </c>
      <c r="Q25" s="40">
        <f t="shared" si="5"/>
        <v>0.19941927328576983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117756120</v>
      </c>
      <c r="AA25" s="81">
        <f t="shared" si="11"/>
        <v>18923915</v>
      </c>
      <c r="AB25" s="81">
        <f t="shared" si="12"/>
        <v>136680035</v>
      </c>
      <c r="AC25" s="40">
        <f t="shared" si="13"/>
        <v>0.38041612130187813</v>
      </c>
      <c r="AD25" s="80">
        <v>55863707</v>
      </c>
      <c r="AE25" s="81">
        <v>24684464</v>
      </c>
      <c r="AF25" s="81">
        <f t="shared" si="14"/>
        <v>80548171</v>
      </c>
      <c r="AG25" s="40">
        <f t="shared" si="15"/>
        <v>0.42606498277847304</v>
      </c>
      <c r="AH25" s="40">
        <f t="shared" si="16"/>
        <v>-0.1104761149697614</v>
      </c>
      <c r="AI25" s="12">
        <v>327821686</v>
      </c>
      <c r="AJ25" s="12">
        <v>336396629</v>
      </c>
      <c r="AK25" s="12">
        <v>139673341</v>
      </c>
      <c r="AL25" s="12"/>
    </row>
    <row r="26" spans="1:38" s="13" customFormat="1" ht="12.75">
      <c r="A26" s="29" t="s">
        <v>96</v>
      </c>
      <c r="B26" s="63" t="s">
        <v>619</v>
      </c>
      <c r="C26" s="39" t="s">
        <v>620</v>
      </c>
      <c r="D26" s="80">
        <v>791054519</v>
      </c>
      <c r="E26" s="81">
        <v>169043235</v>
      </c>
      <c r="F26" s="82">
        <f t="shared" si="0"/>
        <v>960097754</v>
      </c>
      <c r="G26" s="80">
        <v>791054519</v>
      </c>
      <c r="H26" s="81">
        <v>193225905</v>
      </c>
      <c r="I26" s="83">
        <f t="shared" si="1"/>
        <v>984280424</v>
      </c>
      <c r="J26" s="80">
        <v>165904647</v>
      </c>
      <c r="K26" s="81">
        <v>12684344</v>
      </c>
      <c r="L26" s="81">
        <f t="shared" si="2"/>
        <v>178588991</v>
      </c>
      <c r="M26" s="40">
        <f t="shared" si="3"/>
        <v>0.18601125797446663</v>
      </c>
      <c r="N26" s="108">
        <v>197183179</v>
      </c>
      <c r="O26" s="109">
        <v>31118901</v>
      </c>
      <c r="P26" s="110">
        <f t="shared" si="4"/>
        <v>228302080</v>
      </c>
      <c r="Q26" s="40">
        <f t="shared" si="5"/>
        <v>0.23779045315837705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363087826</v>
      </c>
      <c r="AA26" s="81">
        <f t="shared" si="11"/>
        <v>43803245</v>
      </c>
      <c r="AB26" s="81">
        <f t="shared" si="12"/>
        <v>406891071</v>
      </c>
      <c r="AC26" s="40">
        <f t="shared" si="13"/>
        <v>0.42380171113284365</v>
      </c>
      <c r="AD26" s="80">
        <v>169410663</v>
      </c>
      <c r="AE26" s="81">
        <v>39867008</v>
      </c>
      <c r="AF26" s="81">
        <f t="shared" si="14"/>
        <v>209277671</v>
      </c>
      <c r="AG26" s="40">
        <f t="shared" si="15"/>
        <v>0.413223203549052</v>
      </c>
      <c r="AH26" s="40">
        <f t="shared" si="16"/>
        <v>0.09090510664178786</v>
      </c>
      <c r="AI26" s="12">
        <v>942402645</v>
      </c>
      <c r="AJ26" s="12">
        <v>913593477</v>
      </c>
      <c r="AK26" s="12">
        <v>389422640</v>
      </c>
      <c r="AL26" s="12"/>
    </row>
    <row r="27" spans="1:38" s="13" customFormat="1" ht="12.75">
      <c r="A27" s="29" t="s">
        <v>96</v>
      </c>
      <c r="B27" s="63" t="s">
        <v>621</v>
      </c>
      <c r="C27" s="39" t="s">
        <v>622</v>
      </c>
      <c r="D27" s="80">
        <v>202464564</v>
      </c>
      <c r="E27" s="81">
        <v>30405878</v>
      </c>
      <c r="F27" s="82">
        <f t="shared" si="0"/>
        <v>232870442</v>
      </c>
      <c r="G27" s="80">
        <v>202464564</v>
      </c>
      <c r="H27" s="81">
        <v>30405878</v>
      </c>
      <c r="I27" s="83">
        <f t="shared" si="1"/>
        <v>232870442</v>
      </c>
      <c r="J27" s="80">
        <v>43719051</v>
      </c>
      <c r="K27" s="81">
        <v>1131092</v>
      </c>
      <c r="L27" s="81">
        <f t="shared" si="2"/>
        <v>44850143</v>
      </c>
      <c r="M27" s="40">
        <f t="shared" si="3"/>
        <v>0.1925969763049619</v>
      </c>
      <c r="N27" s="108">
        <v>50695679</v>
      </c>
      <c r="O27" s="109">
        <v>6858325</v>
      </c>
      <c r="P27" s="110">
        <f t="shared" si="4"/>
        <v>57554004</v>
      </c>
      <c r="Q27" s="40">
        <f t="shared" si="5"/>
        <v>0.24715031888847447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94414730</v>
      </c>
      <c r="AA27" s="81">
        <f t="shared" si="11"/>
        <v>7989417</v>
      </c>
      <c r="AB27" s="81">
        <f t="shared" si="12"/>
        <v>102404147</v>
      </c>
      <c r="AC27" s="40">
        <f t="shared" si="13"/>
        <v>0.43974729519343636</v>
      </c>
      <c r="AD27" s="80">
        <v>30547628</v>
      </c>
      <c r="AE27" s="81">
        <v>5633323</v>
      </c>
      <c r="AF27" s="81">
        <f t="shared" si="14"/>
        <v>36180951</v>
      </c>
      <c r="AG27" s="40">
        <f t="shared" si="15"/>
        <v>0.3540362773468353</v>
      </c>
      <c r="AH27" s="40">
        <f t="shared" si="16"/>
        <v>0.5907266782456879</v>
      </c>
      <c r="AI27" s="12">
        <v>204402765</v>
      </c>
      <c r="AJ27" s="12">
        <v>204402765</v>
      </c>
      <c r="AK27" s="12">
        <v>72365994</v>
      </c>
      <c r="AL27" s="12"/>
    </row>
    <row r="28" spans="1:38" s="13" customFormat="1" ht="12.75">
      <c r="A28" s="29" t="s">
        <v>96</v>
      </c>
      <c r="B28" s="63" t="s">
        <v>623</v>
      </c>
      <c r="C28" s="39" t="s">
        <v>624</v>
      </c>
      <c r="D28" s="80">
        <v>159313215</v>
      </c>
      <c r="E28" s="81">
        <v>58685000</v>
      </c>
      <c r="F28" s="82">
        <f t="shared" si="0"/>
        <v>217998215</v>
      </c>
      <c r="G28" s="80">
        <v>159313215</v>
      </c>
      <c r="H28" s="81">
        <v>58685000</v>
      </c>
      <c r="I28" s="83">
        <f t="shared" si="1"/>
        <v>217998215</v>
      </c>
      <c r="J28" s="80">
        <v>25532350</v>
      </c>
      <c r="K28" s="81">
        <v>3723087</v>
      </c>
      <c r="L28" s="81">
        <f t="shared" si="2"/>
        <v>29255437</v>
      </c>
      <c r="M28" s="40">
        <f t="shared" si="3"/>
        <v>0.13420035113590265</v>
      </c>
      <c r="N28" s="108">
        <v>34774146</v>
      </c>
      <c r="O28" s="109">
        <v>7478131</v>
      </c>
      <c r="P28" s="110">
        <f t="shared" si="4"/>
        <v>42252277</v>
      </c>
      <c r="Q28" s="40">
        <f t="shared" si="5"/>
        <v>0.1938193714109081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60306496</v>
      </c>
      <c r="AA28" s="81">
        <f t="shared" si="11"/>
        <v>11201218</v>
      </c>
      <c r="AB28" s="81">
        <f t="shared" si="12"/>
        <v>71507714</v>
      </c>
      <c r="AC28" s="40">
        <f t="shared" si="13"/>
        <v>0.3280197225468108</v>
      </c>
      <c r="AD28" s="80">
        <v>23573603</v>
      </c>
      <c r="AE28" s="81">
        <v>2804873</v>
      </c>
      <c r="AF28" s="81">
        <f t="shared" si="14"/>
        <v>26378476</v>
      </c>
      <c r="AG28" s="40">
        <f t="shared" si="15"/>
        <v>0.26610229979103067</v>
      </c>
      <c r="AH28" s="40">
        <f t="shared" si="16"/>
        <v>0.6017709666017097</v>
      </c>
      <c r="AI28" s="12">
        <v>191012746</v>
      </c>
      <c r="AJ28" s="12">
        <v>191012746</v>
      </c>
      <c r="AK28" s="12">
        <v>50828931</v>
      </c>
      <c r="AL28" s="12"/>
    </row>
    <row r="29" spans="1:38" s="13" customFormat="1" ht="12.75">
      <c r="A29" s="29" t="s">
        <v>115</v>
      </c>
      <c r="B29" s="63" t="s">
        <v>625</v>
      </c>
      <c r="C29" s="39" t="s">
        <v>626</v>
      </c>
      <c r="D29" s="80">
        <v>107215765</v>
      </c>
      <c r="E29" s="81">
        <v>14938000</v>
      </c>
      <c r="F29" s="82">
        <f t="shared" si="0"/>
        <v>122153765</v>
      </c>
      <c r="G29" s="80">
        <v>107215765</v>
      </c>
      <c r="H29" s="81">
        <v>14938000</v>
      </c>
      <c r="I29" s="83">
        <f t="shared" si="1"/>
        <v>122153765</v>
      </c>
      <c r="J29" s="80">
        <v>21662363</v>
      </c>
      <c r="K29" s="81">
        <v>25730</v>
      </c>
      <c r="L29" s="81">
        <f t="shared" si="2"/>
        <v>21688093</v>
      </c>
      <c r="M29" s="40">
        <f t="shared" si="3"/>
        <v>0.1775474787862658</v>
      </c>
      <c r="N29" s="108">
        <v>29449694</v>
      </c>
      <c r="O29" s="109">
        <v>11094</v>
      </c>
      <c r="P29" s="110">
        <f t="shared" si="4"/>
        <v>29460788</v>
      </c>
      <c r="Q29" s="40">
        <f t="shared" si="5"/>
        <v>0.2411778957447607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51112057</v>
      </c>
      <c r="AA29" s="81">
        <f t="shared" si="11"/>
        <v>36824</v>
      </c>
      <c r="AB29" s="81">
        <f t="shared" si="12"/>
        <v>51148881</v>
      </c>
      <c r="AC29" s="40">
        <f t="shared" si="13"/>
        <v>0.41872537453102654</v>
      </c>
      <c r="AD29" s="80">
        <v>26005414</v>
      </c>
      <c r="AE29" s="81">
        <v>232931</v>
      </c>
      <c r="AF29" s="81">
        <f t="shared" si="14"/>
        <v>26238345</v>
      </c>
      <c r="AG29" s="40">
        <f t="shared" si="15"/>
        <v>0.4320072990096585</v>
      </c>
      <c r="AH29" s="40">
        <f t="shared" si="16"/>
        <v>0.1228142628660458</v>
      </c>
      <c r="AI29" s="12">
        <v>110576097</v>
      </c>
      <c r="AJ29" s="12">
        <v>122877094</v>
      </c>
      <c r="AK29" s="12">
        <v>47769681</v>
      </c>
      <c r="AL29" s="12"/>
    </row>
    <row r="30" spans="1:38" s="59" customFormat="1" ht="12.75">
      <c r="A30" s="64"/>
      <c r="B30" s="65" t="s">
        <v>627</v>
      </c>
      <c r="C30" s="32"/>
      <c r="D30" s="84">
        <f>SUM(D25:D29)</f>
        <v>1543260590</v>
      </c>
      <c r="E30" s="85">
        <f>SUM(E25:E29)</f>
        <v>349150445</v>
      </c>
      <c r="F30" s="93">
        <f t="shared" si="0"/>
        <v>1892411035</v>
      </c>
      <c r="G30" s="84">
        <f>SUM(G25:G29)</f>
        <v>1543260590</v>
      </c>
      <c r="H30" s="85">
        <f>SUM(H25:H29)</f>
        <v>377927793</v>
      </c>
      <c r="I30" s="86">
        <f t="shared" si="1"/>
        <v>1921188383</v>
      </c>
      <c r="J30" s="84">
        <f>SUM(J25:J29)</f>
        <v>315714477</v>
      </c>
      <c r="K30" s="85">
        <f>SUM(K25:K29)</f>
        <v>23698700</v>
      </c>
      <c r="L30" s="85">
        <f t="shared" si="2"/>
        <v>339413177</v>
      </c>
      <c r="M30" s="44">
        <f t="shared" si="3"/>
        <v>0.1793548921046109</v>
      </c>
      <c r="N30" s="114">
        <f>SUM(N25:N29)</f>
        <v>370962752</v>
      </c>
      <c r="O30" s="115">
        <f>SUM(O25:O29)</f>
        <v>58255919</v>
      </c>
      <c r="P30" s="116">
        <f t="shared" si="4"/>
        <v>429218671</v>
      </c>
      <c r="Q30" s="44">
        <f t="shared" si="5"/>
        <v>0.2268104883461536</v>
      </c>
      <c r="R30" s="114">
        <f>SUM(R25:R29)</f>
        <v>0</v>
      </c>
      <c r="S30" s="116">
        <f>SUM(S25:S29)</f>
        <v>0</v>
      </c>
      <c r="T30" s="116">
        <f t="shared" si="6"/>
        <v>0</v>
      </c>
      <c r="U30" s="44">
        <f t="shared" si="7"/>
        <v>0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4">
        <f t="shared" si="9"/>
        <v>0</v>
      </c>
      <c r="Z30" s="84">
        <f t="shared" si="10"/>
        <v>686677229</v>
      </c>
      <c r="AA30" s="85">
        <f t="shared" si="11"/>
        <v>81954619</v>
      </c>
      <c r="AB30" s="85">
        <f t="shared" si="12"/>
        <v>768631848</v>
      </c>
      <c r="AC30" s="44">
        <f t="shared" si="13"/>
        <v>0.4061653804507645</v>
      </c>
      <c r="AD30" s="84">
        <f>SUM(AD25:AD29)</f>
        <v>305401015</v>
      </c>
      <c r="AE30" s="85">
        <f>SUM(AE25:AE29)</f>
        <v>73222599</v>
      </c>
      <c r="AF30" s="85">
        <f t="shared" si="14"/>
        <v>378623614</v>
      </c>
      <c r="AG30" s="44">
        <f t="shared" si="15"/>
        <v>0.39413033721233826</v>
      </c>
      <c r="AH30" s="44">
        <f t="shared" si="16"/>
        <v>0.1336288998604298</v>
      </c>
      <c r="AI30" s="66">
        <f>SUM(AI25:AI29)</f>
        <v>1776215939</v>
      </c>
      <c r="AJ30" s="66">
        <f>SUM(AJ25:AJ29)</f>
        <v>1768282711</v>
      </c>
      <c r="AK30" s="66">
        <f>SUM(AK25:AK29)</f>
        <v>700060587</v>
      </c>
      <c r="AL30" s="66"/>
    </row>
    <row r="31" spans="1:38" s="13" customFormat="1" ht="12.75">
      <c r="A31" s="29" t="s">
        <v>96</v>
      </c>
      <c r="B31" s="63" t="s">
        <v>628</v>
      </c>
      <c r="C31" s="39" t="s">
        <v>629</v>
      </c>
      <c r="D31" s="80">
        <v>105633010</v>
      </c>
      <c r="E31" s="81">
        <v>21665150</v>
      </c>
      <c r="F31" s="83">
        <f t="shared" si="0"/>
        <v>127298160</v>
      </c>
      <c r="G31" s="80">
        <v>105633010</v>
      </c>
      <c r="H31" s="81">
        <v>21665150</v>
      </c>
      <c r="I31" s="83">
        <f t="shared" si="1"/>
        <v>127298160</v>
      </c>
      <c r="J31" s="80">
        <v>28989725</v>
      </c>
      <c r="K31" s="81">
        <v>2786880</v>
      </c>
      <c r="L31" s="81">
        <f t="shared" si="2"/>
        <v>31776605</v>
      </c>
      <c r="M31" s="40">
        <f t="shared" si="3"/>
        <v>0.24962344310396944</v>
      </c>
      <c r="N31" s="108">
        <v>21505181</v>
      </c>
      <c r="O31" s="109">
        <v>8964356</v>
      </c>
      <c r="P31" s="110">
        <f t="shared" si="4"/>
        <v>30469537</v>
      </c>
      <c r="Q31" s="40">
        <f t="shared" si="5"/>
        <v>0.23935567489742193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50494906</v>
      </c>
      <c r="AA31" s="81">
        <f t="shared" si="11"/>
        <v>11751236</v>
      </c>
      <c r="AB31" s="81">
        <f t="shared" si="12"/>
        <v>62246142</v>
      </c>
      <c r="AC31" s="40">
        <f t="shared" si="13"/>
        <v>0.4889791180013914</v>
      </c>
      <c r="AD31" s="80">
        <v>14846542</v>
      </c>
      <c r="AE31" s="81">
        <v>2089621</v>
      </c>
      <c r="AF31" s="81">
        <f t="shared" si="14"/>
        <v>16936163</v>
      </c>
      <c r="AG31" s="40">
        <f t="shared" si="15"/>
        <v>0.32317646958589663</v>
      </c>
      <c r="AH31" s="40">
        <f t="shared" si="16"/>
        <v>0.7990814684530374</v>
      </c>
      <c r="AI31" s="12">
        <v>100118799</v>
      </c>
      <c r="AJ31" s="12">
        <v>109125767</v>
      </c>
      <c r="AK31" s="12">
        <v>32356040</v>
      </c>
      <c r="AL31" s="12"/>
    </row>
    <row r="32" spans="1:38" s="13" customFormat="1" ht="12.75">
      <c r="A32" s="29" t="s">
        <v>96</v>
      </c>
      <c r="B32" s="63" t="s">
        <v>630</v>
      </c>
      <c r="C32" s="39" t="s">
        <v>631</v>
      </c>
      <c r="D32" s="80">
        <v>266103834</v>
      </c>
      <c r="E32" s="81">
        <v>48914900</v>
      </c>
      <c r="F32" s="82">
        <f t="shared" si="0"/>
        <v>315018734</v>
      </c>
      <c r="G32" s="80">
        <v>266103834</v>
      </c>
      <c r="H32" s="81">
        <v>48914900</v>
      </c>
      <c r="I32" s="83">
        <f t="shared" si="1"/>
        <v>315018734</v>
      </c>
      <c r="J32" s="80">
        <v>56953642</v>
      </c>
      <c r="K32" s="81">
        <v>4168903</v>
      </c>
      <c r="L32" s="81">
        <f t="shared" si="2"/>
        <v>61122545</v>
      </c>
      <c r="M32" s="40">
        <f t="shared" si="3"/>
        <v>0.1940282859494953</v>
      </c>
      <c r="N32" s="108">
        <v>63340885</v>
      </c>
      <c r="O32" s="109">
        <v>5217813</v>
      </c>
      <c r="P32" s="110">
        <f t="shared" si="4"/>
        <v>68558698</v>
      </c>
      <c r="Q32" s="40">
        <f t="shared" si="5"/>
        <v>0.21763371698395562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120294527</v>
      </c>
      <c r="AA32" s="81">
        <f t="shared" si="11"/>
        <v>9386716</v>
      </c>
      <c r="AB32" s="81">
        <f t="shared" si="12"/>
        <v>129681243</v>
      </c>
      <c r="AC32" s="40">
        <f t="shared" si="13"/>
        <v>0.41166200293345095</v>
      </c>
      <c r="AD32" s="80">
        <v>68564409</v>
      </c>
      <c r="AE32" s="81">
        <v>8713987</v>
      </c>
      <c r="AF32" s="81">
        <f t="shared" si="14"/>
        <v>77278396</v>
      </c>
      <c r="AG32" s="40">
        <f t="shared" si="15"/>
        <v>0.395430368332754</v>
      </c>
      <c r="AH32" s="40">
        <f t="shared" si="16"/>
        <v>-0.11283487302195039</v>
      </c>
      <c r="AI32" s="12">
        <v>328537114</v>
      </c>
      <c r="AJ32" s="12">
        <v>334890940</v>
      </c>
      <c r="AK32" s="12">
        <v>129913552</v>
      </c>
      <c r="AL32" s="12"/>
    </row>
    <row r="33" spans="1:38" s="13" customFormat="1" ht="12.75">
      <c r="A33" s="29" t="s">
        <v>96</v>
      </c>
      <c r="B33" s="63" t="s">
        <v>632</v>
      </c>
      <c r="C33" s="39" t="s">
        <v>633</v>
      </c>
      <c r="D33" s="80">
        <v>655136436</v>
      </c>
      <c r="E33" s="81">
        <v>123860770</v>
      </c>
      <c r="F33" s="82">
        <f t="shared" si="0"/>
        <v>778997206</v>
      </c>
      <c r="G33" s="80">
        <v>663029934</v>
      </c>
      <c r="H33" s="81">
        <v>123860770</v>
      </c>
      <c r="I33" s="83">
        <f t="shared" si="1"/>
        <v>786890704</v>
      </c>
      <c r="J33" s="80">
        <v>119256374</v>
      </c>
      <c r="K33" s="81">
        <v>10995699</v>
      </c>
      <c r="L33" s="81">
        <f t="shared" si="2"/>
        <v>130252073</v>
      </c>
      <c r="M33" s="40">
        <f t="shared" si="3"/>
        <v>0.16720480124546172</v>
      </c>
      <c r="N33" s="108">
        <v>144415578</v>
      </c>
      <c r="O33" s="109">
        <v>29924698</v>
      </c>
      <c r="P33" s="110">
        <f t="shared" si="4"/>
        <v>174340276</v>
      </c>
      <c r="Q33" s="40">
        <f t="shared" si="5"/>
        <v>0.22380090025637397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263671952</v>
      </c>
      <c r="AA33" s="81">
        <f t="shared" si="11"/>
        <v>40920397</v>
      </c>
      <c r="AB33" s="81">
        <f t="shared" si="12"/>
        <v>304592349</v>
      </c>
      <c r="AC33" s="40">
        <f t="shared" si="13"/>
        <v>0.39100570150183567</v>
      </c>
      <c r="AD33" s="80">
        <v>123043660</v>
      </c>
      <c r="AE33" s="81">
        <v>47637534</v>
      </c>
      <c r="AF33" s="81">
        <f t="shared" si="14"/>
        <v>170681194</v>
      </c>
      <c r="AG33" s="40">
        <f t="shared" si="15"/>
        <v>0.4033996601460611</v>
      </c>
      <c r="AH33" s="40">
        <f t="shared" si="16"/>
        <v>0.02143810875848451</v>
      </c>
      <c r="AI33" s="12">
        <v>725223903</v>
      </c>
      <c r="AJ33" s="12">
        <v>778886791</v>
      </c>
      <c r="AK33" s="12">
        <v>292555076</v>
      </c>
      <c r="AL33" s="12"/>
    </row>
    <row r="34" spans="1:38" s="13" customFormat="1" ht="12.75">
      <c r="A34" s="29" t="s">
        <v>96</v>
      </c>
      <c r="B34" s="63" t="s">
        <v>64</v>
      </c>
      <c r="C34" s="39" t="s">
        <v>65</v>
      </c>
      <c r="D34" s="80">
        <v>983290146</v>
      </c>
      <c r="E34" s="81">
        <v>150922033</v>
      </c>
      <c r="F34" s="82">
        <f t="shared" si="0"/>
        <v>1134212179</v>
      </c>
      <c r="G34" s="80">
        <v>989542679</v>
      </c>
      <c r="H34" s="81">
        <v>219149121</v>
      </c>
      <c r="I34" s="83">
        <f t="shared" si="1"/>
        <v>1208691800</v>
      </c>
      <c r="J34" s="80">
        <v>183559455</v>
      </c>
      <c r="K34" s="81">
        <v>13702601</v>
      </c>
      <c r="L34" s="81">
        <f t="shared" si="2"/>
        <v>197262056</v>
      </c>
      <c r="M34" s="40">
        <f t="shared" si="3"/>
        <v>0.17391988875830966</v>
      </c>
      <c r="N34" s="108">
        <v>275382712</v>
      </c>
      <c r="O34" s="109">
        <v>20863737</v>
      </c>
      <c r="P34" s="110">
        <f t="shared" si="4"/>
        <v>296246449</v>
      </c>
      <c r="Q34" s="40">
        <f t="shared" si="5"/>
        <v>0.2611913841916169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458942167</v>
      </c>
      <c r="AA34" s="81">
        <f t="shared" si="11"/>
        <v>34566338</v>
      </c>
      <c r="AB34" s="81">
        <f t="shared" si="12"/>
        <v>493508505</v>
      </c>
      <c r="AC34" s="40">
        <f t="shared" si="13"/>
        <v>0.4351112729499266</v>
      </c>
      <c r="AD34" s="80">
        <v>295274418</v>
      </c>
      <c r="AE34" s="81">
        <v>34842724</v>
      </c>
      <c r="AF34" s="81">
        <f t="shared" si="14"/>
        <v>330117142</v>
      </c>
      <c r="AG34" s="40">
        <f t="shared" si="15"/>
        <v>0.46787151061635673</v>
      </c>
      <c r="AH34" s="40">
        <f t="shared" si="16"/>
        <v>-0.10260204239863435</v>
      </c>
      <c r="AI34" s="12">
        <v>1128107863</v>
      </c>
      <c r="AJ34" s="12">
        <v>1127416561</v>
      </c>
      <c r="AK34" s="12">
        <v>527809530</v>
      </c>
      <c r="AL34" s="12"/>
    </row>
    <row r="35" spans="1:38" s="13" customFormat="1" ht="12.75">
      <c r="A35" s="29" t="s">
        <v>96</v>
      </c>
      <c r="B35" s="63" t="s">
        <v>634</v>
      </c>
      <c r="C35" s="39" t="s">
        <v>635</v>
      </c>
      <c r="D35" s="80">
        <v>406939248</v>
      </c>
      <c r="E35" s="81">
        <v>65269072</v>
      </c>
      <c r="F35" s="82">
        <f t="shared" si="0"/>
        <v>472208320</v>
      </c>
      <c r="G35" s="80">
        <v>411070686</v>
      </c>
      <c r="H35" s="81">
        <v>65269072</v>
      </c>
      <c r="I35" s="83">
        <f t="shared" si="1"/>
        <v>476339758</v>
      </c>
      <c r="J35" s="80">
        <v>94074317</v>
      </c>
      <c r="K35" s="81">
        <v>3635955</v>
      </c>
      <c r="L35" s="81">
        <f t="shared" si="2"/>
        <v>97710272</v>
      </c>
      <c r="M35" s="40">
        <f t="shared" si="3"/>
        <v>0.2069219619002054</v>
      </c>
      <c r="N35" s="108">
        <v>101988556</v>
      </c>
      <c r="O35" s="109">
        <v>9316786</v>
      </c>
      <c r="P35" s="110">
        <f t="shared" si="4"/>
        <v>111305342</v>
      </c>
      <c r="Q35" s="40">
        <f t="shared" si="5"/>
        <v>0.23571236948980484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196062873</v>
      </c>
      <c r="AA35" s="81">
        <f t="shared" si="11"/>
        <v>12952741</v>
      </c>
      <c r="AB35" s="81">
        <f t="shared" si="12"/>
        <v>209015614</v>
      </c>
      <c r="AC35" s="40">
        <f t="shared" si="13"/>
        <v>0.44263433139001024</v>
      </c>
      <c r="AD35" s="80">
        <v>84169848</v>
      </c>
      <c r="AE35" s="81">
        <v>10389276</v>
      </c>
      <c r="AF35" s="81">
        <f t="shared" si="14"/>
        <v>94559124</v>
      </c>
      <c r="AG35" s="40">
        <f t="shared" si="15"/>
        <v>0.39357138637229816</v>
      </c>
      <c r="AH35" s="40">
        <f t="shared" si="16"/>
        <v>0.1770978546713271</v>
      </c>
      <c r="AI35" s="12">
        <v>488077085</v>
      </c>
      <c r="AJ35" s="12">
        <v>437913729</v>
      </c>
      <c r="AK35" s="12">
        <v>192093175</v>
      </c>
      <c r="AL35" s="12"/>
    </row>
    <row r="36" spans="1:38" s="13" customFormat="1" ht="12.75">
      <c r="A36" s="29" t="s">
        <v>96</v>
      </c>
      <c r="B36" s="63" t="s">
        <v>636</v>
      </c>
      <c r="C36" s="39" t="s">
        <v>637</v>
      </c>
      <c r="D36" s="80">
        <v>332412670</v>
      </c>
      <c r="E36" s="81">
        <v>46476000</v>
      </c>
      <c r="F36" s="82">
        <f t="shared" si="0"/>
        <v>378888670</v>
      </c>
      <c r="G36" s="80">
        <v>332412670</v>
      </c>
      <c r="H36" s="81">
        <v>46476000</v>
      </c>
      <c r="I36" s="83">
        <f t="shared" si="1"/>
        <v>378888670</v>
      </c>
      <c r="J36" s="80">
        <v>63928934</v>
      </c>
      <c r="K36" s="81">
        <v>3550973</v>
      </c>
      <c r="L36" s="81">
        <f t="shared" si="2"/>
        <v>67479907</v>
      </c>
      <c r="M36" s="40">
        <f t="shared" si="3"/>
        <v>0.17809956418068665</v>
      </c>
      <c r="N36" s="108">
        <v>82425589</v>
      </c>
      <c r="O36" s="109">
        <v>5751774</v>
      </c>
      <c r="P36" s="110">
        <f t="shared" si="4"/>
        <v>88177363</v>
      </c>
      <c r="Q36" s="40">
        <f t="shared" si="5"/>
        <v>0.23272631245479047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146354523</v>
      </c>
      <c r="AA36" s="81">
        <f t="shared" si="11"/>
        <v>9302747</v>
      </c>
      <c r="AB36" s="81">
        <f t="shared" si="12"/>
        <v>155657270</v>
      </c>
      <c r="AC36" s="40">
        <f t="shared" si="13"/>
        <v>0.4108258766354771</v>
      </c>
      <c r="AD36" s="80">
        <v>77603954</v>
      </c>
      <c r="AE36" s="81">
        <v>9389208</v>
      </c>
      <c r="AF36" s="81">
        <f t="shared" si="14"/>
        <v>86993162</v>
      </c>
      <c r="AG36" s="40">
        <f t="shared" si="15"/>
        <v>0.39750845222146186</v>
      </c>
      <c r="AH36" s="40">
        <f t="shared" si="16"/>
        <v>0.013612575664280424</v>
      </c>
      <c r="AI36" s="12">
        <v>375049922</v>
      </c>
      <c r="AJ36" s="12">
        <v>372170505</v>
      </c>
      <c r="AK36" s="12">
        <v>149085514</v>
      </c>
      <c r="AL36" s="12"/>
    </row>
    <row r="37" spans="1:38" s="13" customFormat="1" ht="12.75">
      <c r="A37" s="29" t="s">
        <v>96</v>
      </c>
      <c r="B37" s="63" t="s">
        <v>638</v>
      </c>
      <c r="C37" s="39" t="s">
        <v>639</v>
      </c>
      <c r="D37" s="80">
        <v>489599050</v>
      </c>
      <c r="E37" s="81">
        <v>71083000</v>
      </c>
      <c r="F37" s="82">
        <f t="shared" si="0"/>
        <v>560682050</v>
      </c>
      <c r="G37" s="80">
        <v>489599050</v>
      </c>
      <c r="H37" s="81">
        <v>71083000</v>
      </c>
      <c r="I37" s="83">
        <f t="shared" si="1"/>
        <v>560682050</v>
      </c>
      <c r="J37" s="80">
        <v>114305715</v>
      </c>
      <c r="K37" s="81">
        <v>4884277</v>
      </c>
      <c r="L37" s="81">
        <f t="shared" si="2"/>
        <v>119189992</v>
      </c>
      <c r="M37" s="40">
        <f t="shared" si="3"/>
        <v>0.21258035993840002</v>
      </c>
      <c r="N37" s="108">
        <v>114179130</v>
      </c>
      <c r="O37" s="109">
        <v>13588355</v>
      </c>
      <c r="P37" s="110">
        <f t="shared" si="4"/>
        <v>127767485</v>
      </c>
      <c r="Q37" s="40">
        <f t="shared" si="5"/>
        <v>0.2278786791908177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228484845</v>
      </c>
      <c r="AA37" s="81">
        <f t="shared" si="11"/>
        <v>18472632</v>
      </c>
      <c r="AB37" s="81">
        <f t="shared" si="12"/>
        <v>246957477</v>
      </c>
      <c r="AC37" s="40">
        <f t="shared" si="13"/>
        <v>0.4404590391292177</v>
      </c>
      <c r="AD37" s="80">
        <v>126827935</v>
      </c>
      <c r="AE37" s="81">
        <v>21087283</v>
      </c>
      <c r="AF37" s="81">
        <f t="shared" si="14"/>
        <v>147915218</v>
      </c>
      <c r="AG37" s="40">
        <f t="shared" si="15"/>
        <v>0.4931272197627814</v>
      </c>
      <c r="AH37" s="40">
        <f t="shared" si="16"/>
        <v>-0.13621135994269362</v>
      </c>
      <c r="AI37" s="12">
        <v>534629200</v>
      </c>
      <c r="AJ37" s="12">
        <v>552654000</v>
      </c>
      <c r="AK37" s="12">
        <v>263640211</v>
      </c>
      <c r="AL37" s="12"/>
    </row>
    <row r="38" spans="1:38" s="13" customFormat="1" ht="12.75">
      <c r="A38" s="29" t="s">
        <v>115</v>
      </c>
      <c r="B38" s="63" t="s">
        <v>640</v>
      </c>
      <c r="C38" s="39" t="s">
        <v>641</v>
      </c>
      <c r="D38" s="80">
        <v>170847014</v>
      </c>
      <c r="E38" s="81">
        <v>1635000</v>
      </c>
      <c r="F38" s="82">
        <f t="shared" si="0"/>
        <v>172482014</v>
      </c>
      <c r="G38" s="80">
        <v>170847014</v>
      </c>
      <c r="H38" s="81">
        <v>1635000</v>
      </c>
      <c r="I38" s="83">
        <f t="shared" si="1"/>
        <v>172482014</v>
      </c>
      <c r="J38" s="80">
        <v>28585454</v>
      </c>
      <c r="K38" s="81">
        <v>943</v>
      </c>
      <c r="L38" s="81">
        <f t="shared" si="2"/>
        <v>28586397</v>
      </c>
      <c r="M38" s="40">
        <f t="shared" si="3"/>
        <v>0.1657355241689142</v>
      </c>
      <c r="N38" s="108">
        <v>35227057</v>
      </c>
      <c r="O38" s="109">
        <v>24185</v>
      </c>
      <c r="P38" s="110">
        <f t="shared" si="4"/>
        <v>35251242</v>
      </c>
      <c r="Q38" s="40">
        <f t="shared" si="5"/>
        <v>0.20437633572622824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63812511</v>
      </c>
      <c r="AA38" s="81">
        <f t="shared" si="11"/>
        <v>25128</v>
      </c>
      <c r="AB38" s="81">
        <f t="shared" si="12"/>
        <v>63837639</v>
      </c>
      <c r="AC38" s="40">
        <f t="shared" si="13"/>
        <v>0.37011185989514245</v>
      </c>
      <c r="AD38" s="80">
        <v>35223248</v>
      </c>
      <c r="AE38" s="81">
        <v>43766</v>
      </c>
      <c r="AF38" s="81">
        <f t="shared" si="14"/>
        <v>35267014</v>
      </c>
      <c r="AG38" s="40">
        <f t="shared" si="15"/>
        <v>0.32816221789853406</v>
      </c>
      <c r="AH38" s="40">
        <f t="shared" si="16"/>
        <v>-0.0004472167674870464</v>
      </c>
      <c r="AI38" s="12">
        <v>205599162</v>
      </c>
      <c r="AJ38" s="12">
        <v>191275153</v>
      </c>
      <c r="AK38" s="12">
        <v>67469877</v>
      </c>
      <c r="AL38" s="12"/>
    </row>
    <row r="39" spans="1:38" s="59" customFormat="1" ht="12.75">
      <c r="A39" s="64"/>
      <c r="B39" s="65" t="s">
        <v>642</v>
      </c>
      <c r="C39" s="32"/>
      <c r="D39" s="84">
        <f>SUM(D31:D38)</f>
        <v>3409961408</v>
      </c>
      <c r="E39" s="85">
        <f>SUM(E31:E38)</f>
        <v>529825925</v>
      </c>
      <c r="F39" s="93">
        <f t="shared" si="0"/>
        <v>3939787333</v>
      </c>
      <c r="G39" s="84">
        <f>SUM(G31:G38)</f>
        <v>3428238877</v>
      </c>
      <c r="H39" s="85">
        <f>SUM(H31:H38)</f>
        <v>598053013</v>
      </c>
      <c r="I39" s="86">
        <f t="shared" si="1"/>
        <v>4026291890</v>
      </c>
      <c r="J39" s="84">
        <f>SUM(J31:J38)</f>
        <v>689653616</v>
      </c>
      <c r="K39" s="85">
        <f>SUM(K31:K38)</f>
        <v>43726231</v>
      </c>
      <c r="L39" s="85">
        <f t="shared" si="2"/>
        <v>733379847</v>
      </c>
      <c r="M39" s="44">
        <f t="shared" si="3"/>
        <v>0.18614706455273533</v>
      </c>
      <c r="N39" s="114">
        <f>SUM(N31:N38)</f>
        <v>838464688</v>
      </c>
      <c r="O39" s="115">
        <f>SUM(O31:O38)</f>
        <v>93651704</v>
      </c>
      <c r="P39" s="116">
        <f t="shared" si="4"/>
        <v>932116392</v>
      </c>
      <c r="Q39" s="44">
        <f t="shared" si="5"/>
        <v>0.23659053477138534</v>
      </c>
      <c r="R39" s="114">
        <f>SUM(R31:R38)</f>
        <v>0</v>
      </c>
      <c r="S39" s="116">
        <f>SUM(S31:S38)</f>
        <v>0</v>
      </c>
      <c r="T39" s="116">
        <f t="shared" si="6"/>
        <v>0</v>
      </c>
      <c r="U39" s="44">
        <f t="shared" si="7"/>
        <v>0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4">
        <f t="shared" si="9"/>
        <v>0</v>
      </c>
      <c r="Z39" s="84">
        <f t="shared" si="10"/>
        <v>1528118304</v>
      </c>
      <c r="AA39" s="85">
        <f t="shared" si="11"/>
        <v>137377935</v>
      </c>
      <c r="AB39" s="85">
        <f t="shared" si="12"/>
        <v>1665496239</v>
      </c>
      <c r="AC39" s="44">
        <f t="shared" si="13"/>
        <v>0.4227375993241207</v>
      </c>
      <c r="AD39" s="84">
        <f>SUM(AD31:AD38)</f>
        <v>825554014</v>
      </c>
      <c r="AE39" s="85">
        <f>SUM(AE31:AE38)</f>
        <v>134193399</v>
      </c>
      <c r="AF39" s="85">
        <f t="shared" si="14"/>
        <v>959747413</v>
      </c>
      <c r="AG39" s="44">
        <f t="shared" si="15"/>
        <v>0.42593998896748125</v>
      </c>
      <c r="AH39" s="44">
        <f t="shared" si="16"/>
        <v>-0.02878988849121289</v>
      </c>
      <c r="AI39" s="66">
        <f>SUM(AI31:AI38)</f>
        <v>3885343048</v>
      </c>
      <c r="AJ39" s="66">
        <f>SUM(AJ31:AJ38)</f>
        <v>3904333446</v>
      </c>
      <c r="AK39" s="66">
        <f>SUM(AK31:AK38)</f>
        <v>1654922975</v>
      </c>
      <c r="AL39" s="66"/>
    </row>
    <row r="40" spans="1:38" s="13" customFormat="1" ht="12.75">
      <c r="A40" s="29" t="s">
        <v>96</v>
      </c>
      <c r="B40" s="63" t="s">
        <v>643</v>
      </c>
      <c r="C40" s="39" t="s">
        <v>644</v>
      </c>
      <c r="D40" s="80">
        <v>48205601</v>
      </c>
      <c r="E40" s="81">
        <v>16637561</v>
      </c>
      <c r="F40" s="82">
        <f t="shared" si="0"/>
        <v>64843162</v>
      </c>
      <c r="G40" s="80">
        <v>48205601</v>
      </c>
      <c r="H40" s="81">
        <v>16637561</v>
      </c>
      <c r="I40" s="83">
        <f t="shared" si="1"/>
        <v>64843162</v>
      </c>
      <c r="J40" s="80">
        <v>5746768</v>
      </c>
      <c r="K40" s="81">
        <v>202534</v>
      </c>
      <c r="L40" s="81">
        <f t="shared" si="2"/>
        <v>5949302</v>
      </c>
      <c r="M40" s="40">
        <f t="shared" si="3"/>
        <v>0.09174910378368038</v>
      </c>
      <c r="N40" s="108">
        <v>11654727</v>
      </c>
      <c r="O40" s="109">
        <v>212918</v>
      </c>
      <c r="P40" s="110">
        <f t="shared" si="4"/>
        <v>11867645</v>
      </c>
      <c r="Q40" s="40">
        <f t="shared" si="5"/>
        <v>0.1830207632379186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17401495</v>
      </c>
      <c r="AA40" s="81">
        <f t="shared" si="11"/>
        <v>415452</v>
      </c>
      <c r="AB40" s="81">
        <f t="shared" si="12"/>
        <v>17816947</v>
      </c>
      <c r="AC40" s="40">
        <f t="shared" si="13"/>
        <v>0.274769867021599</v>
      </c>
      <c r="AD40" s="80">
        <v>4438762</v>
      </c>
      <c r="AE40" s="81">
        <v>1080416</v>
      </c>
      <c r="AF40" s="81">
        <f t="shared" si="14"/>
        <v>5519178</v>
      </c>
      <c r="AG40" s="40">
        <f t="shared" si="15"/>
        <v>0.2256898232236346</v>
      </c>
      <c r="AH40" s="40">
        <f t="shared" si="16"/>
        <v>1.1502558895545678</v>
      </c>
      <c r="AI40" s="12">
        <v>48336043</v>
      </c>
      <c r="AJ40" s="12">
        <v>63814649</v>
      </c>
      <c r="AK40" s="12">
        <v>10908953</v>
      </c>
      <c r="AL40" s="12"/>
    </row>
    <row r="41" spans="1:38" s="13" customFormat="1" ht="12.75">
      <c r="A41" s="29" t="s">
        <v>96</v>
      </c>
      <c r="B41" s="63" t="s">
        <v>645</v>
      </c>
      <c r="C41" s="39" t="s">
        <v>646</v>
      </c>
      <c r="D41" s="80">
        <v>36989442</v>
      </c>
      <c r="E41" s="81">
        <v>8702250</v>
      </c>
      <c r="F41" s="82">
        <f t="shared" si="0"/>
        <v>45691692</v>
      </c>
      <c r="G41" s="80">
        <v>36989442</v>
      </c>
      <c r="H41" s="81">
        <v>8702250</v>
      </c>
      <c r="I41" s="83">
        <f t="shared" si="1"/>
        <v>45691692</v>
      </c>
      <c r="J41" s="80">
        <v>8821079</v>
      </c>
      <c r="K41" s="81">
        <v>710200</v>
      </c>
      <c r="L41" s="81">
        <f t="shared" si="2"/>
        <v>9531279</v>
      </c>
      <c r="M41" s="40">
        <f t="shared" si="3"/>
        <v>0.20859982598149354</v>
      </c>
      <c r="N41" s="108">
        <v>9288398</v>
      </c>
      <c r="O41" s="109">
        <v>3365847</v>
      </c>
      <c r="P41" s="110">
        <f t="shared" si="4"/>
        <v>12654245</v>
      </c>
      <c r="Q41" s="40">
        <f t="shared" si="5"/>
        <v>0.2769484877031912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18109477</v>
      </c>
      <c r="AA41" s="81">
        <f t="shared" si="11"/>
        <v>4076047</v>
      </c>
      <c r="AB41" s="81">
        <f t="shared" si="12"/>
        <v>22185524</v>
      </c>
      <c r="AC41" s="40">
        <f t="shared" si="13"/>
        <v>0.4855483136846847</v>
      </c>
      <c r="AD41" s="80">
        <v>6816183</v>
      </c>
      <c r="AE41" s="81">
        <v>1995941</v>
      </c>
      <c r="AF41" s="81">
        <f t="shared" si="14"/>
        <v>8812124</v>
      </c>
      <c r="AG41" s="40">
        <f t="shared" si="15"/>
        <v>0.3629315207918815</v>
      </c>
      <c r="AH41" s="40">
        <f t="shared" si="16"/>
        <v>0.4360039645379479</v>
      </c>
      <c r="AI41" s="12">
        <v>47704509</v>
      </c>
      <c r="AJ41" s="12">
        <v>48280916</v>
      </c>
      <c r="AK41" s="12">
        <v>17313470</v>
      </c>
      <c r="AL41" s="12"/>
    </row>
    <row r="42" spans="1:38" s="13" customFormat="1" ht="12.75">
      <c r="A42" s="29" t="s">
        <v>96</v>
      </c>
      <c r="B42" s="63" t="s">
        <v>647</v>
      </c>
      <c r="C42" s="39" t="s">
        <v>648</v>
      </c>
      <c r="D42" s="80">
        <v>177232704</v>
      </c>
      <c r="E42" s="81">
        <v>40787000</v>
      </c>
      <c r="F42" s="82">
        <f t="shared" si="0"/>
        <v>218019704</v>
      </c>
      <c r="G42" s="80">
        <v>181349044</v>
      </c>
      <c r="H42" s="81">
        <v>46399256</v>
      </c>
      <c r="I42" s="83">
        <f t="shared" si="1"/>
        <v>227748300</v>
      </c>
      <c r="J42" s="80">
        <v>42215283</v>
      </c>
      <c r="K42" s="81">
        <v>20307420</v>
      </c>
      <c r="L42" s="81">
        <f t="shared" si="2"/>
        <v>62522703</v>
      </c>
      <c r="M42" s="40">
        <f t="shared" si="3"/>
        <v>0.28677546961535183</v>
      </c>
      <c r="N42" s="108">
        <v>54697452</v>
      </c>
      <c r="O42" s="109">
        <v>10878654</v>
      </c>
      <c r="P42" s="110">
        <f t="shared" si="4"/>
        <v>65576106</v>
      </c>
      <c r="Q42" s="40">
        <f t="shared" si="5"/>
        <v>0.30078063953338824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96912735</v>
      </c>
      <c r="AA42" s="81">
        <f t="shared" si="11"/>
        <v>31186074</v>
      </c>
      <c r="AB42" s="81">
        <f t="shared" si="12"/>
        <v>128098809</v>
      </c>
      <c r="AC42" s="40">
        <f t="shared" si="13"/>
        <v>0.58755610914874</v>
      </c>
      <c r="AD42" s="80">
        <v>35840205</v>
      </c>
      <c r="AE42" s="81">
        <v>5139114</v>
      </c>
      <c r="AF42" s="81">
        <f t="shared" si="14"/>
        <v>40979319</v>
      </c>
      <c r="AG42" s="40">
        <f t="shared" si="15"/>
        <v>0.33334964620820234</v>
      </c>
      <c r="AH42" s="40">
        <f t="shared" si="16"/>
        <v>0.6002243961155138</v>
      </c>
      <c r="AI42" s="12">
        <v>226651241</v>
      </c>
      <c r="AJ42" s="12">
        <v>226651241</v>
      </c>
      <c r="AK42" s="12">
        <v>75554111</v>
      </c>
      <c r="AL42" s="12"/>
    </row>
    <row r="43" spans="1:38" s="13" customFormat="1" ht="12.75">
      <c r="A43" s="29" t="s">
        <v>115</v>
      </c>
      <c r="B43" s="63" t="s">
        <v>649</v>
      </c>
      <c r="C43" s="39" t="s">
        <v>650</v>
      </c>
      <c r="D43" s="80">
        <v>53082992</v>
      </c>
      <c r="E43" s="81">
        <v>0</v>
      </c>
      <c r="F43" s="83">
        <f t="shared" si="0"/>
        <v>53082992</v>
      </c>
      <c r="G43" s="80">
        <v>53082992</v>
      </c>
      <c r="H43" s="81">
        <v>0</v>
      </c>
      <c r="I43" s="82">
        <f t="shared" si="1"/>
        <v>53082992</v>
      </c>
      <c r="J43" s="80">
        <v>12274534</v>
      </c>
      <c r="K43" s="94">
        <v>17502</v>
      </c>
      <c r="L43" s="81">
        <f t="shared" si="2"/>
        <v>12292036</v>
      </c>
      <c r="M43" s="40">
        <f t="shared" si="3"/>
        <v>0.2315626067196815</v>
      </c>
      <c r="N43" s="108">
        <v>12458163</v>
      </c>
      <c r="O43" s="109">
        <v>529</v>
      </c>
      <c r="P43" s="110">
        <f t="shared" si="4"/>
        <v>12458692</v>
      </c>
      <c r="Q43" s="40">
        <f t="shared" si="5"/>
        <v>0.23470214339086237</v>
      </c>
      <c r="R43" s="108">
        <v>0</v>
      </c>
      <c r="S43" s="110">
        <v>0</v>
      </c>
      <c r="T43" s="110">
        <f t="shared" si="6"/>
        <v>0</v>
      </c>
      <c r="U43" s="40">
        <f t="shared" si="7"/>
        <v>0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24732697</v>
      </c>
      <c r="AA43" s="81">
        <f t="shared" si="11"/>
        <v>18031</v>
      </c>
      <c r="AB43" s="81">
        <f t="shared" si="12"/>
        <v>24750728</v>
      </c>
      <c r="AC43" s="40">
        <f t="shared" si="13"/>
        <v>0.46626475011054386</v>
      </c>
      <c r="AD43" s="80">
        <v>15014488</v>
      </c>
      <c r="AE43" s="81">
        <v>120437</v>
      </c>
      <c r="AF43" s="81">
        <f t="shared" si="14"/>
        <v>15134925</v>
      </c>
      <c r="AG43" s="40">
        <f t="shared" si="15"/>
        <v>0.5242794276597336</v>
      </c>
      <c r="AH43" s="40">
        <f t="shared" si="16"/>
        <v>-0.17682499252556583</v>
      </c>
      <c r="AI43" s="12">
        <v>51845662</v>
      </c>
      <c r="AJ43" s="12">
        <v>55994268</v>
      </c>
      <c r="AK43" s="12">
        <v>27181614</v>
      </c>
      <c r="AL43" s="12"/>
    </row>
    <row r="44" spans="1:38" s="59" customFormat="1" ht="12.75">
      <c r="A44" s="64"/>
      <c r="B44" s="65" t="s">
        <v>651</v>
      </c>
      <c r="C44" s="32"/>
      <c r="D44" s="84">
        <f>SUM(D40:D43)</f>
        <v>315510739</v>
      </c>
      <c r="E44" s="85">
        <f>SUM(E40:E43)</f>
        <v>66126811</v>
      </c>
      <c r="F44" s="86">
        <f t="shared" si="0"/>
        <v>381637550</v>
      </c>
      <c r="G44" s="84">
        <f>SUM(G40:G43)</f>
        <v>319627079</v>
      </c>
      <c r="H44" s="85">
        <f>SUM(H40:H43)</f>
        <v>71739067</v>
      </c>
      <c r="I44" s="93">
        <f t="shared" si="1"/>
        <v>391366146</v>
      </c>
      <c r="J44" s="84">
        <f>SUM(J40:J43)</f>
        <v>69057664</v>
      </c>
      <c r="K44" s="95">
        <f>SUM(K40:K43)</f>
        <v>21237656</v>
      </c>
      <c r="L44" s="85">
        <f t="shared" si="2"/>
        <v>90295320</v>
      </c>
      <c r="M44" s="44">
        <f t="shared" si="3"/>
        <v>0.23659967421968828</v>
      </c>
      <c r="N44" s="114">
        <f>SUM(N40:N43)</f>
        <v>88098740</v>
      </c>
      <c r="O44" s="115">
        <f>SUM(O40:O43)</f>
        <v>14457948</v>
      </c>
      <c r="P44" s="116">
        <f t="shared" si="4"/>
        <v>102556688</v>
      </c>
      <c r="Q44" s="44">
        <f t="shared" si="5"/>
        <v>0.2687279802524673</v>
      </c>
      <c r="R44" s="114">
        <f>SUM(R40:R43)</f>
        <v>0</v>
      </c>
      <c r="S44" s="116">
        <f>SUM(S40:S43)</f>
        <v>0</v>
      </c>
      <c r="T44" s="116">
        <f t="shared" si="6"/>
        <v>0</v>
      </c>
      <c r="U44" s="44">
        <f t="shared" si="7"/>
        <v>0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4">
        <f t="shared" si="9"/>
        <v>0</v>
      </c>
      <c r="Z44" s="84">
        <f t="shared" si="10"/>
        <v>157156404</v>
      </c>
      <c r="AA44" s="85">
        <f t="shared" si="11"/>
        <v>35695604</v>
      </c>
      <c r="AB44" s="85">
        <f t="shared" si="12"/>
        <v>192852008</v>
      </c>
      <c r="AC44" s="44">
        <f t="shared" si="13"/>
        <v>0.5053276544721556</v>
      </c>
      <c r="AD44" s="84">
        <f>SUM(AD40:AD43)</f>
        <v>62109638</v>
      </c>
      <c r="AE44" s="85">
        <f>SUM(AE40:AE43)</f>
        <v>8335908</v>
      </c>
      <c r="AF44" s="85">
        <f t="shared" si="14"/>
        <v>70445546</v>
      </c>
      <c r="AG44" s="44">
        <f t="shared" si="15"/>
        <v>0.34965300866905286</v>
      </c>
      <c r="AH44" s="44">
        <f t="shared" si="16"/>
        <v>0.455829272726483</v>
      </c>
      <c r="AI44" s="66">
        <f>SUM(AI40:AI43)</f>
        <v>374537455</v>
      </c>
      <c r="AJ44" s="66">
        <f>SUM(AJ40:AJ43)</f>
        <v>394741074</v>
      </c>
      <c r="AK44" s="66">
        <f>SUM(AK40:AK43)</f>
        <v>130958148</v>
      </c>
      <c r="AL44" s="66"/>
    </row>
    <row r="45" spans="1:38" s="59" customFormat="1" ht="12.75">
      <c r="A45" s="64"/>
      <c r="B45" s="65" t="s">
        <v>652</v>
      </c>
      <c r="C45" s="32"/>
      <c r="D45" s="84">
        <f>SUM(D9,D11:D16,D18:D23,D25:D29,D31:D38,D40:D43)</f>
        <v>35642757552</v>
      </c>
      <c r="E45" s="85">
        <f>SUM(E9,E11:E16,E18:E23,E25:E29,E31:E38,E40:E43)</f>
        <v>8063877994</v>
      </c>
      <c r="F45" s="86">
        <f t="shared" si="0"/>
        <v>43706635546</v>
      </c>
      <c r="G45" s="84">
        <f>SUM(G9,G11:G16,G18:G23,G25:G29,G31:G38,G40:G43)</f>
        <v>35568273234</v>
      </c>
      <c r="H45" s="85">
        <f>SUM(H9,H11:H16,H18:H23,H25:H29,H31:H38,H40:H43)</f>
        <v>8636190950</v>
      </c>
      <c r="I45" s="93">
        <f t="shared" si="1"/>
        <v>44204464184</v>
      </c>
      <c r="J45" s="84">
        <f>SUM(J9,J11:J16,J18:J23,J25:J29,J31:J38,J40:J43)</f>
        <v>7493405800</v>
      </c>
      <c r="K45" s="95">
        <f>SUM(K9,K11:K16,K18:K23,K25:K29,K31:K38,K40:K43)</f>
        <v>811664186</v>
      </c>
      <c r="L45" s="85">
        <f t="shared" si="2"/>
        <v>8305069986</v>
      </c>
      <c r="M45" s="44">
        <f t="shared" si="3"/>
        <v>0.19001851508929687</v>
      </c>
      <c r="N45" s="114">
        <f>SUM(N9,N11:N16,N18:N23,N25:N29,N31:N38,N40:N43)</f>
        <v>8501147063</v>
      </c>
      <c r="O45" s="115">
        <f>SUM(O9,O11:O16,O18:O23,O25:O29,O31:O38,O40:O43)</f>
        <v>1644132648</v>
      </c>
      <c r="P45" s="116">
        <f t="shared" si="4"/>
        <v>10145279711</v>
      </c>
      <c r="Q45" s="44">
        <f t="shared" si="5"/>
        <v>0.23212218429218556</v>
      </c>
      <c r="R45" s="114">
        <f>SUM(R9,R11:R16,R18:R23,R25:R29,R31:R38,R40:R43)</f>
        <v>0</v>
      </c>
      <c r="S45" s="116">
        <f>SUM(S9,S11:S16,S18:S23,S25:S29,S31:S38,S40:S43)</f>
        <v>0</v>
      </c>
      <c r="T45" s="116">
        <f t="shared" si="6"/>
        <v>0</v>
      </c>
      <c r="U45" s="44">
        <f t="shared" si="7"/>
        <v>0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4">
        <f t="shared" si="9"/>
        <v>0</v>
      </c>
      <c r="Z45" s="84">
        <f t="shared" si="10"/>
        <v>15994552863</v>
      </c>
      <c r="AA45" s="85">
        <f t="shared" si="11"/>
        <v>2455796834</v>
      </c>
      <c r="AB45" s="85">
        <f t="shared" si="12"/>
        <v>18450349697</v>
      </c>
      <c r="AC45" s="44">
        <f t="shared" si="13"/>
        <v>0.4221406993814824</v>
      </c>
      <c r="AD45" s="84">
        <f>SUM(AD9,AD11:AD16,AD18:AD23,AD25:AD29,AD31:AD38,AD40:AD43)</f>
        <v>7567527379</v>
      </c>
      <c r="AE45" s="85">
        <f>SUM(AE9,AE11:AE16,AE18:AE23,AE25:AE29,AE31:AE38,AE40:AE43)</f>
        <v>1294472541</v>
      </c>
      <c r="AF45" s="85">
        <f t="shared" si="14"/>
        <v>8861999920</v>
      </c>
      <c r="AG45" s="44">
        <f t="shared" si="15"/>
        <v>0.4072575879854854</v>
      </c>
      <c r="AH45" s="44">
        <f t="shared" si="16"/>
        <v>0.14480701902330861</v>
      </c>
      <c r="AI45" s="66">
        <f>SUM(AI9,AI11:AI16,AI18:AI23,AI25:AI29,AI31:AI38,AI40:AI43)</f>
        <v>40189237524</v>
      </c>
      <c r="AJ45" s="66">
        <f>SUM(AJ9,AJ11:AJ16,AJ18:AJ23,AJ25:AJ29,AJ31:AJ38,AJ40:AJ43)</f>
        <v>39182137043</v>
      </c>
      <c r="AK45" s="66">
        <f>SUM(AK9,AK11:AK16,AK18:AK23,AK25:AK29,AK31:AK38,AK40:AK43)</f>
        <v>16367371937</v>
      </c>
      <c r="AL45" s="66"/>
    </row>
    <row r="46" spans="1:38" s="13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91"/>
      <c r="E47" s="91"/>
      <c r="F47" s="91"/>
      <c r="G47" s="91"/>
      <c r="H47" s="91"/>
      <c r="I47" s="91"/>
      <c r="J47" s="91"/>
      <c r="K47" s="91"/>
      <c r="L47" s="91"/>
      <c r="M47" s="12"/>
      <c r="N47" s="91"/>
      <c r="O47" s="91"/>
      <c r="P47" s="91"/>
      <c r="Q47" s="12"/>
      <c r="R47" s="91"/>
      <c r="S47" s="91"/>
      <c r="T47" s="91"/>
      <c r="U47" s="12"/>
      <c r="V47" s="91"/>
      <c r="W47" s="91"/>
      <c r="X47" s="91"/>
      <c r="Y47" s="12"/>
      <c r="Z47" s="91"/>
      <c r="AA47" s="91"/>
      <c r="AB47" s="91"/>
      <c r="AC47" s="12"/>
      <c r="AD47" s="91"/>
      <c r="AE47" s="91"/>
      <c r="AF47" s="91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91"/>
      <c r="E48" s="91"/>
      <c r="F48" s="91"/>
      <c r="G48" s="91"/>
      <c r="H48" s="91"/>
      <c r="I48" s="91"/>
      <c r="J48" s="91"/>
      <c r="K48" s="91"/>
      <c r="L48" s="91"/>
      <c r="M48" s="12"/>
      <c r="N48" s="91"/>
      <c r="O48" s="91"/>
      <c r="P48" s="91"/>
      <c r="Q48" s="12"/>
      <c r="R48" s="91"/>
      <c r="S48" s="91"/>
      <c r="T48" s="91"/>
      <c r="U48" s="12"/>
      <c r="V48" s="91"/>
      <c r="W48" s="91"/>
      <c r="X48" s="91"/>
      <c r="Y48" s="12"/>
      <c r="Z48" s="91"/>
      <c r="AA48" s="91"/>
      <c r="AB48" s="91"/>
      <c r="AC48" s="12"/>
      <c r="AD48" s="91"/>
      <c r="AE48" s="91"/>
      <c r="AF48" s="91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91"/>
      <c r="E49" s="91"/>
      <c r="F49" s="91"/>
      <c r="G49" s="91"/>
      <c r="H49" s="91"/>
      <c r="I49" s="91"/>
      <c r="J49" s="91"/>
      <c r="K49" s="91"/>
      <c r="L49" s="91"/>
      <c r="M49" s="12"/>
      <c r="N49" s="91"/>
      <c r="O49" s="91"/>
      <c r="P49" s="91"/>
      <c r="Q49" s="12"/>
      <c r="R49" s="91"/>
      <c r="S49" s="91"/>
      <c r="T49" s="91"/>
      <c r="U49" s="12"/>
      <c r="V49" s="91"/>
      <c r="W49" s="91"/>
      <c r="X49" s="91"/>
      <c r="Y49" s="12"/>
      <c r="Z49" s="91"/>
      <c r="AA49" s="91"/>
      <c r="AB49" s="91"/>
      <c r="AC49" s="12"/>
      <c r="AD49" s="91"/>
      <c r="AE49" s="91"/>
      <c r="AF49" s="91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39</v>
      </c>
      <c r="C9" s="39" t="s">
        <v>40</v>
      </c>
      <c r="D9" s="80">
        <v>3992221749</v>
      </c>
      <c r="E9" s="81">
        <v>749097271</v>
      </c>
      <c r="F9" s="82">
        <f>$D9+$E9</f>
        <v>4741319020</v>
      </c>
      <c r="G9" s="80">
        <v>4047215770</v>
      </c>
      <c r="H9" s="81">
        <v>793262334</v>
      </c>
      <c r="I9" s="83">
        <f>$G9+$H9</f>
        <v>4840478104</v>
      </c>
      <c r="J9" s="80">
        <v>718688792</v>
      </c>
      <c r="K9" s="81">
        <v>38430807</v>
      </c>
      <c r="L9" s="81">
        <f>$J9+$K9</f>
        <v>757119599</v>
      </c>
      <c r="M9" s="40">
        <f>IF($F9=0,0,$L9/$F9)</f>
        <v>0.15968543685972011</v>
      </c>
      <c r="N9" s="108">
        <v>891790248</v>
      </c>
      <c r="O9" s="109">
        <v>110911932</v>
      </c>
      <c r="P9" s="110">
        <f>$N9+$O9</f>
        <v>1002702180</v>
      </c>
      <c r="Q9" s="40">
        <f>IF($F9=0,0,$P9/$F9)</f>
        <v>0.21148169439144807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1610479040</v>
      </c>
      <c r="AA9" s="81">
        <f>$K9+$O9</f>
        <v>149342739</v>
      </c>
      <c r="AB9" s="81">
        <f>$Z9+$AA9</f>
        <v>1759821779</v>
      </c>
      <c r="AC9" s="40">
        <f>IF($F9=0,0,$AB9/$F9)</f>
        <v>0.3711671312511682</v>
      </c>
      <c r="AD9" s="80">
        <v>718514148</v>
      </c>
      <c r="AE9" s="81">
        <v>49447046</v>
      </c>
      <c r="AF9" s="81">
        <f>$AD9+$AE9</f>
        <v>767961194</v>
      </c>
      <c r="AG9" s="40">
        <f>IF($AI9=0,0,$AK9/$AI9)</f>
        <v>0.37309223176276096</v>
      </c>
      <c r="AH9" s="40">
        <f>IF($AF9=0,0,(($P9/$AF9)-1))</f>
        <v>0.30566777049935157</v>
      </c>
      <c r="AI9" s="12">
        <v>4380918676</v>
      </c>
      <c r="AJ9" s="12">
        <v>4449461994</v>
      </c>
      <c r="AK9" s="12">
        <v>1634486726</v>
      </c>
      <c r="AL9" s="12"/>
    </row>
    <row r="10" spans="1:38" s="13" customFormat="1" ht="12.75">
      <c r="A10" s="29"/>
      <c r="B10" s="38" t="s">
        <v>41</v>
      </c>
      <c r="C10" s="39" t="s">
        <v>42</v>
      </c>
      <c r="D10" s="80">
        <v>24362424954</v>
      </c>
      <c r="E10" s="81">
        <v>5926610002</v>
      </c>
      <c r="F10" s="83">
        <f aca="true" t="shared" si="0" ref="F10:F17">$D10+$E10</f>
        <v>30289034956</v>
      </c>
      <c r="G10" s="80">
        <v>24238682917</v>
      </c>
      <c r="H10" s="81">
        <v>6302930812</v>
      </c>
      <c r="I10" s="83">
        <f aca="true" t="shared" si="1" ref="I10:I17">$G10+$H10</f>
        <v>30541613729</v>
      </c>
      <c r="J10" s="80">
        <v>5274100207</v>
      </c>
      <c r="K10" s="81">
        <v>620978282</v>
      </c>
      <c r="L10" s="81">
        <f aca="true" t="shared" si="2" ref="L10:L17">$J10+$K10</f>
        <v>5895078489</v>
      </c>
      <c r="M10" s="40">
        <f aca="true" t="shared" si="3" ref="M10:M17">IF($F10=0,0,$L10/$F10)</f>
        <v>0.19462747814724402</v>
      </c>
      <c r="N10" s="108">
        <v>5763864370</v>
      </c>
      <c r="O10" s="109">
        <v>1232609615</v>
      </c>
      <c r="P10" s="110">
        <f aca="true" t="shared" si="4" ref="P10:P17">$N10+$O10</f>
        <v>6996473985</v>
      </c>
      <c r="Q10" s="40">
        <f aca="true" t="shared" si="5" ref="Q10:Q17">IF($F10=0,0,$P10/$F10)</f>
        <v>0.23099032356638546</v>
      </c>
      <c r="R10" s="108">
        <v>0</v>
      </c>
      <c r="S10" s="110">
        <v>0</v>
      </c>
      <c r="T10" s="110">
        <f aca="true" t="shared" si="6" ref="T10:T17">$R10+$S10</f>
        <v>0</v>
      </c>
      <c r="U10" s="40">
        <f aca="true" t="shared" si="7" ref="U10:U17">IF($I10=0,0,$T10/$I10)</f>
        <v>0</v>
      </c>
      <c r="V10" s="108">
        <v>0</v>
      </c>
      <c r="W10" s="110">
        <v>0</v>
      </c>
      <c r="X10" s="110">
        <f aca="true" t="shared" si="8" ref="X10:X17">$V10+$W10</f>
        <v>0</v>
      </c>
      <c r="Y10" s="40">
        <f aca="true" t="shared" si="9" ref="Y10:Y17">IF($I10=0,0,$X10/$I10)</f>
        <v>0</v>
      </c>
      <c r="Z10" s="80">
        <f aca="true" t="shared" si="10" ref="Z10:Z17">$J10+$N10</f>
        <v>11037964577</v>
      </c>
      <c r="AA10" s="81">
        <f aca="true" t="shared" si="11" ref="AA10:AA17">$K10+$O10</f>
        <v>1853587897</v>
      </c>
      <c r="AB10" s="81">
        <f aca="true" t="shared" si="12" ref="AB10:AB17">$Z10+$AA10</f>
        <v>12891552474</v>
      </c>
      <c r="AC10" s="40">
        <f aca="true" t="shared" si="13" ref="AC10:AC17">IF($F10=0,0,$AB10/$F10)</f>
        <v>0.4256178017136295</v>
      </c>
      <c r="AD10" s="80">
        <v>5060564741</v>
      </c>
      <c r="AE10" s="81">
        <v>863961644</v>
      </c>
      <c r="AF10" s="81">
        <f aca="true" t="shared" si="14" ref="AF10:AF17">$AD10+$AE10</f>
        <v>5924526385</v>
      </c>
      <c r="AG10" s="40">
        <f aca="true" t="shared" si="15" ref="AG10:AG17">IF($AI10=0,0,$AK10/$AI10)</f>
        <v>0.4056309273305677</v>
      </c>
      <c r="AH10" s="40">
        <f aca="true" t="shared" si="16" ref="AH10:AH17">IF($AF10=0,0,(($P10/$AF10)-1))</f>
        <v>0.18093388911458108</v>
      </c>
      <c r="AI10" s="12">
        <v>27231741807</v>
      </c>
      <c r="AJ10" s="12">
        <v>26229714468</v>
      </c>
      <c r="AK10" s="12">
        <v>11046036682</v>
      </c>
      <c r="AL10" s="12"/>
    </row>
    <row r="11" spans="1:38" s="13" customFormat="1" ht="12.75">
      <c r="A11" s="29"/>
      <c r="B11" s="38" t="s">
        <v>43</v>
      </c>
      <c r="C11" s="39" t="s">
        <v>44</v>
      </c>
      <c r="D11" s="80">
        <v>22365359559</v>
      </c>
      <c r="E11" s="81">
        <v>2650707810</v>
      </c>
      <c r="F11" s="83">
        <f t="shared" si="0"/>
        <v>25016067369</v>
      </c>
      <c r="G11" s="80">
        <v>22365359559</v>
      </c>
      <c r="H11" s="81">
        <v>2650707810</v>
      </c>
      <c r="I11" s="83">
        <f t="shared" si="1"/>
        <v>25016067369</v>
      </c>
      <c r="J11" s="80">
        <v>5619571987</v>
      </c>
      <c r="K11" s="81">
        <v>147480416</v>
      </c>
      <c r="L11" s="81">
        <f t="shared" si="2"/>
        <v>5767052403</v>
      </c>
      <c r="M11" s="40">
        <f t="shared" si="3"/>
        <v>0.23053393316915</v>
      </c>
      <c r="N11" s="108">
        <v>4389350009</v>
      </c>
      <c r="O11" s="109">
        <v>400102567</v>
      </c>
      <c r="P11" s="110">
        <f t="shared" si="4"/>
        <v>4789452576</v>
      </c>
      <c r="Q11" s="40">
        <f t="shared" si="5"/>
        <v>0.19145505587881118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10008921996</v>
      </c>
      <c r="AA11" s="81">
        <f t="shared" si="11"/>
        <v>547582983</v>
      </c>
      <c r="AB11" s="81">
        <f t="shared" si="12"/>
        <v>10556504979</v>
      </c>
      <c r="AC11" s="40">
        <f t="shared" si="13"/>
        <v>0.42198898904796117</v>
      </c>
      <c r="AD11" s="80">
        <v>4566956994</v>
      </c>
      <c r="AE11" s="81">
        <v>377235287</v>
      </c>
      <c r="AF11" s="81">
        <f t="shared" si="14"/>
        <v>4944192281</v>
      </c>
      <c r="AG11" s="40">
        <f t="shared" si="15"/>
        <v>0.4433418723718038</v>
      </c>
      <c r="AH11" s="40">
        <f t="shared" si="16"/>
        <v>-0.03129726681436884</v>
      </c>
      <c r="AI11" s="12">
        <v>23526093798</v>
      </c>
      <c r="AJ11" s="12">
        <v>23009613836</v>
      </c>
      <c r="AK11" s="12">
        <v>10430102474</v>
      </c>
      <c r="AL11" s="12"/>
    </row>
    <row r="12" spans="1:38" s="13" customFormat="1" ht="12.75">
      <c r="A12" s="29"/>
      <c r="B12" s="38" t="s">
        <v>45</v>
      </c>
      <c r="C12" s="39" t="s">
        <v>46</v>
      </c>
      <c r="D12" s="80">
        <v>23751278429</v>
      </c>
      <c r="E12" s="81">
        <v>5308715000</v>
      </c>
      <c r="F12" s="83">
        <f t="shared" si="0"/>
        <v>29059993429</v>
      </c>
      <c r="G12" s="80">
        <v>23751278429</v>
      </c>
      <c r="H12" s="81">
        <v>5308715000</v>
      </c>
      <c r="I12" s="83">
        <f t="shared" si="1"/>
        <v>29059993429</v>
      </c>
      <c r="J12" s="80">
        <v>5327850240</v>
      </c>
      <c r="K12" s="81">
        <v>596821000</v>
      </c>
      <c r="L12" s="81">
        <f t="shared" si="2"/>
        <v>5924671240</v>
      </c>
      <c r="M12" s="40">
        <f t="shared" si="3"/>
        <v>0.2038772394933703</v>
      </c>
      <c r="N12" s="108">
        <v>5973291272</v>
      </c>
      <c r="O12" s="109">
        <v>834910000</v>
      </c>
      <c r="P12" s="110">
        <f t="shared" si="4"/>
        <v>6808201272</v>
      </c>
      <c r="Q12" s="40">
        <f t="shared" si="5"/>
        <v>0.23428089509496772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11301141512</v>
      </c>
      <c r="AA12" s="81">
        <f t="shared" si="11"/>
        <v>1431731000</v>
      </c>
      <c r="AB12" s="81">
        <f t="shared" si="12"/>
        <v>12732872512</v>
      </c>
      <c r="AC12" s="40">
        <f t="shared" si="13"/>
        <v>0.438158134588338</v>
      </c>
      <c r="AD12" s="80">
        <v>4893057495</v>
      </c>
      <c r="AE12" s="81">
        <v>964162000</v>
      </c>
      <c r="AF12" s="81">
        <f t="shared" si="14"/>
        <v>5857219495</v>
      </c>
      <c r="AG12" s="40">
        <f t="shared" si="15"/>
        <v>0.42591375201941</v>
      </c>
      <c r="AH12" s="40">
        <f t="shared" si="16"/>
        <v>0.16236061800514778</v>
      </c>
      <c r="AI12" s="12">
        <v>26564128926</v>
      </c>
      <c r="AJ12" s="12">
        <v>26289640835</v>
      </c>
      <c r="AK12" s="12">
        <v>11314027820</v>
      </c>
      <c r="AL12" s="12"/>
    </row>
    <row r="13" spans="1:38" s="13" customFormat="1" ht="12.75">
      <c r="A13" s="29"/>
      <c r="B13" s="38" t="s">
        <v>47</v>
      </c>
      <c r="C13" s="39" t="s">
        <v>48</v>
      </c>
      <c r="D13" s="80">
        <v>32354828674</v>
      </c>
      <c r="E13" s="81">
        <v>4261567000</v>
      </c>
      <c r="F13" s="83">
        <f t="shared" si="0"/>
        <v>36616395674</v>
      </c>
      <c r="G13" s="80">
        <v>32354828674</v>
      </c>
      <c r="H13" s="81">
        <v>4261567000</v>
      </c>
      <c r="I13" s="83">
        <f t="shared" si="1"/>
        <v>36616395674</v>
      </c>
      <c r="J13" s="80">
        <v>7964319236</v>
      </c>
      <c r="K13" s="81">
        <v>227416000</v>
      </c>
      <c r="L13" s="81">
        <f t="shared" si="2"/>
        <v>8191735236</v>
      </c>
      <c r="M13" s="40">
        <f t="shared" si="3"/>
        <v>0.22371768398320702</v>
      </c>
      <c r="N13" s="108">
        <v>7649119298</v>
      </c>
      <c r="O13" s="109">
        <v>512823602</v>
      </c>
      <c r="P13" s="110">
        <f t="shared" si="4"/>
        <v>8161942900</v>
      </c>
      <c r="Q13" s="40">
        <f t="shared" si="5"/>
        <v>0.2229040502147377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15613438534</v>
      </c>
      <c r="AA13" s="81">
        <f t="shared" si="11"/>
        <v>740239602</v>
      </c>
      <c r="AB13" s="81">
        <f t="shared" si="12"/>
        <v>16353678136</v>
      </c>
      <c r="AC13" s="40">
        <f t="shared" si="13"/>
        <v>0.4466217341979447</v>
      </c>
      <c r="AD13" s="80">
        <v>6879850692</v>
      </c>
      <c r="AE13" s="81">
        <v>654510412</v>
      </c>
      <c r="AF13" s="81">
        <f t="shared" si="14"/>
        <v>7534361104</v>
      </c>
      <c r="AG13" s="40">
        <f t="shared" si="15"/>
        <v>0.4772869644818323</v>
      </c>
      <c r="AH13" s="40">
        <f t="shared" si="16"/>
        <v>0.08329595400820589</v>
      </c>
      <c r="AI13" s="12">
        <v>32284166681</v>
      </c>
      <c r="AJ13" s="12">
        <v>33107456681</v>
      </c>
      <c r="AK13" s="12">
        <v>15408811916</v>
      </c>
      <c r="AL13" s="12"/>
    </row>
    <row r="14" spans="1:38" s="13" customFormat="1" ht="12.75">
      <c r="A14" s="29"/>
      <c r="B14" s="38" t="s">
        <v>49</v>
      </c>
      <c r="C14" s="39" t="s">
        <v>50</v>
      </c>
      <c r="D14" s="80">
        <v>4176314817</v>
      </c>
      <c r="E14" s="81">
        <v>753667166</v>
      </c>
      <c r="F14" s="83">
        <f t="shared" si="0"/>
        <v>4929981983</v>
      </c>
      <c r="G14" s="80">
        <v>4176314817</v>
      </c>
      <c r="H14" s="81">
        <v>753667166</v>
      </c>
      <c r="I14" s="83">
        <f t="shared" si="1"/>
        <v>4929981983</v>
      </c>
      <c r="J14" s="80">
        <v>799138922</v>
      </c>
      <c r="K14" s="81">
        <v>116277776</v>
      </c>
      <c r="L14" s="81">
        <f t="shared" si="2"/>
        <v>915416698</v>
      </c>
      <c r="M14" s="40">
        <f t="shared" si="3"/>
        <v>0.18568357879534264</v>
      </c>
      <c r="N14" s="108">
        <v>811992414</v>
      </c>
      <c r="O14" s="109">
        <v>154865526</v>
      </c>
      <c r="P14" s="110">
        <f t="shared" si="4"/>
        <v>966857940</v>
      </c>
      <c r="Q14" s="40">
        <f t="shared" si="5"/>
        <v>0.19611794593448922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1611131336</v>
      </c>
      <c r="AA14" s="81">
        <f t="shared" si="11"/>
        <v>271143302</v>
      </c>
      <c r="AB14" s="81">
        <f t="shared" si="12"/>
        <v>1882274638</v>
      </c>
      <c r="AC14" s="40">
        <f t="shared" si="13"/>
        <v>0.38180152472983186</v>
      </c>
      <c r="AD14" s="80">
        <v>793068426</v>
      </c>
      <c r="AE14" s="81">
        <v>141693094</v>
      </c>
      <c r="AF14" s="81">
        <f t="shared" si="14"/>
        <v>934761520</v>
      </c>
      <c r="AG14" s="40">
        <f t="shared" si="15"/>
        <v>0.3772821502385668</v>
      </c>
      <c r="AH14" s="40">
        <f t="shared" si="16"/>
        <v>0.03433647974726206</v>
      </c>
      <c r="AI14" s="12">
        <v>4515676795</v>
      </c>
      <c r="AJ14" s="12">
        <v>4565634883</v>
      </c>
      <c r="AK14" s="12">
        <v>1703684251</v>
      </c>
      <c r="AL14" s="12"/>
    </row>
    <row r="15" spans="1:38" s="13" customFormat="1" ht="12.75">
      <c r="A15" s="29"/>
      <c r="B15" s="38" t="s">
        <v>51</v>
      </c>
      <c r="C15" s="39" t="s">
        <v>52</v>
      </c>
      <c r="D15" s="80">
        <v>7316096070</v>
      </c>
      <c r="E15" s="81">
        <v>1079076000</v>
      </c>
      <c r="F15" s="83">
        <f t="shared" si="0"/>
        <v>8395172070</v>
      </c>
      <c r="G15" s="80">
        <v>7316096070</v>
      </c>
      <c r="H15" s="81">
        <v>1079076000</v>
      </c>
      <c r="I15" s="83">
        <f t="shared" si="1"/>
        <v>8395172070</v>
      </c>
      <c r="J15" s="80">
        <v>1567584371</v>
      </c>
      <c r="K15" s="81">
        <v>145738522</v>
      </c>
      <c r="L15" s="81">
        <f t="shared" si="2"/>
        <v>1713322893</v>
      </c>
      <c r="M15" s="40">
        <f t="shared" si="3"/>
        <v>0.2040843092570466</v>
      </c>
      <c r="N15" s="108">
        <v>1577098650</v>
      </c>
      <c r="O15" s="109">
        <v>318935653</v>
      </c>
      <c r="P15" s="110">
        <f t="shared" si="4"/>
        <v>1896034303</v>
      </c>
      <c r="Q15" s="40">
        <f t="shared" si="5"/>
        <v>0.22584817645077762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3144683021</v>
      </c>
      <c r="AA15" s="81">
        <f t="shared" si="11"/>
        <v>464674175</v>
      </c>
      <c r="AB15" s="81">
        <f t="shared" si="12"/>
        <v>3609357196</v>
      </c>
      <c r="AC15" s="40">
        <f t="shared" si="13"/>
        <v>0.4299324857078242</v>
      </c>
      <c r="AD15" s="80">
        <v>1433979021</v>
      </c>
      <c r="AE15" s="81">
        <v>255808715</v>
      </c>
      <c r="AF15" s="81">
        <f t="shared" si="14"/>
        <v>1689787736</v>
      </c>
      <c r="AG15" s="40">
        <f t="shared" si="15"/>
        <v>0.40585988414837093</v>
      </c>
      <c r="AH15" s="40">
        <f t="shared" si="16"/>
        <v>0.12205471883008157</v>
      </c>
      <c r="AI15" s="12">
        <v>8027850860</v>
      </c>
      <c r="AJ15" s="12">
        <v>7855720497</v>
      </c>
      <c r="AK15" s="12">
        <v>3258182620</v>
      </c>
      <c r="AL15" s="12"/>
    </row>
    <row r="16" spans="1:38" s="13" customFormat="1" ht="12.75">
      <c r="A16" s="29"/>
      <c r="B16" s="38" t="s">
        <v>53</v>
      </c>
      <c r="C16" s="39" t="s">
        <v>54</v>
      </c>
      <c r="D16" s="80">
        <v>21084256331</v>
      </c>
      <c r="E16" s="81">
        <v>4353046899</v>
      </c>
      <c r="F16" s="83">
        <f t="shared" si="0"/>
        <v>25437303230</v>
      </c>
      <c r="G16" s="80">
        <v>21084256331</v>
      </c>
      <c r="H16" s="81">
        <v>4353046899</v>
      </c>
      <c r="I16" s="83">
        <f t="shared" si="1"/>
        <v>25437303230</v>
      </c>
      <c r="J16" s="80">
        <v>4389245415</v>
      </c>
      <c r="K16" s="81">
        <v>500621520</v>
      </c>
      <c r="L16" s="81">
        <f t="shared" si="2"/>
        <v>4889866935</v>
      </c>
      <c r="M16" s="40">
        <f t="shared" si="3"/>
        <v>0.19223212817752772</v>
      </c>
      <c r="N16" s="108">
        <v>5816317318</v>
      </c>
      <c r="O16" s="109">
        <v>743735562</v>
      </c>
      <c r="P16" s="110">
        <f t="shared" si="4"/>
        <v>6560052880</v>
      </c>
      <c r="Q16" s="40">
        <f t="shared" si="5"/>
        <v>0.2578910516057877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10205562733</v>
      </c>
      <c r="AA16" s="81">
        <f t="shared" si="11"/>
        <v>1244357082</v>
      </c>
      <c r="AB16" s="81">
        <f t="shared" si="12"/>
        <v>11449919815</v>
      </c>
      <c r="AC16" s="40">
        <f t="shared" si="13"/>
        <v>0.4501231797833154</v>
      </c>
      <c r="AD16" s="80">
        <v>4338167167</v>
      </c>
      <c r="AE16" s="81">
        <v>551535703</v>
      </c>
      <c r="AF16" s="81">
        <f t="shared" si="14"/>
        <v>4889702870</v>
      </c>
      <c r="AG16" s="40">
        <f t="shared" si="15"/>
        <v>0.4290247415649774</v>
      </c>
      <c r="AH16" s="40">
        <f t="shared" si="16"/>
        <v>0.3416056260285607</v>
      </c>
      <c r="AI16" s="12">
        <v>21404261189</v>
      </c>
      <c r="AJ16" s="12">
        <v>21807006144</v>
      </c>
      <c r="AK16" s="12">
        <v>9182957625</v>
      </c>
      <c r="AL16" s="12"/>
    </row>
    <row r="17" spans="1:38" s="13" customFormat="1" ht="12.75">
      <c r="A17" s="29"/>
      <c r="B17" s="52" t="s">
        <v>95</v>
      </c>
      <c r="C17" s="39"/>
      <c r="D17" s="84">
        <f>SUM(D9:D16)</f>
        <v>139402780583</v>
      </c>
      <c r="E17" s="85">
        <f>SUM(E9:E16)</f>
        <v>25082487148</v>
      </c>
      <c r="F17" s="86">
        <f t="shared" si="0"/>
        <v>164485267731</v>
      </c>
      <c r="G17" s="84">
        <f>SUM(G9:G16)</f>
        <v>139334032567</v>
      </c>
      <c r="H17" s="85">
        <f>SUM(H9:H16)</f>
        <v>25502973021</v>
      </c>
      <c r="I17" s="86">
        <f t="shared" si="1"/>
        <v>164837005588</v>
      </c>
      <c r="J17" s="84">
        <f>SUM(J9:J16)</f>
        <v>31660499170</v>
      </c>
      <c r="K17" s="85">
        <f>SUM(K9:K16)</f>
        <v>2393764323</v>
      </c>
      <c r="L17" s="85">
        <f t="shared" si="2"/>
        <v>34054263493</v>
      </c>
      <c r="M17" s="44">
        <f t="shared" si="3"/>
        <v>0.2070353409929241</v>
      </c>
      <c r="N17" s="114">
        <f>SUM(N9:N16)</f>
        <v>32872823579</v>
      </c>
      <c r="O17" s="115">
        <f>SUM(O9:O16)</f>
        <v>4308894457</v>
      </c>
      <c r="P17" s="116">
        <f t="shared" si="4"/>
        <v>37181718036</v>
      </c>
      <c r="Q17" s="44">
        <f t="shared" si="5"/>
        <v>0.2260489255293499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4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64533322749</v>
      </c>
      <c r="AA17" s="85">
        <f t="shared" si="11"/>
        <v>6702658780</v>
      </c>
      <c r="AB17" s="85">
        <f t="shared" si="12"/>
        <v>71235981529</v>
      </c>
      <c r="AC17" s="44">
        <f t="shared" si="13"/>
        <v>0.433084266522274</v>
      </c>
      <c r="AD17" s="84">
        <f>SUM(AD9:AD16)</f>
        <v>28684158684</v>
      </c>
      <c r="AE17" s="85">
        <f>SUM(AE9:AE16)</f>
        <v>3858353901</v>
      </c>
      <c r="AF17" s="85">
        <f t="shared" si="14"/>
        <v>32542512585</v>
      </c>
      <c r="AG17" s="44">
        <f t="shared" si="15"/>
        <v>0.43247615411203855</v>
      </c>
      <c r="AH17" s="44">
        <f t="shared" si="16"/>
        <v>0.14255830550522308</v>
      </c>
      <c r="AI17" s="12">
        <f>SUM(AI9:AI16)</f>
        <v>147934838732</v>
      </c>
      <c r="AJ17" s="12">
        <f>SUM(AJ9:AJ16)</f>
        <v>147314249338</v>
      </c>
      <c r="AK17" s="12">
        <f>SUM(AK9:AK16)</f>
        <v>63978290114</v>
      </c>
      <c r="AL17" s="12"/>
    </row>
    <row r="18" spans="1:38" s="13" customFormat="1" ht="12.75">
      <c r="A18" s="45"/>
      <c r="B18" s="53"/>
      <c r="C18" s="54"/>
      <c r="D18" s="104"/>
      <c r="E18" s="105"/>
      <c r="F18" s="106"/>
      <c r="G18" s="104"/>
      <c r="H18" s="105"/>
      <c r="I18" s="106"/>
      <c r="J18" s="104"/>
      <c r="K18" s="105"/>
      <c r="L18" s="105"/>
      <c r="M18" s="50"/>
      <c r="N18" s="117"/>
      <c r="O18" s="118"/>
      <c r="P18" s="119"/>
      <c r="Q18" s="50"/>
      <c r="R18" s="117"/>
      <c r="S18" s="119"/>
      <c r="T18" s="119"/>
      <c r="U18" s="50"/>
      <c r="V18" s="117"/>
      <c r="W18" s="119"/>
      <c r="X18" s="119"/>
      <c r="Y18" s="50"/>
      <c r="Z18" s="104"/>
      <c r="AA18" s="105"/>
      <c r="AB18" s="105"/>
      <c r="AC18" s="50"/>
      <c r="AD18" s="104"/>
      <c r="AE18" s="105"/>
      <c r="AF18" s="105"/>
      <c r="AG18" s="50"/>
      <c r="AH18" s="50"/>
      <c r="AI18" s="12"/>
      <c r="AJ18" s="12"/>
      <c r="AK18" s="12"/>
      <c r="AL18" s="12"/>
    </row>
    <row r="19" spans="1:38" ht="12.75">
      <c r="A19" s="55"/>
      <c r="B19" s="56"/>
      <c r="C19" s="57"/>
      <c r="D19" s="107"/>
      <c r="E19" s="107"/>
      <c r="F19" s="107"/>
      <c r="G19" s="107"/>
      <c r="H19" s="107"/>
      <c r="I19" s="107"/>
      <c r="J19" s="107"/>
      <c r="K19" s="107"/>
      <c r="L19" s="107"/>
      <c r="M19" s="51"/>
      <c r="N19" s="120"/>
      <c r="O19" s="120"/>
      <c r="P19" s="120"/>
      <c r="Q19" s="58"/>
      <c r="R19" s="120"/>
      <c r="S19" s="120"/>
      <c r="T19" s="120"/>
      <c r="U19" s="58"/>
      <c r="V19" s="120"/>
      <c r="W19" s="120"/>
      <c r="X19" s="120"/>
      <c r="Y19" s="58"/>
      <c r="Z19" s="107"/>
      <c r="AA19" s="107"/>
      <c r="AB19" s="107"/>
      <c r="AC19" s="51"/>
      <c r="AD19" s="107"/>
      <c r="AE19" s="107"/>
      <c r="AF19" s="107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56</v>
      </c>
      <c r="C9" s="39" t="s">
        <v>57</v>
      </c>
      <c r="D9" s="80">
        <v>1790937427</v>
      </c>
      <c r="E9" s="81">
        <v>152246332</v>
      </c>
      <c r="F9" s="82">
        <f>$D9+$E9</f>
        <v>1943183759</v>
      </c>
      <c r="G9" s="80">
        <v>1790937427</v>
      </c>
      <c r="H9" s="81">
        <v>152246332</v>
      </c>
      <c r="I9" s="83">
        <f>$G9+$H9</f>
        <v>1943183759</v>
      </c>
      <c r="J9" s="80">
        <v>281911256</v>
      </c>
      <c r="K9" s="81">
        <v>11565665</v>
      </c>
      <c r="L9" s="81">
        <f>$J9+$K9</f>
        <v>293476921</v>
      </c>
      <c r="M9" s="40">
        <f>IF($F9=0,0,$L9/$F9)</f>
        <v>0.15102890791503368</v>
      </c>
      <c r="N9" s="108">
        <v>401850705</v>
      </c>
      <c r="O9" s="109">
        <v>32346284</v>
      </c>
      <c r="P9" s="110">
        <f>$N9+$O9</f>
        <v>434196989</v>
      </c>
      <c r="Q9" s="40">
        <f>IF($F9=0,0,$P9/$F9)</f>
        <v>0.2234461805215201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683761961</v>
      </c>
      <c r="AA9" s="81">
        <f>$K9+$O9</f>
        <v>43911949</v>
      </c>
      <c r="AB9" s="81">
        <f>$Z9+$AA9</f>
        <v>727673910</v>
      </c>
      <c r="AC9" s="40">
        <f>IF($F9=0,0,$AB9/$F9)</f>
        <v>0.37447508843655375</v>
      </c>
      <c r="AD9" s="80">
        <v>384573889</v>
      </c>
      <c r="AE9" s="81">
        <v>21750075</v>
      </c>
      <c r="AF9" s="81">
        <f>$AD9+$AE9</f>
        <v>406323964</v>
      </c>
      <c r="AG9" s="40">
        <f>IF($AI9=0,0,$AK9/$AI9)</f>
        <v>0.3475973080768823</v>
      </c>
      <c r="AH9" s="40">
        <f>IF($AF9=0,0,(($P9/$AF9)-1))</f>
        <v>0.06859803376007623</v>
      </c>
      <c r="AI9" s="12">
        <v>2037702921</v>
      </c>
      <c r="AJ9" s="12">
        <v>1841398376</v>
      </c>
      <c r="AK9" s="12">
        <v>708300050</v>
      </c>
      <c r="AL9" s="12"/>
    </row>
    <row r="10" spans="1:38" s="13" customFormat="1" ht="12.75">
      <c r="A10" s="29"/>
      <c r="B10" s="38" t="s">
        <v>58</v>
      </c>
      <c r="C10" s="39" t="s">
        <v>59</v>
      </c>
      <c r="D10" s="80">
        <v>1324055007</v>
      </c>
      <c r="E10" s="81">
        <v>277652314</v>
      </c>
      <c r="F10" s="83">
        <f aca="true" t="shared" si="0" ref="F10:F28">$D10+$E10</f>
        <v>1601707321</v>
      </c>
      <c r="G10" s="80">
        <v>1324055007</v>
      </c>
      <c r="H10" s="81">
        <v>284822268</v>
      </c>
      <c r="I10" s="83">
        <f aca="true" t="shared" si="1" ref="I10:I28">$G10+$H10</f>
        <v>1608877275</v>
      </c>
      <c r="J10" s="80">
        <v>223451194</v>
      </c>
      <c r="K10" s="81">
        <v>12639810</v>
      </c>
      <c r="L10" s="81">
        <f aca="true" t="shared" si="2" ref="L10:L28">$J10+$K10</f>
        <v>236091004</v>
      </c>
      <c r="M10" s="40">
        <f aca="true" t="shared" si="3" ref="M10:M28">IF($F10=0,0,$L10/$F10)</f>
        <v>0.14739959098932032</v>
      </c>
      <c r="N10" s="108">
        <v>342572441</v>
      </c>
      <c r="O10" s="109">
        <v>69045429</v>
      </c>
      <c r="P10" s="110">
        <f aca="true" t="shared" si="4" ref="P10:P28">$N10+$O10</f>
        <v>411617870</v>
      </c>
      <c r="Q10" s="40">
        <f aca="true" t="shared" si="5" ref="Q10:Q28">IF($F10=0,0,$P10/$F10)</f>
        <v>0.256986944245852</v>
      </c>
      <c r="R10" s="108">
        <v>0</v>
      </c>
      <c r="S10" s="110">
        <v>0</v>
      </c>
      <c r="T10" s="110">
        <f aca="true" t="shared" si="6" ref="T10:T28">$R10+$S10</f>
        <v>0</v>
      </c>
      <c r="U10" s="40">
        <f aca="true" t="shared" si="7" ref="U10:U28">IF($I10=0,0,$T10/$I10)</f>
        <v>0</v>
      </c>
      <c r="V10" s="108">
        <v>0</v>
      </c>
      <c r="W10" s="110">
        <v>0</v>
      </c>
      <c r="X10" s="110">
        <f aca="true" t="shared" si="8" ref="X10:X28">$V10+$W10</f>
        <v>0</v>
      </c>
      <c r="Y10" s="40">
        <f aca="true" t="shared" si="9" ref="Y10:Y28">IF($I10=0,0,$X10/$I10)</f>
        <v>0</v>
      </c>
      <c r="Z10" s="80">
        <f aca="true" t="shared" si="10" ref="Z10:Z28">$J10+$N10</f>
        <v>566023635</v>
      </c>
      <c r="AA10" s="81">
        <f aca="true" t="shared" si="11" ref="AA10:AA28">$K10+$O10</f>
        <v>81685239</v>
      </c>
      <c r="AB10" s="81">
        <f aca="true" t="shared" si="12" ref="AB10:AB28">$Z10+$AA10</f>
        <v>647708874</v>
      </c>
      <c r="AC10" s="40">
        <f aca="true" t="shared" si="13" ref="AC10:AC28">IF($F10=0,0,$AB10/$F10)</f>
        <v>0.4043865352351723</v>
      </c>
      <c r="AD10" s="80">
        <v>283386156</v>
      </c>
      <c r="AE10" s="81">
        <v>59384623</v>
      </c>
      <c r="AF10" s="81">
        <f aca="true" t="shared" si="14" ref="AF10:AF28">$AD10+$AE10</f>
        <v>342770779</v>
      </c>
      <c r="AG10" s="40">
        <f aca="true" t="shared" si="15" ref="AG10:AG28">IF($AI10=0,0,$AK10/$AI10)</f>
        <v>0.43070722105047404</v>
      </c>
      <c r="AH10" s="40">
        <f aca="true" t="shared" si="16" ref="AH10:AH28">IF($AF10=0,0,(($P10/$AF10)-1))</f>
        <v>0.20085460960486357</v>
      </c>
      <c r="AI10" s="12">
        <v>1599809521</v>
      </c>
      <c r="AJ10" s="12">
        <v>1520146781</v>
      </c>
      <c r="AK10" s="12">
        <v>689049513</v>
      </c>
      <c r="AL10" s="12"/>
    </row>
    <row r="11" spans="1:38" s="13" customFormat="1" ht="12.75">
      <c r="A11" s="29"/>
      <c r="B11" s="38" t="s">
        <v>60</v>
      </c>
      <c r="C11" s="39" t="s">
        <v>61</v>
      </c>
      <c r="D11" s="80">
        <v>1574716086</v>
      </c>
      <c r="E11" s="81">
        <v>149380208</v>
      </c>
      <c r="F11" s="83">
        <f t="shared" si="0"/>
        <v>1724096294</v>
      </c>
      <c r="G11" s="80">
        <v>1574716086</v>
      </c>
      <c r="H11" s="81">
        <v>149380208</v>
      </c>
      <c r="I11" s="83">
        <f t="shared" si="1"/>
        <v>1724096294</v>
      </c>
      <c r="J11" s="80">
        <v>229822995</v>
      </c>
      <c r="K11" s="81">
        <v>6741043</v>
      </c>
      <c r="L11" s="81">
        <f t="shared" si="2"/>
        <v>236564038</v>
      </c>
      <c r="M11" s="40">
        <f t="shared" si="3"/>
        <v>0.13721045560115333</v>
      </c>
      <c r="N11" s="108">
        <v>186650946</v>
      </c>
      <c r="O11" s="109">
        <v>1979336</v>
      </c>
      <c r="P11" s="110">
        <f t="shared" si="4"/>
        <v>188630282</v>
      </c>
      <c r="Q11" s="40">
        <f t="shared" si="5"/>
        <v>0.10940820571127566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416473941</v>
      </c>
      <c r="AA11" s="81">
        <f t="shared" si="11"/>
        <v>8720379</v>
      </c>
      <c r="AB11" s="81">
        <f t="shared" si="12"/>
        <v>425194320</v>
      </c>
      <c r="AC11" s="40">
        <f t="shared" si="13"/>
        <v>0.246618661312429</v>
      </c>
      <c r="AD11" s="80">
        <v>250848953</v>
      </c>
      <c r="AE11" s="81">
        <v>3756510</v>
      </c>
      <c r="AF11" s="81">
        <f t="shared" si="14"/>
        <v>254605463</v>
      </c>
      <c r="AG11" s="40">
        <f t="shared" si="15"/>
        <v>0</v>
      </c>
      <c r="AH11" s="40">
        <f t="shared" si="16"/>
        <v>-0.25912712250011694</v>
      </c>
      <c r="AI11" s="12">
        <v>0</v>
      </c>
      <c r="AJ11" s="12">
        <v>0</v>
      </c>
      <c r="AK11" s="12">
        <v>553996453</v>
      </c>
      <c r="AL11" s="12"/>
    </row>
    <row r="12" spans="1:38" s="13" customFormat="1" ht="12.75">
      <c r="A12" s="29"/>
      <c r="B12" s="38" t="s">
        <v>62</v>
      </c>
      <c r="C12" s="39" t="s">
        <v>63</v>
      </c>
      <c r="D12" s="80">
        <v>4152968107</v>
      </c>
      <c r="E12" s="81">
        <v>367488750</v>
      </c>
      <c r="F12" s="83">
        <f t="shared" si="0"/>
        <v>4520456857</v>
      </c>
      <c r="G12" s="80">
        <v>4152968107</v>
      </c>
      <c r="H12" s="81">
        <v>367488750</v>
      </c>
      <c r="I12" s="83">
        <f t="shared" si="1"/>
        <v>4520456857</v>
      </c>
      <c r="J12" s="80">
        <v>651318339</v>
      </c>
      <c r="K12" s="81">
        <v>5326053</v>
      </c>
      <c r="L12" s="81">
        <f t="shared" si="2"/>
        <v>656644392</v>
      </c>
      <c r="M12" s="40">
        <f t="shared" si="3"/>
        <v>0.14526062581112253</v>
      </c>
      <c r="N12" s="108">
        <v>748342683</v>
      </c>
      <c r="O12" s="109">
        <v>10039979</v>
      </c>
      <c r="P12" s="110">
        <f t="shared" si="4"/>
        <v>758382662</v>
      </c>
      <c r="Q12" s="40">
        <f t="shared" si="5"/>
        <v>0.16776681782188282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1399661022</v>
      </c>
      <c r="AA12" s="81">
        <f t="shared" si="11"/>
        <v>15366032</v>
      </c>
      <c r="AB12" s="81">
        <f t="shared" si="12"/>
        <v>1415027054</v>
      </c>
      <c r="AC12" s="40">
        <f t="shared" si="13"/>
        <v>0.31302744363300533</v>
      </c>
      <c r="AD12" s="80">
        <v>677047440</v>
      </c>
      <c r="AE12" s="81">
        <v>50066529</v>
      </c>
      <c r="AF12" s="81">
        <f t="shared" si="14"/>
        <v>727113969</v>
      </c>
      <c r="AG12" s="40">
        <f t="shared" si="15"/>
        <v>0.4136257664204041</v>
      </c>
      <c r="AH12" s="40">
        <f t="shared" si="16"/>
        <v>0.043003840296183427</v>
      </c>
      <c r="AI12" s="12">
        <v>3665902369</v>
      </c>
      <c r="AJ12" s="12">
        <v>1446912292</v>
      </c>
      <c r="AK12" s="12">
        <v>1516311677</v>
      </c>
      <c r="AL12" s="12"/>
    </row>
    <row r="13" spans="1:38" s="13" customFormat="1" ht="12.75">
      <c r="A13" s="29"/>
      <c r="B13" s="38" t="s">
        <v>64</v>
      </c>
      <c r="C13" s="39" t="s">
        <v>65</v>
      </c>
      <c r="D13" s="80">
        <v>983290146</v>
      </c>
      <c r="E13" s="81">
        <v>150922033</v>
      </c>
      <c r="F13" s="83">
        <f t="shared" si="0"/>
        <v>1134212179</v>
      </c>
      <c r="G13" s="80">
        <v>989542679</v>
      </c>
      <c r="H13" s="81">
        <v>219149121</v>
      </c>
      <c r="I13" s="83">
        <f t="shared" si="1"/>
        <v>1208691800</v>
      </c>
      <c r="J13" s="80">
        <v>183559455</v>
      </c>
      <c r="K13" s="81">
        <v>13702601</v>
      </c>
      <c r="L13" s="81">
        <f t="shared" si="2"/>
        <v>197262056</v>
      </c>
      <c r="M13" s="40">
        <f t="shared" si="3"/>
        <v>0.17391988875830966</v>
      </c>
      <c r="N13" s="108">
        <v>275382712</v>
      </c>
      <c r="O13" s="109">
        <v>20863737</v>
      </c>
      <c r="P13" s="110">
        <f t="shared" si="4"/>
        <v>296246449</v>
      </c>
      <c r="Q13" s="40">
        <f t="shared" si="5"/>
        <v>0.2611913841916169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458942167</v>
      </c>
      <c r="AA13" s="81">
        <f t="shared" si="11"/>
        <v>34566338</v>
      </c>
      <c r="AB13" s="81">
        <f t="shared" si="12"/>
        <v>493508505</v>
      </c>
      <c r="AC13" s="40">
        <f t="shared" si="13"/>
        <v>0.4351112729499266</v>
      </c>
      <c r="AD13" s="80">
        <v>295274418</v>
      </c>
      <c r="AE13" s="81">
        <v>34842724</v>
      </c>
      <c r="AF13" s="81">
        <f t="shared" si="14"/>
        <v>330117142</v>
      </c>
      <c r="AG13" s="40">
        <f t="shared" si="15"/>
        <v>0.46787151061635673</v>
      </c>
      <c r="AH13" s="40">
        <f t="shared" si="16"/>
        <v>-0.10260204239863435</v>
      </c>
      <c r="AI13" s="12">
        <v>1128107863</v>
      </c>
      <c r="AJ13" s="12">
        <v>1127416561</v>
      </c>
      <c r="AK13" s="12">
        <v>527809530</v>
      </c>
      <c r="AL13" s="12"/>
    </row>
    <row r="14" spans="1:38" s="13" customFormat="1" ht="12.75">
      <c r="A14" s="29"/>
      <c r="B14" s="38" t="s">
        <v>66</v>
      </c>
      <c r="C14" s="39" t="s">
        <v>67</v>
      </c>
      <c r="D14" s="80">
        <v>1384339619</v>
      </c>
      <c r="E14" s="81">
        <v>261809178</v>
      </c>
      <c r="F14" s="83">
        <f t="shared" si="0"/>
        <v>1646148797</v>
      </c>
      <c r="G14" s="80">
        <v>1384339619</v>
      </c>
      <c r="H14" s="81">
        <v>261809178</v>
      </c>
      <c r="I14" s="83">
        <f t="shared" si="1"/>
        <v>1646148797</v>
      </c>
      <c r="J14" s="80">
        <v>194802338</v>
      </c>
      <c r="K14" s="81">
        <v>14112567</v>
      </c>
      <c r="L14" s="81">
        <f t="shared" si="2"/>
        <v>208914905</v>
      </c>
      <c r="M14" s="40">
        <f t="shared" si="3"/>
        <v>0.12691131286596566</v>
      </c>
      <c r="N14" s="108">
        <v>219901292</v>
      </c>
      <c r="O14" s="109">
        <v>17961138</v>
      </c>
      <c r="P14" s="110">
        <f t="shared" si="4"/>
        <v>237862430</v>
      </c>
      <c r="Q14" s="40">
        <f t="shared" si="5"/>
        <v>0.14449631189688864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414703630</v>
      </c>
      <c r="AA14" s="81">
        <f t="shared" si="11"/>
        <v>32073705</v>
      </c>
      <c r="AB14" s="81">
        <f t="shared" si="12"/>
        <v>446777335</v>
      </c>
      <c r="AC14" s="40">
        <f t="shared" si="13"/>
        <v>0.2714076247628543</v>
      </c>
      <c r="AD14" s="80">
        <v>247566707</v>
      </c>
      <c r="AE14" s="81">
        <v>20629315</v>
      </c>
      <c r="AF14" s="81">
        <f t="shared" si="14"/>
        <v>268196022</v>
      </c>
      <c r="AG14" s="40">
        <f t="shared" si="15"/>
        <v>0.4308173982977273</v>
      </c>
      <c r="AH14" s="40">
        <f t="shared" si="16"/>
        <v>-0.11310231887033728</v>
      </c>
      <c r="AI14" s="12">
        <v>1261008792</v>
      </c>
      <c r="AJ14" s="12">
        <v>1168367999</v>
      </c>
      <c r="AK14" s="12">
        <v>543264527</v>
      </c>
      <c r="AL14" s="12"/>
    </row>
    <row r="15" spans="1:38" s="13" customFormat="1" ht="12.75">
      <c r="A15" s="29"/>
      <c r="B15" s="38" t="s">
        <v>68</v>
      </c>
      <c r="C15" s="39" t="s">
        <v>69</v>
      </c>
      <c r="D15" s="80">
        <v>1166180200</v>
      </c>
      <c r="E15" s="81">
        <v>210500000</v>
      </c>
      <c r="F15" s="83">
        <f t="shared" si="0"/>
        <v>1376680200</v>
      </c>
      <c r="G15" s="80">
        <v>1166180200</v>
      </c>
      <c r="H15" s="81">
        <v>210500000</v>
      </c>
      <c r="I15" s="83">
        <f t="shared" si="1"/>
        <v>1376680200</v>
      </c>
      <c r="J15" s="80">
        <v>218244835</v>
      </c>
      <c r="K15" s="81">
        <v>39770997</v>
      </c>
      <c r="L15" s="81">
        <f t="shared" si="2"/>
        <v>258015832</v>
      </c>
      <c r="M15" s="40">
        <f t="shared" si="3"/>
        <v>0.18741885878797415</v>
      </c>
      <c r="N15" s="108">
        <v>181486454</v>
      </c>
      <c r="O15" s="109">
        <v>47359479</v>
      </c>
      <c r="P15" s="110">
        <f t="shared" si="4"/>
        <v>228845933</v>
      </c>
      <c r="Q15" s="40">
        <f t="shared" si="5"/>
        <v>0.16623027846263788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399731289</v>
      </c>
      <c r="AA15" s="81">
        <f t="shared" si="11"/>
        <v>87130476</v>
      </c>
      <c r="AB15" s="81">
        <f t="shared" si="12"/>
        <v>486861765</v>
      </c>
      <c r="AC15" s="40">
        <f t="shared" si="13"/>
        <v>0.35364913725061203</v>
      </c>
      <c r="AD15" s="80">
        <v>178615546</v>
      </c>
      <c r="AE15" s="81">
        <v>68502312</v>
      </c>
      <c r="AF15" s="81">
        <f t="shared" si="14"/>
        <v>247117858</v>
      </c>
      <c r="AG15" s="40">
        <f t="shared" si="15"/>
        <v>0.35991812004392343</v>
      </c>
      <c r="AH15" s="40">
        <f t="shared" si="16"/>
        <v>-0.07394012374451708</v>
      </c>
      <c r="AI15" s="12">
        <v>1233965000</v>
      </c>
      <c r="AJ15" s="12">
        <v>1416665462</v>
      </c>
      <c r="AK15" s="12">
        <v>444126363</v>
      </c>
      <c r="AL15" s="12"/>
    </row>
    <row r="16" spans="1:38" s="13" customFormat="1" ht="12.75">
      <c r="A16" s="29"/>
      <c r="B16" s="38" t="s">
        <v>70</v>
      </c>
      <c r="C16" s="39" t="s">
        <v>71</v>
      </c>
      <c r="D16" s="80">
        <v>1420427448</v>
      </c>
      <c r="E16" s="81">
        <v>246637998</v>
      </c>
      <c r="F16" s="83">
        <f t="shared" si="0"/>
        <v>1667065446</v>
      </c>
      <c r="G16" s="80">
        <v>1420427448</v>
      </c>
      <c r="H16" s="81">
        <v>246637998</v>
      </c>
      <c r="I16" s="83">
        <f t="shared" si="1"/>
        <v>1667065446</v>
      </c>
      <c r="J16" s="80">
        <v>350312530</v>
      </c>
      <c r="K16" s="81">
        <v>62874699</v>
      </c>
      <c r="L16" s="81">
        <f t="shared" si="2"/>
        <v>413187229</v>
      </c>
      <c r="M16" s="40">
        <f t="shared" si="3"/>
        <v>0.2478530341993544</v>
      </c>
      <c r="N16" s="108">
        <v>322054150</v>
      </c>
      <c r="O16" s="109">
        <v>35415236</v>
      </c>
      <c r="P16" s="110">
        <f t="shared" si="4"/>
        <v>357469386</v>
      </c>
      <c r="Q16" s="40">
        <f t="shared" si="5"/>
        <v>0.21443032537068135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672366680</v>
      </c>
      <c r="AA16" s="81">
        <f t="shared" si="11"/>
        <v>98289935</v>
      </c>
      <c r="AB16" s="81">
        <f t="shared" si="12"/>
        <v>770656615</v>
      </c>
      <c r="AC16" s="40">
        <f t="shared" si="13"/>
        <v>0.46228335957003575</v>
      </c>
      <c r="AD16" s="80">
        <v>235774068</v>
      </c>
      <c r="AE16" s="81">
        <v>26535373</v>
      </c>
      <c r="AF16" s="81">
        <f t="shared" si="14"/>
        <v>262309441</v>
      </c>
      <c r="AG16" s="40">
        <f t="shared" si="15"/>
        <v>0.4038321645671183</v>
      </c>
      <c r="AH16" s="40">
        <f t="shared" si="16"/>
        <v>0.3627774304928659</v>
      </c>
      <c r="AI16" s="12">
        <v>1544221000</v>
      </c>
      <c r="AJ16" s="12">
        <v>2044800981</v>
      </c>
      <c r="AK16" s="12">
        <v>623606109</v>
      </c>
      <c r="AL16" s="12"/>
    </row>
    <row r="17" spans="1:38" s="13" customFormat="1" ht="12.75">
      <c r="A17" s="29"/>
      <c r="B17" s="38" t="s">
        <v>72</v>
      </c>
      <c r="C17" s="39" t="s">
        <v>73</v>
      </c>
      <c r="D17" s="80">
        <v>1703254563</v>
      </c>
      <c r="E17" s="81">
        <v>541567987</v>
      </c>
      <c r="F17" s="83">
        <f t="shared" si="0"/>
        <v>2244822550</v>
      </c>
      <c r="G17" s="80">
        <v>1703254563</v>
      </c>
      <c r="H17" s="81">
        <v>541567987</v>
      </c>
      <c r="I17" s="83">
        <f t="shared" si="1"/>
        <v>2244822550</v>
      </c>
      <c r="J17" s="80">
        <v>299756416</v>
      </c>
      <c r="K17" s="81">
        <v>26262111</v>
      </c>
      <c r="L17" s="81">
        <f t="shared" si="2"/>
        <v>326018527</v>
      </c>
      <c r="M17" s="40">
        <f t="shared" si="3"/>
        <v>0.14523131327240096</v>
      </c>
      <c r="N17" s="108">
        <v>460482550</v>
      </c>
      <c r="O17" s="109">
        <v>77237026</v>
      </c>
      <c r="P17" s="110">
        <f t="shared" si="4"/>
        <v>537719576</v>
      </c>
      <c r="Q17" s="40">
        <f t="shared" si="5"/>
        <v>0.23953767570626017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760238966</v>
      </c>
      <c r="AA17" s="81">
        <f t="shared" si="11"/>
        <v>103499137</v>
      </c>
      <c r="AB17" s="81">
        <f t="shared" si="12"/>
        <v>863738103</v>
      </c>
      <c r="AC17" s="40">
        <f t="shared" si="13"/>
        <v>0.38476898897866113</v>
      </c>
      <c r="AD17" s="80">
        <v>377133475</v>
      </c>
      <c r="AE17" s="81">
        <v>57384952</v>
      </c>
      <c r="AF17" s="81">
        <f t="shared" si="14"/>
        <v>434518427</v>
      </c>
      <c r="AG17" s="40">
        <f t="shared" si="15"/>
        <v>0.32481509134675374</v>
      </c>
      <c r="AH17" s="40">
        <f t="shared" si="16"/>
        <v>0.23750695617794815</v>
      </c>
      <c r="AI17" s="12">
        <v>2228169384</v>
      </c>
      <c r="AJ17" s="12">
        <v>2088202696</v>
      </c>
      <c r="AK17" s="12">
        <v>723743042</v>
      </c>
      <c r="AL17" s="12"/>
    </row>
    <row r="18" spans="1:38" s="13" customFormat="1" ht="12.75">
      <c r="A18" s="29"/>
      <c r="B18" s="38" t="s">
        <v>74</v>
      </c>
      <c r="C18" s="39" t="s">
        <v>75</v>
      </c>
      <c r="D18" s="80">
        <v>1887290899</v>
      </c>
      <c r="E18" s="81">
        <v>382973863</v>
      </c>
      <c r="F18" s="83">
        <f t="shared" si="0"/>
        <v>2270264762</v>
      </c>
      <c r="G18" s="80">
        <v>1887290899</v>
      </c>
      <c r="H18" s="81">
        <v>382973863</v>
      </c>
      <c r="I18" s="83">
        <f t="shared" si="1"/>
        <v>2270264762</v>
      </c>
      <c r="J18" s="80">
        <v>411095074</v>
      </c>
      <c r="K18" s="81">
        <v>19004166</v>
      </c>
      <c r="L18" s="81">
        <f t="shared" si="2"/>
        <v>430099240</v>
      </c>
      <c r="M18" s="40">
        <f t="shared" si="3"/>
        <v>0.18944893441463723</v>
      </c>
      <c r="N18" s="108">
        <v>473016089</v>
      </c>
      <c r="O18" s="109">
        <v>34569471</v>
      </c>
      <c r="P18" s="110">
        <f t="shared" si="4"/>
        <v>507585560</v>
      </c>
      <c r="Q18" s="40">
        <f t="shared" si="5"/>
        <v>0.2235798962729088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884111163</v>
      </c>
      <c r="AA18" s="81">
        <f t="shared" si="11"/>
        <v>53573637</v>
      </c>
      <c r="AB18" s="81">
        <f t="shared" si="12"/>
        <v>937684800</v>
      </c>
      <c r="AC18" s="40">
        <f t="shared" si="13"/>
        <v>0.41302883068754603</v>
      </c>
      <c r="AD18" s="80">
        <v>362908982</v>
      </c>
      <c r="AE18" s="81">
        <v>32584950</v>
      </c>
      <c r="AF18" s="81">
        <f t="shared" si="14"/>
        <v>395493932</v>
      </c>
      <c r="AG18" s="40">
        <f t="shared" si="15"/>
        <v>0.46422115560207555</v>
      </c>
      <c r="AH18" s="40">
        <f t="shared" si="16"/>
        <v>0.2834218654965357</v>
      </c>
      <c r="AI18" s="12">
        <v>1600824816</v>
      </c>
      <c r="AJ18" s="12">
        <v>1840847443</v>
      </c>
      <c r="AK18" s="12">
        <v>743136746</v>
      </c>
      <c r="AL18" s="12"/>
    </row>
    <row r="19" spans="1:38" s="13" customFormat="1" ht="12.75">
      <c r="A19" s="29"/>
      <c r="B19" s="38" t="s">
        <v>76</v>
      </c>
      <c r="C19" s="39" t="s">
        <v>77</v>
      </c>
      <c r="D19" s="80">
        <v>2982646720</v>
      </c>
      <c r="E19" s="81">
        <v>230014000</v>
      </c>
      <c r="F19" s="83">
        <f t="shared" si="0"/>
        <v>3212660720</v>
      </c>
      <c r="G19" s="80">
        <v>2982646720</v>
      </c>
      <c r="H19" s="81">
        <v>230014000</v>
      </c>
      <c r="I19" s="83">
        <f t="shared" si="1"/>
        <v>3212660720</v>
      </c>
      <c r="J19" s="80">
        <v>797710999</v>
      </c>
      <c r="K19" s="81">
        <v>9775997</v>
      </c>
      <c r="L19" s="81">
        <f t="shared" si="2"/>
        <v>807486996</v>
      </c>
      <c r="M19" s="40">
        <f t="shared" si="3"/>
        <v>0.25134524507150574</v>
      </c>
      <c r="N19" s="108">
        <v>714126784</v>
      </c>
      <c r="O19" s="109">
        <v>36709583</v>
      </c>
      <c r="P19" s="110">
        <f t="shared" si="4"/>
        <v>750836367</v>
      </c>
      <c r="Q19" s="40">
        <f t="shared" si="5"/>
        <v>0.23371169022790556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1511837783</v>
      </c>
      <c r="AA19" s="81">
        <f t="shared" si="11"/>
        <v>46485580</v>
      </c>
      <c r="AB19" s="81">
        <f t="shared" si="12"/>
        <v>1558323363</v>
      </c>
      <c r="AC19" s="40">
        <f t="shared" si="13"/>
        <v>0.48505693529941124</v>
      </c>
      <c r="AD19" s="80">
        <v>691531173</v>
      </c>
      <c r="AE19" s="81">
        <v>37806325</v>
      </c>
      <c r="AF19" s="81">
        <f t="shared" si="14"/>
        <v>729337498</v>
      </c>
      <c r="AG19" s="40">
        <f t="shared" si="15"/>
        <v>0.34381810264933993</v>
      </c>
      <c r="AH19" s="40">
        <f t="shared" si="16"/>
        <v>0.029477257180598126</v>
      </c>
      <c r="AI19" s="12">
        <v>3750419440</v>
      </c>
      <c r="AJ19" s="12">
        <v>3690546787</v>
      </c>
      <c r="AK19" s="12">
        <v>1289462096</v>
      </c>
      <c r="AL19" s="12"/>
    </row>
    <row r="20" spans="1:38" s="13" customFormat="1" ht="12.75">
      <c r="A20" s="29"/>
      <c r="B20" s="38" t="s">
        <v>78</v>
      </c>
      <c r="C20" s="39" t="s">
        <v>79</v>
      </c>
      <c r="D20" s="80">
        <v>1414018616</v>
      </c>
      <c r="E20" s="81">
        <v>305418128</v>
      </c>
      <c r="F20" s="83">
        <f t="shared" si="0"/>
        <v>1719436744</v>
      </c>
      <c r="G20" s="80">
        <v>1414018616</v>
      </c>
      <c r="H20" s="81">
        <v>305418128</v>
      </c>
      <c r="I20" s="83">
        <f t="shared" si="1"/>
        <v>1719436744</v>
      </c>
      <c r="J20" s="80">
        <v>330807471</v>
      </c>
      <c r="K20" s="81">
        <v>23662893</v>
      </c>
      <c r="L20" s="81">
        <f t="shared" si="2"/>
        <v>354470364</v>
      </c>
      <c r="M20" s="40">
        <f t="shared" si="3"/>
        <v>0.20615493139653412</v>
      </c>
      <c r="N20" s="108">
        <v>326892895</v>
      </c>
      <c r="O20" s="109">
        <v>49626337</v>
      </c>
      <c r="P20" s="110">
        <f t="shared" si="4"/>
        <v>376519232</v>
      </c>
      <c r="Q20" s="40">
        <f t="shared" si="5"/>
        <v>0.21897824000439065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657700366</v>
      </c>
      <c r="AA20" s="81">
        <f t="shared" si="11"/>
        <v>73289230</v>
      </c>
      <c r="AB20" s="81">
        <f t="shared" si="12"/>
        <v>730989596</v>
      </c>
      <c r="AC20" s="40">
        <f t="shared" si="13"/>
        <v>0.42513317140092477</v>
      </c>
      <c r="AD20" s="80">
        <v>327666564</v>
      </c>
      <c r="AE20" s="81">
        <v>46838942</v>
      </c>
      <c r="AF20" s="81">
        <f t="shared" si="14"/>
        <v>374505506</v>
      </c>
      <c r="AG20" s="40">
        <f t="shared" si="15"/>
        <v>0.4129716993178647</v>
      </c>
      <c r="AH20" s="40">
        <f t="shared" si="16"/>
        <v>0.005377026419472797</v>
      </c>
      <c r="AI20" s="12">
        <v>1791396750</v>
      </c>
      <c r="AJ20" s="12">
        <v>1792801425</v>
      </c>
      <c r="AK20" s="12">
        <v>739796160</v>
      </c>
      <c r="AL20" s="12"/>
    </row>
    <row r="21" spans="1:38" s="13" customFormat="1" ht="12.75">
      <c r="A21" s="29"/>
      <c r="B21" s="38" t="s">
        <v>80</v>
      </c>
      <c r="C21" s="39" t="s">
        <v>81</v>
      </c>
      <c r="D21" s="80">
        <v>1670108000</v>
      </c>
      <c r="E21" s="81">
        <v>485070000</v>
      </c>
      <c r="F21" s="83">
        <f t="shared" si="0"/>
        <v>2155178000</v>
      </c>
      <c r="G21" s="80">
        <v>1670108000</v>
      </c>
      <c r="H21" s="81">
        <v>485070000</v>
      </c>
      <c r="I21" s="83">
        <f t="shared" si="1"/>
        <v>2155178000</v>
      </c>
      <c r="J21" s="80">
        <v>362896697</v>
      </c>
      <c r="K21" s="81">
        <v>84937598</v>
      </c>
      <c r="L21" s="81">
        <f t="shared" si="2"/>
        <v>447834295</v>
      </c>
      <c r="M21" s="40">
        <f t="shared" si="3"/>
        <v>0.20779457427646347</v>
      </c>
      <c r="N21" s="108">
        <v>331850021</v>
      </c>
      <c r="O21" s="109">
        <v>93008260</v>
      </c>
      <c r="P21" s="110">
        <f t="shared" si="4"/>
        <v>424858281</v>
      </c>
      <c r="Q21" s="40">
        <f t="shared" si="5"/>
        <v>0.19713373141336818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694746718</v>
      </c>
      <c r="AA21" s="81">
        <f t="shared" si="11"/>
        <v>177945858</v>
      </c>
      <c r="AB21" s="81">
        <f t="shared" si="12"/>
        <v>872692576</v>
      </c>
      <c r="AC21" s="40">
        <f t="shared" si="13"/>
        <v>0.4049283056898316</v>
      </c>
      <c r="AD21" s="80">
        <v>336166917</v>
      </c>
      <c r="AE21" s="81">
        <v>79264938</v>
      </c>
      <c r="AF21" s="81">
        <f t="shared" si="14"/>
        <v>415431855</v>
      </c>
      <c r="AG21" s="40">
        <f t="shared" si="15"/>
        <v>0.43320163177039367</v>
      </c>
      <c r="AH21" s="40">
        <f t="shared" si="16"/>
        <v>0.022690667281641153</v>
      </c>
      <c r="AI21" s="12">
        <v>1864478000</v>
      </c>
      <c r="AJ21" s="12">
        <v>2115841000</v>
      </c>
      <c r="AK21" s="12">
        <v>807694912</v>
      </c>
      <c r="AL21" s="12"/>
    </row>
    <row r="22" spans="1:38" s="13" customFormat="1" ht="12.75">
      <c r="A22" s="29"/>
      <c r="B22" s="38" t="s">
        <v>82</v>
      </c>
      <c r="C22" s="39" t="s">
        <v>83</v>
      </c>
      <c r="D22" s="80">
        <v>2587145639</v>
      </c>
      <c r="E22" s="81">
        <v>888772983</v>
      </c>
      <c r="F22" s="83">
        <f t="shared" si="0"/>
        <v>3475918622</v>
      </c>
      <c r="G22" s="80">
        <v>2587145639</v>
      </c>
      <c r="H22" s="81">
        <v>888772983</v>
      </c>
      <c r="I22" s="83">
        <f t="shared" si="1"/>
        <v>3475918622</v>
      </c>
      <c r="J22" s="80">
        <v>438932386</v>
      </c>
      <c r="K22" s="81">
        <v>40293477</v>
      </c>
      <c r="L22" s="81">
        <f t="shared" si="2"/>
        <v>479225863</v>
      </c>
      <c r="M22" s="40">
        <f t="shared" si="3"/>
        <v>0.1378702769296306</v>
      </c>
      <c r="N22" s="108">
        <v>618514736</v>
      </c>
      <c r="O22" s="109">
        <v>136404135</v>
      </c>
      <c r="P22" s="110">
        <f t="shared" si="4"/>
        <v>754918871</v>
      </c>
      <c r="Q22" s="40">
        <f t="shared" si="5"/>
        <v>0.21718542724847487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1057447122</v>
      </c>
      <c r="AA22" s="81">
        <f t="shared" si="11"/>
        <v>176697612</v>
      </c>
      <c r="AB22" s="81">
        <f t="shared" si="12"/>
        <v>1234144734</v>
      </c>
      <c r="AC22" s="40">
        <f t="shared" si="13"/>
        <v>0.35505570417810545</v>
      </c>
      <c r="AD22" s="80">
        <v>419014250</v>
      </c>
      <c r="AE22" s="81">
        <v>61528439</v>
      </c>
      <c r="AF22" s="81">
        <f t="shared" si="14"/>
        <v>480542689</v>
      </c>
      <c r="AG22" s="40">
        <f t="shared" si="15"/>
        <v>0.35675034123821087</v>
      </c>
      <c r="AH22" s="40">
        <f t="shared" si="16"/>
        <v>0.5709715042610917</v>
      </c>
      <c r="AI22" s="12">
        <v>2739267527</v>
      </c>
      <c r="AJ22" s="12">
        <v>2806067656</v>
      </c>
      <c r="AK22" s="12">
        <v>977234625</v>
      </c>
      <c r="AL22" s="12"/>
    </row>
    <row r="23" spans="1:38" s="13" customFormat="1" ht="12.75">
      <c r="A23" s="29"/>
      <c r="B23" s="38" t="s">
        <v>84</v>
      </c>
      <c r="C23" s="39" t="s">
        <v>85</v>
      </c>
      <c r="D23" s="80">
        <v>1371847468</v>
      </c>
      <c r="E23" s="81">
        <v>285010000</v>
      </c>
      <c r="F23" s="83">
        <f t="shared" si="0"/>
        <v>1656857468</v>
      </c>
      <c r="G23" s="80">
        <v>1371847468</v>
      </c>
      <c r="H23" s="81">
        <v>285010000</v>
      </c>
      <c r="I23" s="83">
        <f t="shared" si="1"/>
        <v>1656857468</v>
      </c>
      <c r="J23" s="80">
        <v>385964830</v>
      </c>
      <c r="K23" s="81">
        <v>19639204</v>
      </c>
      <c r="L23" s="81">
        <f t="shared" si="2"/>
        <v>405604034</v>
      </c>
      <c r="M23" s="40">
        <f t="shared" si="3"/>
        <v>0.24480321441868289</v>
      </c>
      <c r="N23" s="108">
        <v>268362105</v>
      </c>
      <c r="O23" s="109">
        <v>77365546</v>
      </c>
      <c r="P23" s="110">
        <f t="shared" si="4"/>
        <v>345727651</v>
      </c>
      <c r="Q23" s="40">
        <f t="shared" si="5"/>
        <v>0.20866469064314228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654326935</v>
      </c>
      <c r="AA23" s="81">
        <f t="shared" si="11"/>
        <v>97004750</v>
      </c>
      <c r="AB23" s="81">
        <f t="shared" si="12"/>
        <v>751331685</v>
      </c>
      <c r="AC23" s="40">
        <f t="shared" si="13"/>
        <v>0.45346790506182516</v>
      </c>
      <c r="AD23" s="80">
        <v>239524065</v>
      </c>
      <c r="AE23" s="81">
        <v>28735083</v>
      </c>
      <c r="AF23" s="81">
        <f t="shared" si="14"/>
        <v>268259148</v>
      </c>
      <c r="AG23" s="40">
        <f t="shared" si="15"/>
        <v>0.4182968242575339</v>
      </c>
      <c r="AH23" s="40">
        <f t="shared" si="16"/>
        <v>0.2887823344611533</v>
      </c>
      <c r="AI23" s="12">
        <v>1445273050</v>
      </c>
      <c r="AJ23" s="12">
        <v>1452686942</v>
      </c>
      <c r="AK23" s="12">
        <v>604553127</v>
      </c>
      <c r="AL23" s="12"/>
    </row>
    <row r="24" spans="1:38" s="13" customFormat="1" ht="12.75">
      <c r="A24" s="29"/>
      <c r="B24" s="38" t="s">
        <v>86</v>
      </c>
      <c r="C24" s="39" t="s">
        <v>87</v>
      </c>
      <c r="D24" s="80">
        <v>891306452</v>
      </c>
      <c r="E24" s="81">
        <v>189043691</v>
      </c>
      <c r="F24" s="83">
        <f t="shared" si="0"/>
        <v>1080350143</v>
      </c>
      <c r="G24" s="80">
        <v>891306452</v>
      </c>
      <c r="H24" s="81">
        <v>202387402</v>
      </c>
      <c r="I24" s="83">
        <f t="shared" si="1"/>
        <v>1093693854</v>
      </c>
      <c r="J24" s="80">
        <v>161693171</v>
      </c>
      <c r="K24" s="81">
        <v>14835828</v>
      </c>
      <c r="L24" s="81">
        <f t="shared" si="2"/>
        <v>176528999</v>
      </c>
      <c r="M24" s="40">
        <f t="shared" si="3"/>
        <v>0.16339980157710776</v>
      </c>
      <c r="N24" s="108">
        <v>189567625</v>
      </c>
      <c r="O24" s="109">
        <v>23765244</v>
      </c>
      <c r="P24" s="110">
        <f t="shared" si="4"/>
        <v>213332869</v>
      </c>
      <c r="Q24" s="40">
        <f t="shared" si="5"/>
        <v>0.1974664143678463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351260796</v>
      </c>
      <c r="AA24" s="81">
        <f t="shared" si="11"/>
        <v>38601072</v>
      </c>
      <c r="AB24" s="81">
        <f t="shared" si="12"/>
        <v>389861868</v>
      </c>
      <c r="AC24" s="40">
        <f t="shared" si="13"/>
        <v>0.36086621594495405</v>
      </c>
      <c r="AD24" s="80">
        <v>162203973</v>
      </c>
      <c r="AE24" s="81">
        <v>31570311</v>
      </c>
      <c r="AF24" s="81">
        <f t="shared" si="14"/>
        <v>193774284</v>
      </c>
      <c r="AG24" s="40">
        <f t="shared" si="15"/>
        <v>0.34104955429634143</v>
      </c>
      <c r="AH24" s="40">
        <f t="shared" si="16"/>
        <v>0.10093488463102762</v>
      </c>
      <c r="AI24" s="12">
        <v>1041867261</v>
      </c>
      <c r="AJ24" s="12">
        <v>1049583332</v>
      </c>
      <c r="AK24" s="12">
        <v>355328365</v>
      </c>
      <c r="AL24" s="12"/>
    </row>
    <row r="25" spans="1:38" s="13" customFormat="1" ht="12.75">
      <c r="A25" s="29"/>
      <c r="B25" s="38" t="s">
        <v>88</v>
      </c>
      <c r="C25" s="39" t="s">
        <v>89</v>
      </c>
      <c r="D25" s="80">
        <v>1038540366</v>
      </c>
      <c r="E25" s="81">
        <v>195689000</v>
      </c>
      <c r="F25" s="83">
        <f t="shared" si="0"/>
        <v>1234229366</v>
      </c>
      <c r="G25" s="80">
        <v>917618787</v>
      </c>
      <c r="H25" s="81">
        <v>309966333</v>
      </c>
      <c r="I25" s="83">
        <f t="shared" si="1"/>
        <v>1227585120</v>
      </c>
      <c r="J25" s="80">
        <v>244616501</v>
      </c>
      <c r="K25" s="81">
        <v>23402465</v>
      </c>
      <c r="L25" s="81">
        <f t="shared" si="2"/>
        <v>268018966</v>
      </c>
      <c r="M25" s="40">
        <f t="shared" si="3"/>
        <v>0.21715490927640105</v>
      </c>
      <c r="N25" s="108">
        <v>247897035</v>
      </c>
      <c r="O25" s="109">
        <v>59385804</v>
      </c>
      <c r="P25" s="110">
        <f t="shared" si="4"/>
        <v>307282839</v>
      </c>
      <c r="Q25" s="40">
        <f t="shared" si="5"/>
        <v>0.24896736981382114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492513536</v>
      </c>
      <c r="AA25" s="81">
        <f t="shared" si="11"/>
        <v>82788269</v>
      </c>
      <c r="AB25" s="81">
        <f t="shared" si="12"/>
        <v>575301805</v>
      </c>
      <c r="AC25" s="40">
        <f t="shared" si="13"/>
        <v>0.4661222790902222</v>
      </c>
      <c r="AD25" s="80">
        <v>197881808</v>
      </c>
      <c r="AE25" s="81">
        <v>50766788</v>
      </c>
      <c r="AF25" s="81">
        <f t="shared" si="14"/>
        <v>248648596</v>
      </c>
      <c r="AG25" s="40">
        <f t="shared" si="15"/>
        <v>0.4580832528053673</v>
      </c>
      <c r="AH25" s="40">
        <f t="shared" si="16"/>
        <v>0.2358116793870817</v>
      </c>
      <c r="AI25" s="12">
        <v>1126098437</v>
      </c>
      <c r="AJ25" s="12">
        <v>1288900951</v>
      </c>
      <c r="AK25" s="12">
        <v>515846835</v>
      </c>
      <c r="AL25" s="12"/>
    </row>
    <row r="26" spans="1:38" s="13" customFormat="1" ht="12.75">
      <c r="A26" s="29"/>
      <c r="B26" s="38" t="s">
        <v>90</v>
      </c>
      <c r="C26" s="39" t="s">
        <v>91</v>
      </c>
      <c r="D26" s="80">
        <v>879484783</v>
      </c>
      <c r="E26" s="81">
        <v>157672949</v>
      </c>
      <c r="F26" s="83">
        <f t="shared" si="0"/>
        <v>1037157732</v>
      </c>
      <c r="G26" s="80">
        <v>879484783</v>
      </c>
      <c r="H26" s="81">
        <v>157672949</v>
      </c>
      <c r="I26" s="83">
        <f t="shared" si="1"/>
        <v>1037157732</v>
      </c>
      <c r="J26" s="80">
        <v>229556102</v>
      </c>
      <c r="K26" s="81">
        <v>13101518</v>
      </c>
      <c r="L26" s="81">
        <f t="shared" si="2"/>
        <v>242657620</v>
      </c>
      <c r="M26" s="40">
        <f t="shared" si="3"/>
        <v>0.23396404665669504</v>
      </c>
      <c r="N26" s="108">
        <v>196217044</v>
      </c>
      <c r="O26" s="109">
        <v>24573436</v>
      </c>
      <c r="P26" s="110">
        <f t="shared" si="4"/>
        <v>220790480</v>
      </c>
      <c r="Q26" s="40">
        <f t="shared" si="5"/>
        <v>0.21288032975875265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425773146</v>
      </c>
      <c r="AA26" s="81">
        <f t="shared" si="11"/>
        <v>37674954</v>
      </c>
      <c r="AB26" s="81">
        <f t="shared" si="12"/>
        <v>463448100</v>
      </c>
      <c r="AC26" s="40">
        <f t="shared" si="13"/>
        <v>0.44684437641544766</v>
      </c>
      <c r="AD26" s="80">
        <v>165429388</v>
      </c>
      <c r="AE26" s="81">
        <v>39221383</v>
      </c>
      <c r="AF26" s="81">
        <f t="shared" si="14"/>
        <v>204650771</v>
      </c>
      <c r="AG26" s="40">
        <f t="shared" si="15"/>
        <v>0.46707962870662273</v>
      </c>
      <c r="AH26" s="40">
        <f t="shared" si="16"/>
        <v>0.0788646381400635</v>
      </c>
      <c r="AI26" s="12">
        <v>907751715</v>
      </c>
      <c r="AJ26" s="12">
        <v>929509617</v>
      </c>
      <c r="AK26" s="12">
        <v>423992334</v>
      </c>
      <c r="AL26" s="12"/>
    </row>
    <row r="27" spans="1:38" s="13" customFormat="1" ht="12.75">
      <c r="A27" s="29"/>
      <c r="B27" s="41" t="s">
        <v>92</v>
      </c>
      <c r="C27" s="39" t="s">
        <v>93</v>
      </c>
      <c r="D27" s="80">
        <v>1812293800</v>
      </c>
      <c r="E27" s="81">
        <v>206483100</v>
      </c>
      <c r="F27" s="83">
        <f t="shared" si="0"/>
        <v>2018776900</v>
      </c>
      <c r="G27" s="80">
        <v>1812293800</v>
      </c>
      <c r="H27" s="81">
        <v>206483100</v>
      </c>
      <c r="I27" s="83">
        <f t="shared" si="1"/>
        <v>2018776900</v>
      </c>
      <c r="J27" s="80">
        <v>563742838</v>
      </c>
      <c r="K27" s="81">
        <v>15938259</v>
      </c>
      <c r="L27" s="81">
        <f t="shared" si="2"/>
        <v>579681097</v>
      </c>
      <c r="M27" s="40">
        <f t="shared" si="3"/>
        <v>0.2871447047962556</v>
      </c>
      <c r="N27" s="108">
        <v>503615928</v>
      </c>
      <c r="O27" s="109">
        <v>30824303</v>
      </c>
      <c r="P27" s="110">
        <f t="shared" si="4"/>
        <v>534440231</v>
      </c>
      <c r="Q27" s="40">
        <f t="shared" si="5"/>
        <v>0.26473466731266837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1067358766</v>
      </c>
      <c r="AA27" s="81">
        <f t="shared" si="11"/>
        <v>46762562</v>
      </c>
      <c r="AB27" s="81">
        <f t="shared" si="12"/>
        <v>1114121328</v>
      </c>
      <c r="AC27" s="40">
        <f t="shared" si="13"/>
        <v>0.551879372108924</v>
      </c>
      <c r="AD27" s="80">
        <v>478435721</v>
      </c>
      <c r="AE27" s="81">
        <v>17515871</v>
      </c>
      <c r="AF27" s="81">
        <f t="shared" si="14"/>
        <v>495951592</v>
      </c>
      <c r="AG27" s="40">
        <f t="shared" si="15"/>
        <v>0.4289398161423253</v>
      </c>
      <c r="AH27" s="40">
        <f t="shared" si="16"/>
        <v>0.07760563655978747</v>
      </c>
      <c r="AI27" s="12">
        <v>2267008003</v>
      </c>
      <c r="AJ27" s="12">
        <v>1881980002</v>
      </c>
      <c r="AK27" s="12">
        <v>972409996</v>
      </c>
      <c r="AL27" s="12"/>
    </row>
    <row r="28" spans="1:38" s="13" customFormat="1" ht="12.75">
      <c r="A28" s="42"/>
      <c r="B28" s="43" t="s">
        <v>654</v>
      </c>
      <c r="C28" s="42"/>
      <c r="D28" s="84">
        <f>SUM(D9:D27)</f>
        <v>32034851346</v>
      </c>
      <c r="E28" s="85">
        <f>SUM(E9:E27)</f>
        <v>5684352514</v>
      </c>
      <c r="F28" s="86">
        <f t="shared" si="0"/>
        <v>37719203860</v>
      </c>
      <c r="G28" s="84">
        <f>SUM(G9:G27)</f>
        <v>31920182300</v>
      </c>
      <c r="H28" s="85">
        <f>SUM(H9:H27)</f>
        <v>5887370600</v>
      </c>
      <c r="I28" s="86">
        <f t="shared" si="1"/>
        <v>37807552900</v>
      </c>
      <c r="J28" s="84">
        <f>SUM(J9:J27)</f>
        <v>6560195427</v>
      </c>
      <c r="K28" s="85">
        <f>SUM(K9:K27)</f>
        <v>457586951</v>
      </c>
      <c r="L28" s="85">
        <f t="shared" si="2"/>
        <v>7017782378</v>
      </c>
      <c r="M28" s="44">
        <f t="shared" si="3"/>
        <v>0.18605330070187753</v>
      </c>
      <c r="N28" s="111">
        <f>SUM(N9:N27)</f>
        <v>7008784195</v>
      </c>
      <c r="O28" s="112">
        <f>SUM(O9:O27)</f>
        <v>878479763</v>
      </c>
      <c r="P28" s="113">
        <f t="shared" si="4"/>
        <v>7887263958</v>
      </c>
      <c r="Q28" s="44">
        <f t="shared" si="5"/>
        <v>0.20910473050477582</v>
      </c>
      <c r="R28" s="111">
        <f>SUM(R9:R27)</f>
        <v>0</v>
      </c>
      <c r="S28" s="113">
        <f>SUM(S9:S27)</f>
        <v>0</v>
      </c>
      <c r="T28" s="113">
        <f t="shared" si="6"/>
        <v>0</v>
      </c>
      <c r="U28" s="44">
        <f t="shared" si="7"/>
        <v>0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4">
        <f t="shared" si="9"/>
        <v>0</v>
      </c>
      <c r="Z28" s="84">
        <f t="shared" si="10"/>
        <v>13568979622</v>
      </c>
      <c r="AA28" s="85">
        <f t="shared" si="11"/>
        <v>1336066714</v>
      </c>
      <c r="AB28" s="85">
        <f t="shared" si="12"/>
        <v>14905046336</v>
      </c>
      <c r="AC28" s="44">
        <f t="shared" si="13"/>
        <v>0.3951580312066534</v>
      </c>
      <c r="AD28" s="84">
        <f>SUM(AD9:AD27)</f>
        <v>6310983493</v>
      </c>
      <c r="AE28" s="85">
        <f>SUM(AE9:AE27)</f>
        <v>768685443</v>
      </c>
      <c r="AF28" s="85">
        <f t="shared" si="14"/>
        <v>7079668936</v>
      </c>
      <c r="AG28" s="44">
        <f t="shared" si="15"/>
        <v>0.4140327357029107</v>
      </c>
      <c r="AH28" s="44">
        <f t="shared" si="16"/>
        <v>0.1140724275810967</v>
      </c>
      <c r="AI28" s="12">
        <f>SUM(AI9:AI27)</f>
        <v>33233271849</v>
      </c>
      <c r="AJ28" s="12">
        <f>SUM(AJ9:AJ27)</f>
        <v>31502676303</v>
      </c>
      <c r="AK28" s="12">
        <f>SUM(AK9:AK27)</f>
        <v>13759662460</v>
      </c>
      <c r="AL28" s="12"/>
    </row>
    <row r="29" spans="1:38" s="13" customFormat="1" ht="12.75" customHeight="1">
      <c r="A29" s="45"/>
      <c r="B29" s="46"/>
      <c r="C29" s="47"/>
      <c r="D29" s="87"/>
      <c r="E29" s="88"/>
      <c r="F29" s="89"/>
      <c r="G29" s="87"/>
      <c r="H29" s="88"/>
      <c r="I29" s="89"/>
      <c r="J29" s="90"/>
      <c r="K29" s="88"/>
      <c r="L29" s="89"/>
      <c r="M29" s="48"/>
      <c r="N29" s="90"/>
      <c r="O29" s="89"/>
      <c r="P29" s="88"/>
      <c r="Q29" s="48"/>
      <c r="R29" s="90"/>
      <c r="S29" s="88"/>
      <c r="T29" s="88"/>
      <c r="U29" s="48"/>
      <c r="V29" s="90"/>
      <c r="W29" s="88"/>
      <c r="X29" s="88"/>
      <c r="Y29" s="48"/>
      <c r="Z29" s="90"/>
      <c r="AA29" s="88"/>
      <c r="AB29" s="89"/>
      <c r="AC29" s="48"/>
      <c r="AD29" s="90"/>
      <c r="AE29" s="88"/>
      <c r="AF29" s="88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91"/>
      <c r="O30" s="91"/>
      <c r="P30" s="91"/>
      <c r="Q30" s="12"/>
      <c r="R30" s="91"/>
      <c r="S30" s="91"/>
      <c r="T30" s="91"/>
      <c r="U30" s="12"/>
      <c r="V30" s="91"/>
      <c r="W30" s="91"/>
      <c r="X30" s="91"/>
      <c r="Y30" s="12"/>
      <c r="Z30" s="91"/>
      <c r="AA30" s="91"/>
      <c r="AB30" s="91"/>
      <c r="AC30" s="12"/>
      <c r="AD30" s="91"/>
      <c r="AE30" s="91"/>
      <c r="AF30" s="91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39</v>
      </c>
      <c r="C9" s="39" t="s">
        <v>40</v>
      </c>
      <c r="D9" s="80">
        <v>3992221749</v>
      </c>
      <c r="E9" s="81">
        <v>749097271</v>
      </c>
      <c r="F9" s="82">
        <f>$D9+$E9</f>
        <v>4741319020</v>
      </c>
      <c r="G9" s="80">
        <v>4047215770</v>
      </c>
      <c r="H9" s="81">
        <v>793262334</v>
      </c>
      <c r="I9" s="83">
        <f>$G9+$H9</f>
        <v>4840478104</v>
      </c>
      <c r="J9" s="80">
        <v>718688792</v>
      </c>
      <c r="K9" s="81">
        <v>38430807</v>
      </c>
      <c r="L9" s="81">
        <f>$J9+$K9</f>
        <v>757119599</v>
      </c>
      <c r="M9" s="40">
        <f>IF($F9=0,0,$L9/$F9)</f>
        <v>0.15968543685972011</v>
      </c>
      <c r="N9" s="108">
        <v>891790248</v>
      </c>
      <c r="O9" s="109">
        <v>110911932</v>
      </c>
      <c r="P9" s="110">
        <f>$N9+$O9</f>
        <v>1002702180</v>
      </c>
      <c r="Q9" s="40">
        <f>IF($F9=0,0,$P9/$F9)</f>
        <v>0.21148169439144807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1610479040</v>
      </c>
      <c r="AA9" s="81">
        <f>$K9+$O9</f>
        <v>149342739</v>
      </c>
      <c r="AB9" s="81">
        <f>$Z9+$AA9</f>
        <v>1759821779</v>
      </c>
      <c r="AC9" s="40">
        <f>IF($F9=0,0,$AB9/$F9)</f>
        <v>0.3711671312511682</v>
      </c>
      <c r="AD9" s="80">
        <v>718514148</v>
      </c>
      <c r="AE9" s="81">
        <v>49447046</v>
      </c>
      <c r="AF9" s="81">
        <f>$AD9+$AE9</f>
        <v>767961194</v>
      </c>
      <c r="AG9" s="40">
        <f>IF($AI9=0,0,$AK9/$AI9)</f>
        <v>0.37309223176276096</v>
      </c>
      <c r="AH9" s="40">
        <f>IF($AF9=0,0,(($P9/$AF9)-1))</f>
        <v>0.30566777049935157</v>
      </c>
      <c r="AI9" s="12">
        <v>4380918676</v>
      </c>
      <c r="AJ9" s="12">
        <v>4449461994</v>
      </c>
      <c r="AK9" s="12">
        <v>1634486726</v>
      </c>
      <c r="AL9" s="12"/>
    </row>
    <row r="10" spans="1:38" s="13" customFormat="1" ht="12.75">
      <c r="A10" s="29" t="s">
        <v>94</v>
      </c>
      <c r="B10" s="63" t="s">
        <v>51</v>
      </c>
      <c r="C10" s="39" t="s">
        <v>52</v>
      </c>
      <c r="D10" s="80">
        <v>7316096070</v>
      </c>
      <c r="E10" s="81">
        <v>1079076000</v>
      </c>
      <c r="F10" s="82">
        <f aca="true" t="shared" si="0" ref="F10:F41">$D10+$E10</f>
        <v>8395172070</v>
      </c>
      <c r="G10" s="80">
        <v>7316096070</v>
      </c>
      <c r="H10" s="81">
        <v>1079076000</v>
      </c>
      <c r="I10" s="83">
        <f aca="true" t="shared" si="1" ref="I10:I41">$G10+$H10</f>
        <v>8395172070</v>
      </c>
      <c r="J10" s="80">
        <v>1567584371</v>
      </c>
      <c r="K10" s="81">
        <v>145738522</v>
      </c>
      <c r="L10" s="81">
        <f aca="true" t="shared" si="2" ref="L10:L41">$J10+$K10</f>
        <v>1713322893</v>
      </c>
      <c r="M10" s="40">
        <f aca="true" t="shared" si="3" ref="M10:M41">IF($F10=0,0,$L10/$F10)</f>
        <v>0.2040843092570466</v>
      </c>
      <c r="N10" s="108">
        <v>1577098650</v>
      </c>
      <c r="O10" s="109">
        <v>318935653</v>
      </c>
      <c r="P10" s="110">
        <f aca="true" t="shared" si="4" ref="P10:P41">$N10+$O10</f>
        <v>1896034303</v>
      </c>
      <c r="Q10" s="40">
        <f aca="true" t="shared" si="5" ref="Q10:Q41">IF($F10=0,0,$P10/$F10)</f>
        <v>0.22584817645077762</v>
      </c>
      <c r="R10" s="108">
        <v>0</v>
      </c>
      <c r="S10" s="110">
        <v>0</v>
      </c>
      <c r="T10" s="110">
        <f aca="true" t="shared" si="6" ref="T10:T41">$R10+$S10</f>
        <v>0</v>
      </c>
      <c r="U10" s="40">
        <f aca="true" t="shared" si="7" ref="U10:U41">IF($I10=0,0,$T10/$I10)</f>
        <v>0</v>
      </c>
      <c r="V10" s="108">
        <v>0</v>
      </c>
      <c r="W10" s="110">
        <v>0</v>
      </c>
      <c r="X10" s="110">
        <f aca="true" t="shared" si="8" ref="X10:X41">$V10+$W10</f>
        <v>0</v>
      </c>
      <c r="Y10" s="40">
        <f aca="true" t="shared" si="9" ref="Y10:Y41">IF($I10=0,0,$X10/$I10)</f>
        <v>0</v>
      </c>
      <c r="Z10" s="80">
        <f aca="true" t="shared" si="10" ref="Z10:Z41">$J10+$N10</f>
        <v>3144683021</v>
      </c>
      <c r="AA10" s="81">
        <f aca="true" t="shared" si="11" ref="AA10:AA41">$K10+$O10</f>
        <v>464674175</v>
      </c>
      <c r="AB10" s="81">
        <f aca="true" t="shared" si="12" ref="AB10:AB41">$Z10+$AA10</f>
        <v>3609357196</v>
      </c>
      <c r="AC10" s="40">
        <f aca="true" t="shared" si="13" ref="AC10:AC41">IF($F10=0,0,$AB10/$F10)</f>
        <v>0.4299324857078242</v>
      </c>
      <c r="AD10" s="80">
        <v>1433979021</v>
      </c>
      <c r="AE10" s="81">
        <v>255808715</v>
      </c>
      <c r="AF10" s="81">
        <f aca="true" t="shared" si="14" ref="AF10:AF41">$AD10+$AE10</f>
        <v>1689787736</v>
      </c>
      <c r="AG10" s="40">
        <f aca="true" t="shared" si="15" ref="AG10:AG41">IF($AI10=0,0,$AK10/$AI10)</f>
        <v>0.40585988414837093</v>
      </c>
      <c r="AH10" s="40">
        <f aca="true" t="shared" si="16" ref="AH10:AH41">IF($AF10=0,0,(($P10/$AF10)-1))</f>
        <v>0.12205471883008157</v>
      </c>
      <c r="AI10" s="12">
        <v>8027850860</v>
      </c>
      <c r="AJ10" s="12">
        <v>7855720497</v>
      </c>
      <c r="AK10" s="12">
        <v>3258182620</v>
      </c>
      <c r="AL10" s="12"/>
    </row>
    <row r="11" spans="1:38" s="59" customFormat="1" ht="12.75">
      <c r="A11" s="64"/>
      <c r="B11" s="65" t="s">
        <v>95</v>
      </c>
      <c r="C11" s="32"/>
      <c r="D11" s="84">
        <f>SUM(D9:D10)</f>
        <v>11308317819</v>
      </c>
      <c r="E11" s="85">
        <f>SUM(E9:E10)</f>
        <v>1828173271</v>
      </c>
      <c r="F11" s="86">
        <f t="shared" si="0"/>
        <v>13136491090</v>
      </c>
      <c r="G11" s="84">
        <f>SUM(G9:G10)</f>
        <v>11363311840</v>
      </c>
      <c r="H11" s="85">
        <f>SUM(H9:H10)</f>
        <v>1872338334</v>
      </c>
      <c r="I11" s="86">
        <f t="shared" si="1"/>
        <v>13235650174</v>
      </c>
      <c r="J11" s="84">
        <f>SUM(J9:J10)</f>
        <v>2286273163</v>
      </c>
      <c r="K11" s="85">
        <f>SUM(K9:K10)</f>
        <v>184169329</v>
      </c>
      <c r="L11" s="85">
        <f t="shared" si="2"/>
        <v>2470442492</v>
      </c>
      <c r="M11" s="44">
        <f t="shared" si="3"/>
        <v>0.18805954155296428</v>
      </c>
      <c r="N11" s="114">
        <f>SUM(N9:N10)</f>
        <v>2468888898</v>
      </c>
      <c r="O11" s="115">
        <f>SUM(O9:O10)</f>
        <v>429847585</v>
      </c>
      <c r="P11" s="116">
        <f t="shared" si="4"/>
        <v>2898736483</v>
      </c>
      <c r="Q11" s="44">
        <f t="shared" si="5"/>
        <v>0.2206629200400881</v>
      </c>
      <c r="R11" s="114">
        <f>SUM(R9:R10)</f>
        <v>0</v>
      </c>
      <c r="S11" s="116">
        <f>SUM(S9:S10)</f>
        <v>0</v>
      </c>
      <c r="T11" s="116">
        <f t="shared" si="6"/>
        <v>0</v>
      </c>
      <c r="U11" s="44">
        <f t="shared" si="7"/>
        <v>0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4">
        <f t="shared" si="9"/>
        <v>0</v>
      </c>
      <c r="Z11" s="84">
        <f t="shared" si="10"/>
        <v>4755162061</v>
      </c>
      <c r="AA11" s="85">
        <f t="shared" si="11"/>
        <v>614016914</v>
      </c>
      <c r="AB11" s="85">
        <f t="shared" si="12"/>
        <v>5369178975</v>
      </c>
      <c r="AC11" s="44">
        <f t="shared" si="13"/>
        <v>0.4087224615930524</v>
      </c>
      <c r="AD11" s="84">
        <f>SUM(AD9:AD10)</f>
        <v>2152493169</v>
      </c>
      <c r="AE11" s="85">
        <f>SUM(AE9:AE10)</f>
        <v>305255761</v>
      </c>
      <c r="AF11" s="85">
        <f t="shared" si="14"/>
        <v>2457748930</v>
      </c>
      <c r="AG11" s="44">
        <f t="shared" si="15"/>
        <v>0.394291257630784</v>
      </c>
      <c r="AH11" s="44">
        <f t="shared" si="16"/>
        <v>0.17942742141688162</v>
      </c>
      <c r="AI11" s="66">
        <f>SUM(AI9:AI10)</f>
        <v>12408769536</v>
      </c>
      <c r="AJ11" s="66">
        <f>SUM(AJ9:AJ10)</f>
        <v>12305182491</v>
      </c>
      <c r="AK11" s="66">
        <f>SUM(AK9:AK10)</f>
        <v>4892669346</v>
      </c>
      <c r="AL11" s="66"/>
    </row>
    <row r="12" spans="1:38" s="13" customFormat="1" ht="12.75">
      <c r="A12" s="29" t="s">
        <v>96</v>
      </c>
      <c r="B12" s="63" t="s">
        <v>97</v>
      </c>
      <c r="C12" s="39" t="s">
        <v>98</v>
      </c>
      <c r="D12" s="80">
        <v>158861357</v>
      </c>
      <c r="E12" s="81">
        <v>48355500</v>
      </c>
      <c r="F12" s="82">
        <f t="shared" si="0"/>
        <v>207216857</v>
      </c>
      <c r="G12" s="80">
        <v>158861357</v>
      </c>
      <c r="H12" s="81">
        <v>48355500</v>
      </c>
      <c r="I12" s="83">
        <f t="shared" si="1"/>
        <v>207216857</v>
      </c>
      <c r="J12" s="80">
        <v>38788307</v>
      </c>
      <c r="K12" s="81">
        <v>1296269</v>
      </c>
      <c r="L12" s="81">
        <f t="shared" si="2"/>
        <v>40084576</v>
      </c>
      <c r="M12" s="40">
        <f t="shared" si="3"/>
        <v>0.19344264062455113</v>
      </c>
      <c r="N12" s="108">
        <v>35525764</v>
      </c>
      <c r="O12" s="109">
        <v>1835292</v>
      </c>
      <c r="P12" s="110">
        <f t="shared" si="4"/>
        <v>37361056</v>
      </c>
      <c r="Q12" s="40">
        <f t="shared" si="5"/>
        <v>0.1802993083714227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74314071</v>
      </c>
      <c r="AA12" s="81">
        <f t="shared" si="11"/>
        <v>3131561</v>
      </c>
      <c r="AB12" s="81">
        <f t="shared" si="12"/>
        <v>77445632</v>
      </c>
      <c r="AC12" s="40">
        <f t="shared" si="13"/>
        <v>0.3737419489959738</v>
      </c>
      <c r="AD12" s="80">
        <v>31725129</v>
      </c>
      <c r="AE12" s="81">
        <v>700585</v>
      </c>
      <c r="AF12" s="81">
        <f t="shared" si="14"/>
        <v>32425714</v>
      </c>
      <c r="AG12" s="40">
        <f t="shared" si="15"/>
        <v>0.48492709108007126</v>
      </c>
      <c r="AH12" s="40">
        <f t="shared" si="16"/>
        <v>0.15220457443126767</v>
      </c>
      <c r="AI12" s="12">
        <v>144297296</v>
      </c>
      <c r="AJ12" s="12">
        <v>144297296</v>
      </c>
      <c r="AK12" s="12">
        <v>69973668</v>
      </c>
      <c r="AL12" s="12"/>
    </row>
    <row r="13" spans="1:38" s="13" customFormat="1" ht="12.75">
      <c r="A13" s="29" t="s">
        <v>96</v>
      </c>
      <c r="B13" s="63" t="s">
        <v>99</v>
      </c>
      <c r="C13" s="39" t="s">
        <v>100</v>
      </c>
      <c r="D13" s="80">
        <v>148244750</v>
      </c>
      <c r="E13" s="81">
        <v>31932250</v>
      </c>
      <c r="F13" s="82">
        <f t="shared" si="0"/>
        <v>180177000</v>
      </c>
      <c r="G13" s="80">
        <v>148244750</v>
      </c>
      <c r="H13" s="81">
        <v>31932250</v>
      </c>
      <c r="I13" s="83">
        <f t="shared" si="1"/>
        <v>180177000</v>
      </c>
      <c r="J13" s="80">
        <v>39240228</v>
      </c>
      <c r="K13" s="81">
        <v>1030028</v>
      </c>
      <c r="L13" s="81">
        <f t="shared" si="2"/>
        <v>40270256</v>
      </c>
      <c r="M13" s="40">
        <f t="shared" si="3"/>
        <v>0.2235038656432286</v>
      </c>
      <c r="N13" s="108">
        <v>37855959</v>
      </c>
      <c r="O13" s="109">
        <v>2831473</v>
      </c>
      <c r="P13" s="110">
        <f t="shared" si="4"/>
        <v>40687432</v>
      </c>
      <c r="Q13" s="40">
        <f t="shared" si="5"/>
        <v>0.2258192333094679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77096187</v>
      </c>
      <c r="AA13" s="81">
        <f t="shared" si="11"/>
        <v>3861501</v>
      </c>
      <c r="AB13" s="81">
        <f t="shared" si="12"/>
        <v>80957688</v>
      </c>
      <c r="AC13" s="40">
        <f t="shared" si="13"/>
        <v>0.4493230989526965</v>
      </c>
      <c r="AD13" s="80">
        <v>31784925</v>
      </c>
      <c r="AE13" s="81">
        <v>7075692</v>
      </c>
      <c r="AF13" s="81">
        <f t="shared" si="14"/>
        <v>38860617</v>
      </c>
      <c r="AG13" s="40">
        <f t="shared" si="15"/>
        <v>0.44806132922085523</v>
      </c>
      <c r="AH13" s="40">
        <f t="shared" si="16"/>
        <v>0.04700941830131011</v>
      </c>
      <c r="AI13" s="12">
        <v>160670034</v>
      </c>
      <c r="AJ13" s="12">
        <v>166523614</v>
      </c>
      <c r="AK13" s="12">
        <v>71990029</v>
      </c>
      <c r="AL13" s="12"/>
    </row>
    <row r="14" spans="1:38" s="13" customFormat="1" ht="12.75">
      <c r="A14" s="29" t="s">
        <v>96</v>
      </c>
      <c r="B14" s="63" t="s">
        <v>101</v>
      </c>
      <c r="C14" s="39" t="s">
        <v>102</v>
      </c>
      <c r="D14" s="80">
        <v>44356696</v>
      </c>
      <c r="E14" s="81">
        <v>22356980</v>
      </c>
      <c r="F14" s="82">
        <f t="shared" si="0"/>
        <v>66713676</v>
      </c>
      <c r="G14" s="80">
        <v>44356696</v>
      </c>
      <c r="H14" s="81">
        <v>22356980</v>
      </c>
      <c r="I14" s="83">
        <f t="shared" si="1"/>
        <v>66713676</v>
      </c>
      <c r="J14" s="80">
        <v>8320673</v>
      </c>
      <c r="K14" s="81">
        <v>338815</v>
      </c>
      <c r="L14" s="81">
        <f t="shared" si="2"/>
        <v>8659488</v>
      </c>
      <c r="M14" s="40">
        <f t="shared" si="3"/>
        <v>0.1298007922693392</v>
      </c>
      <c r="N14" s="108">
        <v>7120955</v>
      </c>
      <c r="O14" s="109">
        <v>1556046</v>
      </c>
      <c r="P14" s="110">
        <f t="shared" si="4"/>
        <v>8677001</v>
      </c>
      <c r="Q14" s="40">
        <f t="shared" si="5"/>
        <v>0.1300633021631127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15441628</v>
      </c>
      <c r="AA14" s="81">
        <f t="shared" si="11"/>
        <v>1894861</v>
      </c>
      <c r="AB14" s="81">
        <f t="shared" si="12"/>
        <v>17336489</v>
      </c>
      <c r="AC14" s="40">
        <f t="shared" si="13"/>
        <v>0.2598640944324519</v>
      </c>
      <c r="AD14" s="80">
        <v>6283200</v>
      </c>
      <c r="AE14" s="81">
        <v>1084923</v>
      </c>
      <c r="AF14" s="81">
        <f t="shared" si="14"/>
        <v>7368123</v>
      </c>
      <c r="AG14" s="40">
        <f t="shared" si="15"/>
        <v>0.3683810337182396</v>
      </c>
      <c r="AH14" s="40">
        <f t="shared" si="16"/>
        <v>0.1776406284205625</v>
      </c>
      <c r="AI14" s="12">
        <v>42377331</v>
      </c>
      <c r="AJ14" s="12">
        <v>42377331</v>
      </c>
      <c r="AK14" s="12">
        <v>15611005</v>
      </c>
      <c r="AL14" s="12"/>
    </row>
    <row r="15" spans="1:38" s="13" customFormat="1" ht="12.75">
      <c r="A15" s="29" t="s">
        <v>96</v>
      </c>
      <c r="B15" s="63" t="s">
        <v>103</v>
      </c>
      <c r="C15" s="39" t="s">
        <v>104</v>
      </c>
      <c r="D15" s="80">
        <v>305092361</v>
      </c>
      <c r="E15" s="81">
        <v>124736110</v>
      </c>
      <c r="F15" s="82">
        <f t="shared" si="0"/>
        <v>429828471</v>
      </c>
      <c r="G15" s="80">
        <v>305092361</v>
      </c>
      <c r="H15" s="81">
        <v>124736110</v>
      </c>
      <c r="I15" s="83">
        <f t="shared" si="1"/>
        <v>429828471</v>
      </c>
      <c r="J15" s="80">
        <v>80649214</v>
      </c>
      <c r="K15" s="81">
        <v>12038328</v>
      </c>
      <c r="L15" s="81">
        <f t="shared" si="2"/>
        <v>92687542</v>
      </c>
      <c r="M15" s="40">
        <f t="shared" si="3"/>
        <v>0.21563844243347016</v>
      </c>
      <c r="N15" s="108">
        <v>75242422</v>
      </c>
      <c r="O15" s="109">
        <v>12056286</v>
      </c>
      <c r="P15" s="110">
        <f t="shared" si="4"/>
        <v>87298708</v>
      </c>
      <c r="Q15" s="40">
        <f t="shared" si="5"/>
        <v>0.20310126920373314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155891636</v>
      </c>
      <c r="AA15" s="81">
        <f t="shared" si="11"/>
        <v>24094614</v>
      </c>
      <c r="AB15" s="81">
        <f t="shared" si="12"/>
        <v>179986250</v>
      </c>
      <c r="AC15" s="40">
        <f t="shared" si="13"/>
        <v>0.4187397116372033</v>
      </c>
      <c r="AD15" s="80">
        <v>71602065</v>
      </c>
      <c r="AE15" s="81">
        <v>8099051</v>
      </c>
      <c r="AF15" s="81">
        <f t="shared" si="14"/>
        <v>79701116</v>
      </c>
      <c r="AG15" s="40">
        <f t="shared" si="15"/>
        <v>0.3476153359143544</v>
      </c>
      <c r="AH15" s="40">
        <f t="shared" si="16"/>
        <v>0.09532604286243629</v>
      </c>
      <c r="AI15" s="12">
        <v>423630274</v>
      </c>
      <c r="AJ15" s="12">
        <v>182307170</v>
      </c>
      <c r="AK15" s="12">
        <v>147260380</v>
      </c>
      <c r="AL15" s="12"/>
    </row>
    <row r="16" spans="1:38" s="13" customFormat="1" ht="12.75">
      <c r="A16" s="29" t="s">
        <v>96</v>
      </c>
      <c r="B16" s="63" t="s">
        <v>105</v>
      </c>
      <c r="C16" s="39" t="s">
        <v>106</v>
      </c>
      <c r="D16" s="80">
        <v>266190305</v>
      </c>
      <c r="E16" s="81">
        <v>37544200</v>
      </c>
      <c r="F16" s="82">
        <f t="shared" si="0"/>
        <v>303734505</v>
      </c>
      <c r="G16" s="80">
        <v>266190305</v>
      </c>
      <c r="H16" s="81">
        <v>37544200</v>
      </c>
      <c r="I16" s="83">
        <f t="shared" si="1"/>
        <v>303734505</v>
      </c>
      <c r="J16" s="80">
        <v>54244648</v>
      </c>
      <c r="K16" s="81">
        <v>4998664</v>
      </c>
      <c r="L16" s="81">
        <f t="shared" si="2"/>
        <v>59243312</v>
      </c>
      <c r="M16" s="40">
        <f t="shared" si="3"/>
        <v>0.195049660228758</v>
      </c>
      <c r="N16" s="108">
        <v>56525842</v>
      </c>
      <c r="O16" s="109">
        <v>4455268</v>
      </c>
      <c r="P16" s="110">
        <f t="shared" si="4"/>
        <v>60981110</v>
      </c>
      <c r="Q16" s="40">
        <f t="shared" si="5"/>
        <v>0.2007710977717201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110770490</v>
      </c>
      <c r="AA16" s="81">
        <f t="shared" si="11"/>
        <v>9453932</v>
      </c>
      <c r="AB16" s="81">
        <f t="shared" si="12"/>
        <v>120224422</v>
      </c>
      <c r="AC16" s="40">
        <f t="shared" si="13"/>
        <v>0.39582075800047806</v>
      </c>
      <c r="AD16" s="80">
        <v>52469824</v>
      </c>
      <c r="AE16" s="81">
        <v>6646342</v>
      </c>
      <c r="AF16" s="81">
        <f t="shared" si="14"/>
        <v>59116166</v>
      </c>
      <c r="AG16" s="40">
        <f t="shared" si="15"/>
        <v>0.6062346675983004</v>
      </c>
      <c r="AH16" s="40">
        <f t="shared" si="16"/>
        <v>0.03154710675925765</v>
      </c>
      <c r="AI16" s="12">
        <v>183889162</v>
      </c>
      <c r="AJ16" s="12">
        <v>183889162</v>
      </c>
      <c r="AK16" s="12">
        <v>111479985</v>
      </c>
      <c r="AL16" s="12"/>
    </row>
    <row r="17" spans="1:38" s="13" customFormat="1" ht="12.75">
      <c r="A17" s="29" t="s">
        <v>96</v>
      </c>
      <c r="B17" s="63" t="s">
        <v>107</v>
      </c>
      <c r="C17" s="39" t="s">
        <v>108</v>
      </c>
      <c r="D17" s="80">
        <v>110301939</v>
      </c>
      <c r="E17" s="81">
        <v>42186059</v>
      </c>
      <c r="F17" s="82">
        <f t="shared" si="0"/>
        <v>152487998</v>
      </c>
      <c r="G17" s="80">
        <v>110301939</v>
      </c>
      <c r="H17" s="81">
        <v>42186059</v>
      </c>
      <c r="I17" s="83">
        <f t="shared" si="1"/>
        <v>152487998</v>
      </c>
      <c r="J17" s="80">
        <v>19186640</v>
      </c>
      <c r="K17" s="81">
        <v>1721622</v>
      </c>
      <c r="L17" s="81">
        <f t="shared" si="2"/>
        <v>20908262</v>
      </c>
      <c r="M17" s="40">
        <f t="shared" si="3"/>
        <v>0.13711414848531225</v>
      </c>
      <c r="N17" s="108">
        <v>19092186</v>
      </c>
      <c r="O17" s="109">
        <v>5321974</v>
      </c>
      <c r="P17" s="110">
        <f t="shared" si="4"/>
        <v>24414160</v>
      </c>
      <c r="Q17" s="40">
        <f t="shared" si="5"/>
        <v>0.16010545302063708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38278826</v>
      </c>
      <c r="AA17" s="81">
        <f t="shared" si="11"/>
        <v>7043596</v>
      </c>
      <c r="AB17" s="81">
        <f t="shared" si="12"/>
        <v>45322422</v>
      </c>
      <c r="AC17" s="40">
        <f t="shared" si="13"/>
        <v>0.29721960150594934</v>
      </c>
      <c r="AD17" s="80">
        <v>15475196</v>
      </c>
      <c r="AE17" s="81">
        <v>4707350</v>
      </c>
      <c r="AF17" s="81">
        <f t="shared" si="14"/>
        <v>20182546</v>
      </c>
      <c r="AG17" s="40">
        <f t="shared" si="15"/>
        <v>0.3395105854882141</v>
      </c>
      <c r="AH17" s="40">
        <f t="shared" si="16"/>
        <v>0.20966700633309587</v>
      </c>
      <c r="AI17" s="12">
        <v>113917750</v>
      </c>
      <c r="AJ17" s="12">
        <v>113917750</v>
      </c>
      <c r="AK17" s="12">
        <v>38676282</v>
      </c>
      <c r="AL17" s="12"/>
    </row>
    <row r="18" spans="1:38" s="13" customFormat="1" ht="12.75">
      <c r="A18" s="29" t="s">
        <v>96</v>
      </c>
      <c r="B18" s="63" t="s">
        <v>109</v>
      </c>
      <c r="C18" s="39" t="s">
        <v>110</v>
      </c>
      <c r="D18" s="80">
        <v>43232563</v>
      </c>
      <c r="E18" s="81">
        <v>61521874</v>
      </c>
      <c r="F18" s="82">
        <f t="shared" si="0"/>
        <v>104754437</v>
      </c>
      <c r="G18" s="80">
        <v>43232563</v>
      </c>
      <c r="H18" s="81">
        <v>61521874</v>
      </c>
      <c r="I18" s="83">
        <f t="shared" si="1"/>
        <v>104754437</v>
      </c>
      <c r="J18" s="80">
        <v>10634561</v>
      </c>
      <c r="K18" s="81">
        <v>1796624</v>
      </c>
      <c r="L18" s="81">
        <f t="shared" si="2"/>
        <v>12431185</v>
      </c>
      <c r="M18" s="40">
        <f t="shared" si="3"/>
        <v>0.11866977052246484</v>
      </c>
      <c r="N18" s="108">
        <v>12350043</v>
      </c>
      <c r="O18" s="109">
        <v>3805398</v>
      </c>
      <c r="P18" s="110">
        <f t="shared" si="4"/>
        <v>16155441</v>
      </c>
      <c r="Q18" s="40">
        <f t="shared" si="5"/>
        <v>0.1542220211636477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22984604</v>
      </c>
      <c r="AA18" s="81">
        <f t="shared" si="11"/>
        <v>5602022</v>
      </c>
      <c r="AB18" s="81">
        <f t="shared" si="12"/>
        <v>28586626</v>
      </c>
      <c r="AC18" s="40">
        <f t="shared" si="13"/>
        <v>0.27289179168611255</v>
      </c>
      <c r="AD18" s="80">
        <v>7485735</v>
      </c>
      <c r="AE18" s="81">
        <v>2452512</v>
      </c>
      <c r="AF18" s="81">
        <f t="shared" si="14"/>
        <v>9938247</v>
      </c>
      <c r="AG18" s="40">
        <f t="shared" si="15"/>
        <v>0.460176071337584</v>
      </c>
      <c r="AH18" s="40">
        <f t="shared" si="16"/>
        <v>0.625582559982661</v>
      </c>
      <c r="AI18" s="12">
        <v>44468453</v>
      </c>
      <c r="AJ18" s="12">
        <v>44468453</v>
      </c>
      <c r="AK18" s="12">
        <v>20463318</v>
      </c>
      <c r="AL18" s="12"/>
    </row>
    <row r="19" spans="1:38" s="13" customFormat="1" ht="12.75">
      <c r="A19" s="29" t="s">
        <v>96</v>
      </c>
      <c r="B19" s="63" t="s">
        <v>111</v>
      </c>
      <c r="C19" s="39" t="s">
        <v>112</v>
      </c>
      <c r="D19" s="80">
        <v>521397720</v>
      </c>
      <c r="E19" s="81">
        <v>35006900</v>
      </c>
      <c r="F19" s="82">
        <f t="shared" si="0"/>
        <v>556404620</v>
      </c>
      <c r="G19" s="80">
        <v>521397720</v>
      </c>
      <c r="H19" s="81">
        <v>35006900</v>
      </c>
      <c r="I19" s="83">
        <f t="shared" si="1"/>
        <v>556404620</v>
      </c>
      <c r="J19" s="80">
        <v>112583276</v>
      </c>
      <c r="K19" s="81">
        <v>5616744</v>
      </c>
      <c r="L19" s="81">
        <f t="shared" si="2"/>
        <v>118200020</v>
      </c>
      <c r="M19" s="40">
        <f t="shared" si="3"/>
        <v>0.2124353676286872</v>
      </c>
      <c r="N19" s="108">
        <v>117805567</v>
      </c>
      <c r="O19" s="109">
        <v>8443869</v>
      </c>
      <c r="P19" s="110">
        <f t="shared" si="4"/>
        <v>126249436</v>
      </c>
      <c r="Q19" s="40">
        <f t="shared" si="5"/>
        <v>0.22690220652732898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230388843</v>
      </c>
      <c r="AA19" s="81">
        <f t="shared" si="11"/>
        <v>14060613</v>
      </c>
      <c r="AB19" s="81">
        <f t="shared" si="12"/>
        <v>244449456</v>
      </c>
      <c r="AC19" s="40">
        <f t="shared" si="13"/>
        <v>0.43933757415601615</v>
      </c>
      <c r="AD19" s="80">
        <v>70816266</v>
      </c>
      <c r="AE19" s="81">
        <v>7995683</v>
      </c>
      <c r="AF19" s="81">
        <f t="shared" si="14"/>
        <v>78811949</v>
      </c>
      <c r="AG19" s="40">
        <f t="shared" si="15"/>
        <v>0.30661439192260154</v>
      </c>
      <c r="AH19" s="40">
        <f t="shared" si="16"/>
        <v>0.6019072945398165</v>
      </c>
      <c r="AI19" s="12">
        <v>521253373</v>
      </c>
      <c r="AJ19" s="12">
        <v>497043518</v>
      </c>
      <c r="AK19" s="12">
        <v>159823786</v>
      </c>
      <c r="AL19" s="12"/>
    </row>
    <row r="20" spans="1:38" s="13" customFormat="1" ht="12.75">
      <c r="A20" s="29" t="s">
        <v>96</v>
      </c>
      <c r="B20" s="63" t="s">
        <v>113</v>
      </c>
      <c r="C20" s="39" t="s">
        <v>114</v>
      </c>
      <c r="D20" s="80">
        <v>81777746</v>
      </c>
      <c r="E20" s="81">
        <v>17911850</v>
      </c>
      <c r="F20" s="82">
        <f t="shared" si="0"/>
        <v>99689596</v>
      </c>
      <c r="G20" s="80">
        <v>81777746</v>
      </c>
      <c r="H20" s="81">
        <v>17911850</v>
      </c>
      <c r="I20" s="83">
        <f t="shared" si="1"/>
        <v>99689596</v>
      </c>
      <c r="J20" s="80">
        <v>27615111</v>
      </c>
      <c r="K20" s="81">
        <v>2379998</v>
      </c>
      <c r="L20" s="81">
        <f t="shared" si="2"/>
        <v>29995109</v>
      </c>
      <c r="M20" s="40">
        <f t="shared" si="3"/>
        <v>0.3008850492282063</v>
      </c>
      <c r="N20" s="108">
        <v>15503569</v>
      </c>
      <c r="O20" s="109">
        <v>4424257</v>
      </c>
      <c r="P20" s="110">
        <f t="shared" si="4"/>
        <v>19927826</v>
      </c>
      <c r="Q20" s="40">
        <f t="shared" si="5"/>
        <v>0.19989875372752036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43118680</v>
      </c>
      <c r="AA20" s="81">
        <f t="shared" si="11"/>
        <v>6804255</v>
      </c>
      <c r="AB20" s="81">
        <f t="shared" si="12"/>
        <v>49922935</v>
      </c>
      <c r="AC20" s="40">
        <f t="shared" si="13"/>
        <v>0.5007838029557267</v>
      </c>
      <c r="AD20" s="80">
        <v>21601327</v>
      </c>
      <c r="AE20" s="81">
        <v>2760803</v>
      </c>
      <c r="AF20" s="81">
        <f t="shared" si="14"/>
        <v>24362130</v>
      </c>
      <c r="AG20" s="40">
        <f t="shared" si="15"/>
        <v>2.1738112646199674</v>
      </c>
      <c r="AH20" s="40">
        <f t="shared" si="16"/>
        <v>-0.1820162686924337</v>
      </c>
      <c r="AI20" s="12">
        <v>20245086</v>
      </c>
      <c r="AJ20" s="12">
        <v>140576559</v>
      </c>
      <c r="AK20" s="12">
        <v>44008996</v>
      </c>
      <c r="AL20" s="12"/>
    </row>
    <row r="21" spans="1:38" s="13" customFormat="1" ht="12.75">
      <c r="A21" s="29" t="s">
        <v>115</v>
      </c>
      <c r="B21" s="63" t="s">
        <v>116</v>
      </c>
      <c r="C21" s="39" t="s">
        <v>117</v>
      </c>
      <c r="D21" s="80">
        <v>153299666</v>
      </c>
      <c r="E21" s="81">
        <v>16110000</v>
      </c>
      <c r="F21" s="82">
        <f t="shared" si="0"/>
        <v>169409666</v>
      </c>
      <c r="G21" s="80">
        <v>153299666</v>
      </c>
      <c r="H21" s="81">
        <v>16110000</v>
      </c>
      <c r="I21" s="83">
        <f t="shared" si="1"/>
        <v>169409666</v>
      </c>
      <c r="J21" s="80">
        <v>20135403</v>
      </c>
      <c r="K21" s="81">
        <v>1201969</v>
      </c>
      <c r="L21" s="81">
        <f t="shared" si="2"/>
        <v>21337372</v>
      </c>
      <c r="M21" s="40">
        <f t="shared" si="3"/>
        <v>0.1259513255872897</v>
      </c>
      <c r="N21" s="108">
        <v>26166900</v>
      </c>
      <c r="O21" s="109">
        <v>276334</v>
      </c>
      <c r="P21" s="110">
        <f t="shared" si="4"/>
        <v>26443234</v>
      </c>
      <c r="Q21" s="40">
        <f t="shared" si="5"/>
        <v>0.15609046770684265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46302303</v>
      </c>
      <c r="AA21" s="81">
        <f t="shared" si="11"/>
        <v>1478303</v>
      </c>
      <c r="AB21" s="81">
        <f t="shared" si="12"/>
        <v>47780606</v>
      </c>
      <c r="AC21" s="40">
        <f t="shared" si="13"/>
        <v>0.28204179329413237</v>
      </c>
      <c r="AD21" s="80">
        <v>26456596</v>
      </c>
      <c r="AE21" s="81">
        <v>37438</v>
      </c>
      <c r="AF21" s="81">
        <f t="shared" si="14"/>
        <v>26494034</v>
      </c>
      <c r="AG21" s="40">
        <f t="shared" si="15"/>
        <v>0.25699073746477424</v>
      </c>
      <c r="AH21" s="40">
        <f t="shared" si="16"/>
        <v>-0.0019174128031993476</v>
      </c>
      <c r="AI21" s="12">
        <v>198329934</v>
      </c>
      <c r="AJ21" s="12">
        <v>197276217</v>
      </c>
      <c r="AK21" s="12">
        <v>50968956</v>
      </c>
      <c r="AL21" s="12"/>
    </row>
    <row r="22" spans="1:38" s="59" customFormat="1" ht="12.75">
      <c r="A22" s="64"/>
      <c r="B22" s="65" t="s">
        <v>118</v>
      </c>
      <c r="C22" s="32"/>
      <c r="D22" s="84">
        <f>SUM(D12:D21)</f>
        <v>1832755103</v>
      </c>
      <c r="E22" s="85">
        <f>SUM(E12:E21)</f>
        <v>437661723</v>
      </c>
      <c r="F22" s="86">
        <f t="shared" si="0"/>
        <v>2270416826</v>
      </c>
      <c r="G22" s="84">
        <f>SUM(G12:G21)</f>
        <v>1832755103</v>
      </c>
      <c r="H22" s="85">
        <f>SUM(H12:H21)</f>
        <v>437661723</v>
      </c>
      <c r="I22" s="86">
        <f t="shared" si="1"/>
        <v>2270416826</v>
      </c>
      <c r="J22" s="84">
        <f>SUM(J12:J21)</f>
        <v>411398061</v>
      </c>
      <c r="K22" s="85">
        <f>SUM(K12:K21)</f>
        <v>32419061</v>
      </c>
      <c r="L22" s="85">
        <f t="shared" si="2"/>
        <v>443817122</v>
      </c>
      <c r="M22" s="44">
        <f t="shared" si="3"/>
        <v>0.19547825620281056</v>
      </c>
      <c r="N22" s="114">
        <f>SUM(N12:N21)</f>
        <v>403189207</v>
      </c>
      <c r="O22" s="115">
        <f>SUM(O12:O21)</f>
        <v>45006197</v>
      </c>
      <c r="P22" s="116">
        <f t="shared" si="4"/>
        <v>448195404</v>
      </c>
      <c r="Q22" s="44">
        <f t="shared" si="5"/>
        <v>0.19740666069218077</v>
      </c>
      <c r="R22" s="114">
        <f>SUM(R12:R21)</f>
        <v>0</v>
      </c>
      <c r="S22" s="116">
        <f>SUM(S12:S21)</f>
        <v>0</v>
      </c>
      <c r="T22" s="116">
        <f t="shared" si="6"/>
        <v>0</v>
      </c>
      <c r="U22" s="44">
        <f t="shared" si="7"/>
        <v>0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4">
        <f t="shared" si="9"/>
        <v>0</v>
      </c>
      <c r="Z22" s="84">
        <f t="shared" si="10"/>
        <v>814587268</v>
      </c>
      <c r="AA22" s="85">
        <f t="shared" si="11"/>
        <v>77425258</v>
      </c>
      <c r="AB22" s="85">
        <f t="shared" si="12"/>
        <v>892012526</v>
      </c>
      <c r="AC22" s="44">
        <f t="shared" si="13"/>
        <v>0.39288491689499133</v>
      </c>
      <c r="AD22" s="84">
        <f>SUM(AD12:AD21)</f>
        <v>335700263</v>
      </c>
      <c r="AE22" s="85">
        <f>SUM(AE12:AE21)</f>
        <v>41560379</v>
      </c>
      <c r="AF22" s="85">
        <f t="shared" si="14"/>
        <v>377260642</v>
      </c>
      <c r="AG22" s="44">
        <f t="shared" si="15"/>
        <v>0.39407738471039666</v>
      </c>
      <c r="AH22" s="44">
        <f t="shared" si="16"/>
        <v>0.18802587416473737</v>
      </c>
      <c r="AI22" s="66">
        <f>SUM(AI12:AI21)</f>
        <v>1853078693</v>
      </c>
      <c r="AJ22" s="66">
        <f>SUM(AJ12:AJ21)</f>
        <v>1712677070</v>
      </c>
      <c r="AK22" s="66">
        <f>SUM(AK12:AK21)</f>
        <v>730256405</v>
      </c>
      <c r="AL22" s="66"/>
    </row>
    <row r="23" spans="1:38" s="13" customFormat="1" ht="12.75">
      <c r="A23" s="29" t="s">
        <v>96</v>
      </c>
      <c r="B23" s="63" t="s">
        <v>119</v>
      </c>
      <c r="C23" s="39" t="s">
        <v>120</v>
      </c>
      <c r="D23" s="80">
        <v>136468074</v>
      </c>
      <c r="E23" s="81">
        <v>61326374</v>
      </c>
      <c r="F23" s="82">
        <f t="shared" si="0"/>
        <v>197794448</v>
      </c>
      <c r="G23" s="80">
        <v>136468074</v>
      </c>
      <c r="H23" s="81">
        <v>61326374</v>
      </c>
      <c r="I23" s="83">
        <f t="shared" si="1"/>
        <v>197794448</v>
      </c>
      <c r="J23" s="80">
        <v>24421375</v>
      </c>
      <c r="K23" s="81">
        <v>5503425</v>
      </c>
      <c r="L23" s="81">
        <f t="shared" si="2"/>
        <v>29924800</v>
      </c>
      <c r="M23" s="40">
        <f t="shared" si="3"/>
        <v>0.15129241645852465</v>
      </c>
      <c r="N23" s="108">
        <v>27451533</v>
      </c>
      <c r="O23" s="109">
        <v>0</v>
      </c>
      <c r="P23" s="110">
        <f t="shared" si="4"/>
        <v>27451533</v>
      </c>
      <c r="Q23" s="40">
        <f t="shared" si="5"/>
        <v>0.13878818782618205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51872908</v>
      </c>
      <c r="AA23" s="81">
        <f t="shared" si="11"/>
        <v>5503425</v>
      </c>
      <c r="AB23" s="81">
        <f t="shared" si="12"/>
        <v>57376333</v>
      </c>
      <c r="AC23" s="40">
        <f t="shared" si="13"/>
        <v>0.2900806042847067</v>
      </c>
      <c r="AD23" s="80">
        <v>6914540</v>
      </c>
      <c r="AE23" s="81">
        <v>8040641</v>
      </c>
      <c r="AF23" s="81">
        <f t="shared" si="14"/>
        <v>14955181</v>
      </c>
      <c r="AG23" s="40">
        <f t="shared" si="15"/>
        <v>0.3002382771823034</v>
      </c>
      <c r="AH23" s="40">
        <f t="shared" si="16"/>
        <v>0.8355868110188702</v>
      </c>
      <c r="AI23" s="12">
        <v>176018113</v>
      </c>
      <c r="AJ23" s="12">
        <v>176018113</v>
      </c>
      <c r="AK23" s="12">
        <v>52847375</v>
      </c>
      <c r="AL23" s="12"/>
    </row>
    <row r="24" spans="1:38" s="13" customFormat="1" ht="12.75">
      <c r="A24" s="29" t="s">
        <v>96</v>
      </c>
      <c r="B24" s="63" t="s">
        <v>121</v>
      </c>
      <c r="C24" s="39" t="s">
        <v>122</v>
      </c>
      <c r="D24" s="80">
        <v>187264387</v>
      </c>
      <c r="E24" s="81">
        <v>78412929</v>
      </c>
      <c r="F24" s="82">
        <f t="shared" si="0"/>
        <v>265677316</v>
      </c>
      <c r="G24" s="80">
        <v>197416439</v>
      </c>
      <c r="H24" s="81">
        <v>110076847</v>
      </c>
      <c r="I24" s="83">
        <f t="shared" si="1"/>
        <v>307493286</v>
      </c>
      <c r="J24" s="80">
        <v>39174870</v>
      </c>
      <c r="K24" s="81">
        <v>2632545</v>
      </c>
      <c r="L24" s="81">
        <f t="shared" si="2"/>
        <v>41807415</v>
      </c>
      <c r="M24" s="40">
        <f t="shared" si="3"/>
        <v>0.15736162811882667</v>
      </c>
      <c r="N24" s="108">
        <v>39172910</v>
      </c>
      <c r="O24" s="109">
        <v>268227</v>
      </c>
      <c r="P24" s="110">
        <f t="shared" si="4"/>
        <v>39441137</v>
      </c>
      <c r="Q24" s="40">
        <f t="shared" si="5"/>
        <v>0.14845504160392828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78347780</v>
      </c>
      <c r="AA24" s="81">
        <f t="shared" si="11"/>
        <v>2900772</v>
      </c>
      <c r="AB24" s="81">
        <f t="shared" si="12"/>
        <v>81248552</v>
      </c>
      <c r="AC24" s="40">
        <f t="shared" si="13"/>
        <v>0.30581666972275495</v>
      </c>
      <c r="AD24" s="80">
        <v>26488253</v>
      </c>
      <c r="AE24" s="81">
        <v>1589498</v>
      </c>
      <c r="AF24" s="81">
        <f t="shared" si="14"/>
        <v>28077751</v>
      </c>
      <c r="AG24" s="40">
        <f t="shared" si="15"/>
        <v>0.48877486877683496</v>
      </c>
      <c r="AH24" s="40">
        <f t="shared" si="16"/>
        <v>0.4047114029895058</v>
      </c>
      <c r="AI24" s="12">
        <v>216960359</v>
      </c>
      <c r="AJ24" s="12">
        <v>247626611</v>
      </c>
      <c r="AK24" s="12">
        <v>106044771</v>
      </c>
      <c r="AL24" s="12"/>
    </row>
    <row r="25" spans="1:38" s="13" customFormat="1" ht="12.75">
      <c r="A25" s="29" t="s">
        <v>96</v>
      </c>
      <c r="B25" s="63" t="s">
        <v>123</v>
      </c>
      <c r="C25" s="39" t="s">
        <v>124</v>
      </c>
      <c r="D25" s="80">
        <v>69259851</v>
      </c>
      <c r="E25" s="81">
        <v>15786733</v>
      </c>
      <c r="F25" s="82">
        <f t="shared" si="0"/>
        <v>85046584</v>
      </c>
      <c r="G25" s="80">
        <v>69259851</v>
      </c>
      <c r="H25" s="81">
        <v>15786733</v>
      </c>
      <c r="I25" s="83">
        <f t="shared" si="1"/>
        <v>85046584</v>
      </c>
      <c r="J25" s="80">
        <v>10512153</v>
      </c>
      <c r="K25" s="81">
        <v>3114980</v>
      </c>
      <c r="L25" s="81">
        <f t="shared" si="2"/>
        <v>13627133</v>
      </c>
      <c r="M25" s="40">
        <f t="shared" si="3"/>
        <v>0.16023139741861941</v>
      </c>
      <c r="N25" s="108">
        <v>13209231</v>
      </c>
      <c r="O25" s="109">
        <v>5208201</v>
      </c>
      <c r="P25" s="110">
        <f t="shared" si="4"/>
        <v>18417432</v>
      </c>
      <c r="Q25" s="40">
        <f t="shared" si="5"/>
        <v>0.21655698716835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23721384</v>
      </c>
      <c r="AA25" s="81">
        <f t="shared" si="11"/>
        <v>8323181</v>
      </c>
      <c r="AB25" s="81">
        <f t="shared" si="12"/>
        <v>32044565</v>
      </c>
      <c r="AC25" s="40">
        <f t="shared" si="13"/>
        <v>0.3767883845869694</v>
      </c>
      <c r="AD25" s="80">
        <v>12620391</v>
      </c>
      <c r="AE25" s="81">
        <v>1474400</v>
      </c>
      <c r="AF25" s="81">
        <f t="shared" si="14"/>
        <v>14094791</v>
      </c>
      <c r="AG25" s="40">
        <f t="shared" si="15"/>
        <v>0.5397181738905669</v>
      </c>
      <c r="AH25" s="40">
        <f t="shared" si="16"/>
        <v>0.3066835826086389</v>
      </c>
      <c r="AI25" s="12">
        <v>43647198</v>
      </c>
      <c r="AJ25" s="12">
        <v>78419553</v>
      </c>
      <c r="AK25" s="12">
        <v>23557186</v>
      </c>
      <c r="AL25" s="12"/>
    </row>
    <row r="26" spans="1:38" s="13" customFormat="1" ht="12.75">
      <c r="A26" s="29" t="s">
        <v>96</v>
      </c>
      <c r="B26" s="63" t="s">
        <v>125</v>
      </c>
      <c r="C26" s="39" t="s">
        <v>126</v>
      </c>
      <c r="D26" s="80">
        <v>154220116</v>
      </c>
      <c r="E26" s="81">
        <v>92892050</v>
      </c>
      <c r="F26" s="82">
        <f t="shared" si="0"/>
        <v>247112166</v>
      </c>
      <c r="G26" s="80">
        <v>154220116</v>
      </c>
      <c r="H26" s="81">
        <v>92892050</v>
      </c>
      <c r="I26" s="83">
        <f t="shared" si="1"/>
        <v>247112166</v>
      </c>
      <c r="J26" s="80">
        <v>26063922</v>
      </c>
      <c r="K26" s="81">
        <v>6576754</v>
      </c>
      <c r="L26" s="81">
        <f t="shared" si="2"/>
        <v>32640676</v>
      </c>
      <c r="M26" s="40">
        <f t="shared" si="3"/>
        <v>0.1320885026761491</v>
      </c>
      <c r="N26" s="108">
        <v>17758269</v>
      </c>
      <c r="O26" s="109">
        <v>8849774</v>
      </c>
      <c r="P26" s="110">
        <f t="shared" si="4"/>
        <v>26608043</v>
      </c>
      <c r="Q26" s="40">
        <f t="shared" si="5"/>
        <v>0.10767597334726126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43822191</v>
      </c>
      <c r="AA26" s="81">
        <f t="shared" si="11"/>
        <v>15426528</v>
      </c>
      <c r="AB26" s="81">
        <f t="shared" si="12"/>
        <v>59248719</v>
      </c>
      <c r="AC26" s="40">
        <f t="shared" si="13"/>
        <v>0.23976447602341036</v>
      </c>
      <c r="AD26" s="80">
        <v>20827812</v>
      </c>
      <c r="AE26" s="81">
        <v>3105605</v>
      </c>
      <c r="AF26" s="81">
        <f t="shared" si="14"/>
        <v>23933417</v>
      </c>
      <c r="AG26" s="40">
        <f t="shared" si="15"/>
        <v>0</v>
      </c>
      <c r="AH26" s="40">
        <f t="shared" si="16"/>
        <v>0.111752784819652</v>
      </c>
      <c r="AI26" s="12">
        <v>0</v>
      </c>
      <c r="AJ26" s="12">
        <v>0</v>
      </c>
      <c r="AK26" s="12">
        <v>46932399</v>
      </c>
      <c r="AL26" s="12"/>
    </row>
    <row r="27" spans="1:38" s="13" customFormat="1" ht="12.75">
      <c r="A27" s="29" t="s">
        <v>96</v>
      </c>
      <c r="B27" s="63" t="s">
        <v>127</v>
      </c>
      <c r="C27" s="39" t="s">
        <v>128</v>
      </c>
      <c r="D27" s="80">
        <v>67176280</v>
      </c>
      <c r="E27" s="81">
        <v>40132774</v>
      </c>
      <c r="F27" s="82">
        <f t="shared" si="0"/>
        <v>107309054</v>
      </c>
      <c r="G27" s="80">
        <v>67176280</v>
      </c>
      <c r="H27" s="81">
        <v>40132774</v>
      </c>
      <c r="I27" s="83">
        <f t="shared" si="1"/>
        <v>107309054</v>
      </c>
      <c r="J27" s="80">
        <v>12266501</v>
      </c>
      <c r="K27" s="81">
        <v>74595</v>
      </c>
      <c r="L27" s="81">
        <f t="shared" si="2"/>
        <v>12341096</v>
      </c>
      <c r="M27" s="40">
        <f t="shared" si="3"/>
        <v>0.11500517002041598</v>
      </c>
      <c r="N27" s="108">
        <v>12114833</v>
      </c>
      <c r="O27" s="109">
        <v>2605660</v>
      </c>
      <c r="P27" s="110">
        <f t="shared" si="4"/>
        <v>14720493</v>
      </c>
      <c r="Q27" s="40">
        <f t="shared" si="5"/>
        <v>0.13717848076454014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24381334</v>
      </c>
      <c r="AA27" s="81">
        <f t="shared" si="11"/>
        <v>2680255</v>
      </c>
      <c r="AB27" s="81">
        <f t="shared" si="12"/>
        <v>27061589</v>
      </c>
      <c r="AC27" s="40">
        <f t="shared" si="13"/>
        <v>0.25218365078495614</v>
      </c>
      <c r="AD27" s="80">
        <v>15403474</v>
      </c>
      <c r="AE27" s="81">
        <v>4837806</v>
      </c>
      <c r="AF27" s="81">
        <f t="shared" si="14"/>
        <v>20241280</v>
      </c>
      <c r="AG27" s="40">
        <f t="shared" si="15"/>
        <v>2.1127918672538795</v>
      </c>
      <c r="AH27" s="40">
        <f t="shared" si="16"/>
        <v>-0.27274890718373546</v>
      </c>
      <c r="AI27" s="12">
        <v>23961107</v>
      </c>
      <c r="AJ27" s="12">
        <v>23961107</v>
      </c>
      <c r="AK27" s="12">
        <v>50624832</v>
      </c>
      <c r="AL27" s="12"/>
    </row>
    <row r="28" spans="1:38" s="13" customFormat="1" ht="12.75">
      <c r="A28" s="29" t="s">
        <v>96</v>
      </c>
      <c r="B28" s="63" t="s">
        <v>129</v>
      </c>
      <c r="C28" s="39" t="s">
        <v>130</v>
      </c>
      <c r="D28" s="80">
        <v>151757914</v>
      </c>
      <c r="E28" s="81">
        <v>45149250</v>
      </c>
      <c r="F28" s="82">
        <f t="shared" si="0"/>
        <v>196907164</v>
      </c>
      <c r="G28" s="80">
        <v>151757914</v>
      </c>
      <c r="H28" s="81">
        <v>45149250</v>
      </c>
      <c r="I28" s="83">
        <f t="shared" si="1"/>
        <v>196907164</v>
      </c>
      <c r="J28" s="80">
        <v>37927441</v>
      </c>
      <c r="K28" s="81">
        <v>9823246</v>
      </c>
      <c r="L28" s="81">
        <f t="shared" si="2"/>
        <v>47750687</v>
      </c>
      <c r="M28" s="40">
        <f t="shared" si="3"/>
        <v>0.24250355360356518</v>
      </c>
      <c r="N28" s="108">
        <v>34519585</v>
      </c>
      <c r="O28" s="109">
        <v>5419099</v>
      </c>
      <c r="P28" s="110">
        <f t="shared" si="4"/>
        <v>39938684</v>
      </c>
      <c r="Q28" s="40">
        <f t="shared" si="5"/>
        <v>0.20283001993772048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72447026</v>
      </c>
      <c r="AA28" s="81">
        <f t="shared" si="11"/>
        <v>15242345</v>
      </c>
      <c r="AB28" s="81">
        <f t="shared" si="12"/>
        <v>87689371</v>
      </c>
      <c r="AC28" s="40">
        <f t="shared" si="13"/>
        <v>0.44533357354128567</v>
      </c>
      <c r="AD28" s="80">
        <v>25999977</v>
      </c>
      <c r="AE28" s="81">
        <v>5028003</v>
      </c>
      <c r="AF28" s="81">
        <f t="shared" si="14"/>
        <v>31027980</v>
      </c>
      <c r="AG28" s="40">
        <f t="shared" si="15"/>
        <v>0.386160028255722</v>
      </c>
      <c r="AH28" s="40">
        <f t="shared" si="16"/>
        <v>0.2871828588261305</v>
      </c>
      <c r="AI28" s="12">
        <v>165565049</v>
      </c>
      <c r="AJ28" s="12">
        <v>165565049</v>
      </c>
      <c r="AK28" s="12">
        <v>63934604</v>
      </c>
      <c r="AL28" s="12"/>
    </row>
    <row r="29" spans="1:38" s="13" customFormat="1" ht="12.75">
      <c r="A29" s="29" t="s">
        <v>96</v>
      </c>
      <c r="B29" s="63" t="s">
        <v>131</v>
      </c>
      <c r="C29" s="39" t="s">
        <v>132</v>
      </c>
      <c r="D29" s="80">
        <v>56343312</v>
      </c>
      <c r="E29" s="81">
        <v>11142550</v>
      </c>
      <c r="F29" s="82">
        <f t="shared" si="0"/>
        <v>67485862</v>
      </c>
      <c r="G29" s="80">
        <v>56343312</v>
      </c>
      <c r="H29" s="81">
        <v>11142550</v>
      </c>
      <c r="I29" s="83">
        <f t="shared" si="1"/>
        <v>67485862</v>
      </c>
      <c r="J29" s="80">
        <v>14079561</v>
      </c>
      <c r="K29" s="81">
        <v>0</v>
      </c>
      <c r="L29" s="81">
        <f t="shared" si="2"/>
        <v>14079561</v>
      </c>
      <c r="M29" s="40">
        <f t="shared" si="3"/>
        <v>0.20862978678408228</v>
      </c>
      <c r="N29" s="108">
        <v>18341499</v>
      </c>
      <c r="O29" s="109">
        <v>3669861</v>
      </c>
      <c r="P29" s="110">
        <f t="shared" si="4"/>
        <v>22011360</v>
      </c>
      <c r="Q29" s="40">
        <f t="shared" si="5"/>
        <v>0.3261625375697209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32421060</v>
      </c>
      <c r="AA29" s="81">
        <f t="shared" si="11"/>
        <v>3669861</v>
      </c>
      <c r="AB29" s="81">
        <f t="shared" si="12"/>
        <v>36090921</v>
      </c>
      <c r="AC29" s="40">
        <f t="shared" si="13"/>
        <v>0.5347923243538032</v>
      </c>
      <c r="AD29" s="80">
        <v>5920657</v>
      </c>
      <c r="AE29" s="81">
        <v>1150970</v>
      </c>
      <c r="AF29" s="81">
        <f t="shared" si="14"/>
        <v>7071627</v>
      </c>
      <c r="AG29" s="40">
        <f t="shared" si="15"/>
        <v>0.29968527494758446</v>
      </c>
      <c r="AH29" s="40">
        <f t="shared" si="16"/>
        <v>2.112630233466782</v>
      </c>
      <c r="AI29" s="12">
        <v>62117076</v>
      </c>
      <c r="AJ29" s="12">
        <v>62117076</v>
      </c>
      <c r="AK29" s="12">
        <v>18615573</v>
      </c>
      <c r="AL29" s="12"/>
    </row>
    <row r="30" spans="1:38" s="13" customFormat="1" ht="12.75">
      <c r="A30" s="29" t="s">
        <v>115</v>
      </c>
      <c r="B30" s="63" t="s">
        <v>133</v>
      </c>
      <c r="C30" s="39" t="s">
        <v>134</v>
      </c>
      <c r="D30" s="80">
        <v>1012900165</v>
      </c>
      <c r="E30" s="81">
        <v>511841061</v>
      </c>
      <c r="F30" s="82">
        <f t="shared" si="0"/>
        <v>1524741226</v>
      </c>
      <c r="G30" s="80">
        <v>1012900165</v>
      </c>
      <c r="H30" s="81">
        <v>511841061</v>
      </c>
      <c r="I30" s="83">
        <f t="shared" si="1"/>
        <v>1524741226</v>
      </c>
      <c r="J30" s="80">
        <v>168841368</v>
      </c>
      <c r="K30" s="81">
        <v>44642691</v>
      </c>
      <c r="L30" s="81">
        <f t="shared" si="2"/>
        <v>213484059</v>
      </c>
      <c r="M30" s="40">
        <f t="shared" si="3"/>
        <v>0.1400133054446578</v>
      </c>
      <c r="N30" s="108">
        <v>209373510</v>
      </c>
      <c r="O30" s="109">
        <v>-427088</v>
      </c>
      <c r="P30" s="110">
        <f t="shared" si="4"/>
        <v>208946422</v>
      </c>
      <c r="Q30" s="40">
        <f t="shared" si="5"/>
        <v>0.13703730078063753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378214878</v>
      </c>
      <c r="AA30" s="81">
        <f t="shared" si="11"/>
        <v>44215603</v>
      </c>
      <c r="AB30" s="81">
        <f t="shared" si="12"/>
        <v>422430481</v>
      </c>
      <c r="AC30" s="40">
        <f t="shared" si="13"/>
        <v>0.2770506062252953</v>
      </c>
      <c r="AD30" s="80">
        <v>158362737</v>
      </c>
      <c r="AE30" s="81">
        <v>64993001</v>
      </c>
      <c r="AF30" s="81">
        <f t="shared" si="14"/>
        <v>223355738</v>
      </c>
      <c r="AG30" s="40">
        <f t="shared" si="15"/>
        <v>0.3427076636580596</v>
      </c>
      <c r="AH30" s="40">
        <f t="shared" si="16"/>
        <v>-0.06451285348218816</v>
      </c>
      <c r="AI30" s="12">
        <v>1304842612</v>
      </c>
      <c r="AJ30" s="12">
        <v>1304842612</v>
      </c>
      <c r="AK30" s="12">
        <v>447179563</v>
      </c>
      <c r="AL30" s="12"/>
    </row>
    <row r="31" spans="1:38" s="59" customFormat="1" ht="12.75">
      <c r="A31" s="64"/>
      <c r="B31" s="65" t="s">
        <v>135</v>
      </c>
      <c r="C31" s="32"/>
      <c r="D31" s="84">
        <f>SUM(D23:D30)</f>
        <v>1835390099</v>
      </c>
      <c r="E31" s="85">
        <f>SUM(E23:E30)</f>
        <v>856683721</v>
      </c>
      <c r="F31" s="86">
        <f t="shared" si="0"/>
        <v>2692073820</v>
      </c>
      <c r="G31" s="84">
        <f>SUM(G23:G30)</f>
        <v>1845542151</v>
      </c>
      <c r="H31" s="85">
        <f>SUM(H23:H30)</f>
        <v>888347639</v>
      </c>
      <c r="I31" s="86">
        <f t="shared" si="1"/>
        <v>2733889790</v>
      </c>
      <c r="J31" s="84">
        <f>SUM(J23:J30)</f>
        <v>333287191</v>
      </c>
      <c r="K31" s="85">
        <f>SUM(K23:K30)</f>
        <v>72368236</v>
      </c>
      <c r="L31" s="85">
        <f t="shared" si="2"/>
        <v>405655427</v>
      </c>
      <c r="M31" s="44">
        <f t="shared" si="3"/>
        <v>0.15068510528437143</v>
      </c>
      <c r="N31" s="114">
        <f>SUM(N23:N30)</f>
        <v>371941370</v>
      </c>
      <c r="O31" s="115">
        <f>SUM(O23:O30)</f>
        <v>25593734</v>
      </c>
      <c r="P31" s="116">
        <f t="shared" si="4"/>
        <v>397535104</v>
      </c>
      <c r="Q31" s="44">
        <f t="shared" si="5"/>
        <v>0.14766872328931901</v>
      </c>
      <c r="R31" s="114">
        <f>SUM(R23:R30)</f>
        <v>0</v>
      </c>
      <c r="S31" s="116">
        <f>SUM(S23:S30)</f>
        <v>0</v>
      </c>
      <c r="T31" s="116">
        <f t="shared" si="6"/>
        <v>0</v>
      </c>
      <c r="U31" s="44">
        <f t="shared" si="7"/>
        <v>0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4">
        <f t="shared" si="9"/>
        <v>0</v>
      </c>
      <c r="Z31" s="84">
        <f t="shared" si="10"/>
        <v>705228561</v>
      </c>
      <c r="AA31" s="85">
        <f t="shared" si="11"/>
        <v>97961970</v>
      </c>
      <c r="AB31" s="85">
        <f t="shared" si="12"/>
        <v>803190531</v>
      </c>
      <c r="AC31" s="44">
        <f t="shared" si="13"/>
        <v>0.29835382857369047</v>
      </c>
      <c r="AD31" s="84">
        <f>SUM(AD23:AD30)</f>
        <v>272537841</v>
      </c>
      <c r="AE31" s="85">
        <f>SUM(AE23:AE30)</f>
        <v>90219924</v>
      </c>
      <c r="AF31" s="85">
        <f t="shared" si="14"/>
        <v>362757765</v>
      </c>
      <c r="AG31" s="44">
        <f t="shared" si="15"/>
        <v>0.4062674352700568</v>
      </c>
      <c r="AH31" s="44">
        <f t="shared" si="16"/>
        <v>0.09586931653964736</v>
      </c>
      <c r="AI31" s="66">
        <f>SUM(AI23:AI30)</f>
        <v>1993111514</v>
      </c>
      <c r="AJ31" s="66">
        <f>SUM(AJ23:AJ30)</f>
        <v>2058550121</v>
      </c>
      <c r="AK31" s="66">
        <f>SUM(AK23:AK30)</f>
        <v>809736303</v>
      </c>
      <c r="AL31" s="66"/>
    </row>
    <row r="32" spans="1:38" s="13" customFormat="1" ht="12.75">
      <c r="A32" s="29" t="s">
        <v>96</v>
      </c>
      <c r="B32" s="63" t="s">
        <v>136</v>
      </c>
      <c r="C32" s="39" t="s">
        <v>137</v>
      </c>
      <c r="D32" s="80">
        <v>180715475</v>
      </c>
      <c r="E32" s="81">
        <v>25728000</v>
      </c>
      <c r="F32" s="82">
        <f t="shared" si="0"/>
        <v>206443475</v>
      </c>
      <c r="G32" s="80">
        <v>180715475</v>
      </c>
      <c r="H32" s="81">
        <v>25728000</v>
      </c>
      <c r="I32" s="83">
        <f t="shared" si="1"/>
        <v>206443475</v>
      </c>
      <c r="J32" s="80">
        <v>44595862</v>
      </c>
      <c r="K32" s="81">
        <v>1664108</v>
      </c>
      <c r="L32" s="81">
        <f t="shared" si="2"/>
        <v>46259970</v>
      </c>
      <c r="M32" s="40">
        <f t="shared" si="3"/>
        <v>0.22408056248810965</v>
      </c>
      <c r="N32" s="108">
        <v>42473342</v>
      </c>
      <c r="O32" s="109">
        <v>0</v>
      </c>
      <c r="P32" s="110">
        <f t="shared" si="4"/>
        <v>42473342</v>
      </c>
      <c r="Q32" s="40">
        <f t="shared" si="5"/>
        <v>0.20573836010074914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87069204</v>
      </c>
      <c r="AA32" s="81">
        <f t="shared" si="11"/>
        <v>1664108</v>
      </c>
      <c r="AB32" s="81">
        <f t="shared" si="12"/>
        <v>88733312</v>
      </c>
      <c r="AC32" s="40">
        <f t="shared" si="13"/>
        <v>0.4298189225888588</v>
      </c>
      <c r="AD32" s="80">
        <v>8388513</v>
      </c>
      <c r="AE32" s="81">
        <v>0</v>
      </c>
      <c r="AF32" s="81">
        <f t="shared" si="14"/>
        <v>8388513</v>
      </c>
      <c r="AG32" s="40">
        <f t="shared" si="15"/>
        <v>1.3184903340246614</v>
      </c>
      <c r="AH32" s="40">
        <f t="shared" si="16"/>
        <v>4.0632742656535195</v>
      </c>
      <c r="AI32" s="12">
        <v>36247144</v>
      </c>
      <c r="AJ32" s="12">
        <v>36247144</v>
      </c>
      <c r="AK32" s="12">
        <v>47791509</v>
      </c>
      <c r="AL32" s="12"/>
    </row>
    <row r="33" spans="1:38" s="13" customFormat="1" ht="12.75">
      <c r="A33" s="29" t="s">
        <v>96</v>
      </c>
      <c r="B33" s="63" t="s">
        <v>138</v>
      </c>
      <c r="C33" s="39" t="s">
        <v>139</v>
      </c>
      <c r="D33" s="80">
        <v>55677074</v>
      </c>
      <c r="E33" s="81">
        <v>20034050</v>
      </c>
      <c r="F33" s="82">
        <f t="shared" si="0"/>
        <v>75711124</v>
      </c>
      <c r="G33" s="80">
        <v>55677074</v>
      </c>
      <c r="H33" s="81">
        <v>20034050</v>
      </c>
      <c r="I33" s="83">
        <f t="shared" si="1"/>
        <v>75711124</v>
      </c>
      <c r="J33" s="80">
        <v>18468854</v>
      </c>
      <c r="K33" s="81">
        <v>1559348</v>
      </c>
      <c r="L33" s="81">
        <f t="shared" si="2"/>
        <v>20028202</v>
      </c>
      <c r="M33" s="40">
        <f t="shared" si="3"/>
        <v>0.26453446920164597</v>
      </c>
      <c r="N33" s="108">
        <v>28043752</v>
      </c>
      <c r="O33" s="109">
        <v>1087086</v>
      </c>
      <c r="P33" s="110">
        <f t="shared" si="4"/>
        <v>29130838</v>
      </c>
      <c r="Q33" s="40">
        <f t="shared" si="5"/>
        <v>0.38476298410257387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46512606</v>
      </c>
      <c r="AA33" s="81">
        <f t="shared" si="11"/>
        <v>2646434</v>
      </c>
      <c r="AB33" s="81">
        <f t="shared" si="12"/>
        <v>49159040</v>
      </c>
      <c r="AC33" s="40">
        <f t="shared" si="13"/>
        <v>0.6492974533042198</v>
      </c>
      <c r="AD33" s="80">
        <v>10184038</v>
      </c>
      <c r="AE33" s="81">
        <v>1520594</v>
      </c>
      <c r="AF33" s="81">
        <f t="shared" si="14"/>
        <v>11704632</v>
      </c>
      <c r="AG33" s="40">
        <f t="shared" si="15"/>
        <v>0.31075400621980614</v>
      </c>
      <c r="AH33" s="40">
        <f t="shared" si="16"/>
        <v>1.488829892302466</v>
      </c>
      <c r="AI33" s="12">
        <v>67371553</v>
      </c>
      <c r="AJ33" s="12">
        <v>68644350</v>
      </c>
      <c r="AK33" s="12">
        <v>20935980</v>
      </c>
      <c r="AL33" s="12"/>
    </row>
    <row r="34" spans="1:38" s="13" customFormat="1" ht="12.75">
      <c r="A34" s="29" t="s">
        <v>96</v>
      </c>
      <c r="B34" s="63" t="s">
        <v>140</v>
      </c>
      <c r="C34" s="39" t="s">
        <v>141</v>
      </c>
      <c r="D34" s="80">
        <v>47990983</v>
      </c>
      <c r="E34" s="81">
        <v>11278000</v>
      </c>
      <c r="F34" s="82">
        <f t="shared" si="0"/>
        <v>59268983</v>
      </c>
      <c r="G34" s="80">
        <v>47990983</v>
      </c>
      <c r="H34" s="81">
        <v>11278000</v>
      </c>
      <c r="I34" s="83">
        <f t="shared" si="1"/>
        <v>59268983</v>
      </c>
      <c r="J34" s="80">
        <v>10048853</v>
      </c>
      <c r="K34" s="81">
        <v>1285317</v>
      </c>
      <c r="L34" s="81">
        <f t="shared" si="2"/>
        <v>11334170</v>
      </c>
      <c r="M34" s="40">
        <f t="shared" si="3"/>
        <v>0.19123273972829938</v>
      </c>
      <c r="N34" s="108">
        <v>7093690</v>
      </c>
      <c r="O34" s="109">
        <v>3774106</v>
      </c>
      <c r="P34" s="110">
        <f t="shared" si="4"/>
        <v>10867796</v>
      </c>
      <c r="Q34" s="40">
        <f t="shared" si="5"/>
        <v>0.18336396965002758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17142543</v>
      </c>
      <c r="AA34" s="81">
        <f t="shared" si="11"/>
        <v>5059423</v>
      </c>
      <c r="AB34" s="81">
        <f t="shared" si="12"/>
        <v>22201966</v>
      </c>
      <c r="AC34" s="40">
        <f t="shared" si="13"/>
        <v>0.37459670937832695</v>
      </c>
      <c r="AD34" s="80">
        <v>9126356</v>
      </c>
      <c r="AE34" s="81">
        <v>3142519</v>
      </c>
      <c r="AF34" s="81">
        <f t="shared" si="14"/>
        <v>12268875</v>
      </c>
      <c r="AG34" s="40">
        <f t="shared" si="15"/>
        <v>0.49181364130931277</v>
      </c>
      <c r="AH34" s="40">
        <f t="shared" si="16"/>
        <v>-0.11419783802508376</v>
      </c>
      <c r="AI34" s="12">
        <v>47244204</v>
      </c>
      <c r="AJ34" s="12">
        <v>47244204</v>
      </c>
      <c r="AK34" s="12">
        <v>23235344</v>
      </c>
      <c r="AL34" s="12"/>
    </row>
    <row r="35" spans="1:38" s="13" customFormat="1" ht="12.75">
      <c r="A35" s="29" t="s">
        <v>96</v>
      </c>
      <c r="B35" s="63" t="s">
        <v>142</v>
      </c>
      <c r="C35" s="39" t="s">
        <v>143</v>
      </c>
      <c r="D35" s="80">
        <v>484927878</v>
      </c>
      <c r="E35" s="81">
        <v>105151382</v>
      </c>
      <c r="F35" s="82">
        <f t="shared" si="0"/>
        <v>590079260</v>
      </c>
      <c r="G35" s="80">
        <v>484927878</v>
      </c>
      <c r="H35" s="81">
        <v>105151382</v>
      </c>
      <c r="I35" s="83">
        <f t="shared" si="1"/>
        <v>590079260</v>
      </c>
      <c r="J35" s="80">
        <v>119425361</v>
      </c>
      <c r="K35" s="81">
        <v>4666931</v>
      </c>
      <c r="L35" s="81">
        <f t="shared" si="2"/>
        <v>124092292</v>
      </c>
      <c r="M35" s="40">
        <f t="shared" si="3"/>
        <v>0.210297667469282</v>
      </c>
      <c r="N35" s="108">
        <v>118100829</v>
      </c>
      <c r="O35" s="109">
        <v>15425018</v>
      </c>
      <c r="P35" s="110">
        <f t="shared" si="4"/>
        <v>133525847</v>
      </c>
      <c r="Q35" s="40">
        <f t="shared" si="5"/>
        <v>0.22628459607273776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237526190</v>
      </c>
      <c r="AA35" s="81">
        <f t="shared" si="11"/>
        <v>20091949</v>
      </c>
      <c r="AB35" s="81">
        <f t="shared" si="12"/>
        <v>257618139</v>
      </c>
      <c r="AC35" s="40">
        <f t="shared" si="13"/>
        <v>0.4365822635420198</v>
      </c>
      <c r="AD35" s="80">
        <v>76810873</v>
      </c>
      <c r="AE35" s="81">
        <v>5770967</v>
      </c>
      <c r="AF35" s="81">
        <f t="shared" si="14"/>
        <v>82581840</v>
      </c>
      <c r="AG35" s="40">
        <f t="shared" si="15"/>
        <v>0.3604768652984187</v>
      </c>
      <c r="AH35" s="40">
        <f t="shared" si="16"/>
        <v>0.6168911591216664</v>
      </c>
      <c r="AI35" s="12">
        <v>481147529</v>
      </c>
      <c r="AJ35" s="12">
        <v>470711069</v>
      </c>
      <c r="AK35" s="12">
        <v>173442553</v>
      </c>
      <c r="AL35" s="12"/>
    </row>
    <row r="36" spans="1:38" s="13" customFormat="1" ht="12.75">
      <c r="A36" s="29" t="s">
        <v>96</v>
      </c>
      <c r="B36" s="63" t="s">
        <v>144</v>
      </c>
      <c r="C36" s="39" t="s">
        <v>145</v>
      </c>
      <c r="D36" s="80">
        <v>123556789</v>
      </c>
      <c r="E36" s="81">
        <v>42925711</v>
      </c>
      <c r="F36" s="82">
        <f t="shared" si="0"/>
        <v>166482500</v>
      </c>
      <c r="G36" s="80">
        <v>123556789</v>
      </c>
      <c r="H36" s="81">
        <v>42925711</v>
      </c>
      <c r="I36" s="83">
        <f t="shared" si="1"/>
        <v>166482500</v>
      </c>
      <c r="J36" s="80">
        <v>51427263</v>
      </c>
      <c r="K36" s="81">
        <v>10598487</v>
      </c>
      <c r="L36" s="81">
        <f t="shared" si="2"/>
        <v>62025750</v>
      </c>
      <c r="M36" s="40">
        <f t="shared" si="3"/>
        <v>0.37256618563512683</v>
      </c>
      <c r="N36" s="108">
        <v>22996714</v>
      </c>
      <c r="O36" s="109">
        <v>0</v>
      </c>
      <c r="P36" s="110">
        <f t="shared" si="4"/>
        <v>22996714</v>
      </c>
      <c r="Q36" s="40">
        <f t="shared" si="5"/>
        <v>0.1381329208775697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74423977</v>
      </c>
      <c r="AA36" s="81">
        <f t="shared" si="11"/>
        <v>10598487</v>
      </c>
      <c r="AB36" s="81">
        <f t="shared" si="12"/>
        <v>85022464</v>
      </c>
      <c r="AC36" s="40">
        <f t="shared" si="13"/>
        <v>0.5106991065126966</v>
      </c>
      <c r="AD36" s="80">
        <v>13180014</v>
      </c>
      <c r="AE36" s="81">
        <v>2022037</v>
      </c>
      <c r="AF36" s="81">
        <f t="shared" si="14"/>
        <v>15202051</v>
      </c>
      <c r="AG36" s="40">
        <f t="shared" si="15"/>
        <v>0</v>
      </c>
      <c r="AH36" s="40">
        <f t="shared" si="16"/>
        <v>0.5127375904738116</v>
      </c>
      <c r="AI36" s="12">
        <v>0</v>
      </c>
      <c r="AJ36" s="12">
        <v>9556365</v>
      </c>
      <c r="AK36" s="12">
        <v>33648601</v>
      </c>
      <c r="AL36" s="12"/>
    </row>
    <row r="37" spans="1:38" s="13" customFormat="1" ht="12.75">
      <c r="A37" s="29" t="s">
        <v>96</v>
      </c>
      <c r="B37" s="63" t="s">
        <v>146</v>
      </c>
      <c r="C37" s="39" t="s">
        <v>147</v>
      </c>
      <c r="D37" s="80">
        <v>120504189</v>
      </c>
      <c r="E37" s="81">
        <v>23950450</v>
      </c>
      <c r="F37" s="82">
        <f t="shared" si="0"/>
        <v>144454639</v>
      </c>
      <c r="G37" s="80">
        <v>120504189</v>
      </c>
      <c r="H37" s="81">
        <v>23950450</v>
      </c>
      <c r="I37" s="83">
        <f t="shared" si="1"/>
        <v>144454639</v>
      </c>
      <c r="J37" s="80">
        <v>24845738</v>
      </c>
      <c r="K37" s="81">
        <v>978395</v>
      </c>
      <c r="L37" s="81">
        <f t="shared" si="2"/>
        <v>25824133</v>
      </c>
      <c r="M37" s="40">
        <f t="shared" si="3"/>
        <v>0.17876984206786187</v>
      </c>
      <c r="N37" s="108">
        <v>32664325</v>
      </c>
      <c r="O37" s="109">
        <v>1034785</v>
      </c>
      <c r="P37" s="110">
        <f t="shared" si="4"/>
        <v>33699110</v>
      </c>
      <c r="Q37" s="40">
        <f t="shared" si="5"/>
        <v>0.23328506604761928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57510063</v>
      </c>
      <c r="AA37" s="81">
        <f t="shared" si="11"/>
        <v>2013180</v>
      </c>
      <c r="AB37" s="81">
        <f t="shared" si="12"/>
        <v>59523243</v>
      </c>
      <c r="AC37" s="40">
        <f t="shared" si="13"/>
        <v>0.4120549081154812</v>
      </c>
      <c r="AD37" s="80">
        <v>30392192</v>
      </c>
      <c r="AE37" s="81">
        <v>700808</v>
      </c>
      <c r="AF37" s="81">
        <f t="shared" si="14"/>
        <v>31093000</v>
      </c>
      <c r="AG37" s="40">
        <f t="shared" si="15"/>
        <v>0.31911849086126226</v>
      </c>
      <c r="AH37" s="40">
        <f t="shared" si="16"/>
        <v>0.08381661467211265</v>
      </c>
      <c r="AI37" s="12">
        <v>181914620</v>
      </c>
      <c r="AJ37" s="12">
        <v>181914620</v>
      </c>
      <c r="AK37" s="12">
        <v>58052319</v>
      </c>
      <c r="AL37" s="12"/>
    </row>
    <row r="38" spans="1:38" s="13" customFormat="1" ht="12.75">
      <c r="A38" s="29" t="s">
        <v>96</v>
      </c>
      <c r="B38" s="63" t="s">
        <v>148</v>
      </c>
      <c r="C38" s="39" t="s">
        <v>149</v>
      </c>
      <c r="D38" s="80">
        <v>122024709</v>
      </c>
      <c r="E38" s="81">
        <v>67491548</v>
      </c>
      <c r="F38" s="82">
        <f t="shared" si="0"/>
        <v>189516257</v>
      </c>
      <c r="G38" s="80">
        <v>122024709</v>
      </c>
      <c r="H38" s="81">
        <v>67491548</v>
      </c>
      <c r="I38" s="83">
        <f t="shared" si="1"/>
        <v>189516257</v>
      </c>
      <c r="J38" s="80">
        <v>20855612</v>
      </c>
      <c r="K38" s="81">
        <v>5029458</v>
      </c>
      <c r="L38" s="81">
        <f t="shared" si="2"/>
        <v>25885070</v>
      </c>
      <c r="M38" s="40">
        <f t="shared" si="3"/>
        <v>0.13658495798595263</v>
      </c>
      <c r="N38" s="108">
        <v>33811265</v>
      </c>
      <c r="O38" s="109">
        <v>0</v>
      </c>
      <c r="P38" s="110">
        <f t="shared" si="4"/>
        <v>33811265</v>
      </c>
      <c r="Q38" s="40">
        <f t="shared" si="5"/>
        <v>0.1784082565539483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54666877</v>
      </c>
      <c r="AA38" s="81">
        <f t="shared" si="11"/>
        <v>5029458</v>
      </c>
      <c r="AB38" s="81">
        <f t="shared" si="12"/>
        <v>59696335</v>
      </c>
      <c r="AC38" s="40">
        <f t="shared" si="13"/>
        <v>0.3149932145399009</v>
      </c>
      <c r="AD38" s="80">
        <v>35019500</v>
      </c>
      <c r="AE38" s="81">
        <v>13037553</v>
      </c>
      <c r="AF38" s="81">
        <f t="shared" si="14"/>
        <v>48057053</v>
      </c>
      <c r="AG38" s="40">
        <f t="shared" si="15"/>
        <v>0.7711101158117181</v>
      </c>
      <c r="AH38" s="40">
        <f t="shared" si="16"/>
        <v>-0.29643490623530333</v>
      </c>
      <c r="AI38" s="12">
        <v>103084560</v>
      </c>
      <c r="AJ38" s="12">
        <v>103084560</v>
      </c>
      <c r="AK38" s="12">
        <v>79489547</v>
      </c>
      <c r="AL38" s="12"/>
    </row>
    <row r="39" spans="1:38" s="13" customFormat="1" ht="12.75">
      <c r="A39" s="29" t="s">
        <v>96</v>
      </c>
      <c r="B39" s="63" t="s">
        <v>150</v>
      </c>
      <c r="C39" s="39" t="s">
        <v>151</v>
      </c>
      <c r="D39" s="80">
        <v>0</v>
      </c>
      <c r="E39" s="81">
        <v>20283596</v>
      </c>
      <c r="F39" s="82">
        <f t="shared" si="0"/>
        <v>20283596</v>
      </c>
      <c r="G39" s="80">
        <v>0</v>
      </c>
      <c r="H39" s="81">
        <v>20283596</v>
      </c>
      <c r="I39" s="83">
        <f t="shared" si="1"/>
        <v>20283596</v>
      </c>
      <c r="J39" s="80">
        <v>28056424</v>
      </c>
      <c r="K39" s="81">
        <v>43383</v>
      </c>
      <c r="L39" s="81">
        <f t="shared" si="2"/>
        <v>28099807</v>
      </c>
      <c r="M39" s="40">
        <f t="shared" si="3"/>
        <v>1.3853464149059171</v>
      </c>
      <c r="N39" s="108">
        <v>10456390</v>
      </c>
      <c r="O39" s="109">
        <v>2195012</v>
      </c>
      <c r="P39" s="110">
        <f t="shared" si="4"/>
        <v>12651402</v>
      </c>
      <c r="Q39" s="40">
        <f t="shared" si="5"/>
        <v>0.6237257930004128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38512814</v>
      </c>
      <c r="AA39" s="81">
        <f t="shared" si="11"/>
        <v>2238395</v>
      </c>
      <c r="AB39" s="81">
        <f t="shared" si="12"/>
        <v>40751209</v>
      </c>
      <c r="AC39" s="40">
        <f t="shared" si="13"/>
        <v>2.0090722079063297</v>
      </c>
      <c r="AD39" s="80">
        <v>17067172</v>
      </c>
      <c r="AE39" s="81">
        <v>23400</v>
      </c>
      <c r="AF39" s="81">
        <f t="shared" si="14"/>
        <v>17090572</v>
      </c>
      <c r="AG39" s="40">
        <f t="shared" si="15"/>
        <v>0.4872724981861828</v>
      </c>
      <c r="AH39" s="40">
        <f t="shared" si="16"/>
        <v>-0.25974379324460295</v>
      </c>
      <c r="AI39" s="12">
        <v>68223522</v>
      </c>
      <c r="AJ39" s="12">
        <v>68223522</v>
      </c>
      <c r="AK39" s="12">
        <v>33243446</v>
      </c>
      <c r="AL39" s="12"/>
    </row>
    <row r="40" spans="1:38" s="13" customFormat="1" ht="12.75">
      <c r="A40" s="29" t="s">
        <v>115</v>
      </c>
      <c r="B40" s="63" t="s">
        <v>152</v>
      </c>
      <c r="C40" s="39" t="s">
        <v>153</v>
      </c>
      <c r="D40" s="80">
        <v>425341136</v>
      </c>
      <c r="E40" s="81">
        <v>544479000</v>
      </c>
      <c r="F40" s="82">
        <f t="shared" si="0"/>
        <v>969820136</v>
      </c>
      <c r="G40" s="80">
        <v>425341136</v>
      </c>
      <c r="H40" s="81">
        <v>544479000</v>
      </c>
      <c r="I40" s="83">
        <f t="shared" si="1"/>
        <v>969820136</v>
      </c>
      <c r="J40" s="80">
        <v>83573274</v>
      </c>
      <c r="K40" s="81">
        <v>141795924</v>
      </c>
      <c r="L40" s="81">
        <f t="shared" si="2"/>
        <v>225369198</v>
      </c>
      <c r="M40" s="40">
        <f t="shared" si="3"/>
        <v>0.2323824693200637</v>
      </c>
      <c r="N40" s="108">
        <v>103975118</v>
      </c>
      <c r="O40" s="109">
        <v>177471375</v>
      </c>
      <c r="P40" s="110">
        <f t="shared" si="4"/>
        <v>281446493</v>
      </c>
      <c r="Q40" s="40">
        <f t="shared" si="5"/>
        <v>0.29020483546652204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187548392</v>
      </c>
      <c r="AA40" s="81">
        <f t="shared" si="11"/>
        <v>319267299</v>
      </c>
      <c r="AB40" s="81">
        <f t="shared" si="12"/>
        <v>506815691</v>
      </c>
      <c r="AC40" s="40">
        <f t="shared" si="13"/>
        <v>0.5225873047865857</v>
      </c>
      <c r="AD40" s="80">
        <v>76470234</v>
      </c>
      <c r="AE40" s="81">
        <v>135299820</v>
      </c>
      <c r="AF40" s="81">
        <f t="shared" si="14"/>
        <v>211770054</v>
      </c>
      <c r="AG40" s="40">
        <f t="shared" si="15"/>
        <v>0.40664612300077047</v>
      </c>
      <c r="AH40" s="40">
        <f t="shared" si="16"/>
        <v>0.32901931922820404</v>
      </c>
      <c r="AI40" s="12">
        <v>870812773</v>
      </c>
      <c r="AJ40" s="12">
        <v>870812773</v>
      </c>
      <c r="AK40" s="12">
        <v>354112638</v>
      </c>
      <c r="AL40" s="12"/>
    </row>
    <row r="41" spans="1:38" s="59" customFormat="1" ht="12.75">
      <c r="A41" s="64"/>
      <c r="B41" s="65" t="s">
        <v>154</v>
      </c>
      <c r="C41" s="32"/>
      <c r="D41" s="84">
        <f>SUM(D32:D40)</f>
        <v>1560738233</v>
      </c>
      <c r="E41" s="85">
        <f>SUM(E32:E40)</f>
        <v>861321737</v>
      </c>
      <c r="F41" s="86">
        <f t="shared" si="0"/>
        <v>2422059970</v>
      </c>
      <c r="G41" s="84">
        <f>SUM(G32:G40)</f>
        <v>1560738233</v>
      </c>
      <c r="H41" s="85">
        <f>SUM(H32:H40)</f>
        <v>861321737</v>
      </c>
      <c r="I41" s="86">
        <f t="shared" si="1"/>
        <v>2422059970</v>
      </c>
      <c r="J41" s="84">
        <f>SUM(J32:J40)</f>
        <v>401297241</v>
      </c>
      <c r="K41" s="85">
        <f>SUM(K32:K40)</f>
        <v>167621351</v>
      </c>
      <c r="L41" s="85">
        <f t="shared" si="2"/>
        <v>568918592</v>
      </c>
      <c r="M41" s="44">
        <f t="shared" si="3"/>
        <v>0.23489038217332</v>
      </c>
      <c r="N41" s="114">
        <f>SUM(N32:N40)</f>
        <v>399615425</v>
      </c>
      <c r="O41" s="115">
        <f>SUM(O32:O40)</f>
        <v>200987382</v>
      </c>
      <c r="P41" s="116">
        <f t="shared" si="4"/>
        <v>600602807</v>
      </c>
      <c r="Q41" s="44">
        <f t="shared" si="5"/>
        <v>0.24797189765701796</v>
      </c>
      <c r="R41" s="114">
        <f>SUM(R32:R40)</f>
        <v>0</v>
      </c>
      <c r="S41" s="116">
        <f>SUM(S32:S40)</f>
        <v>0</v>
      </c>
      <c r="T41" s="116">
        <f t="shared" si="6"/>
        <v>0</v>
      </c>
      <c r="U41" s="44">
        <f t="shared" si="7"/>
        <v>0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4">
        <f t="shared" si="9"/>
        <v>0</v>
      </c>
      <c r="Z41" s="84">
        <f t="shared" si="10"/>
        <v>800912666</v>
      </c>
      <c r="AA41" s="85">
        <f t="shared" si="11"/>
        <v>368608733</v>
      </c>
      <c r="AB41" s="85">
        <f t="shared" si="12"/>
        <v>1169521399</v>
      </c>
      <c r="AC41" s="44">
        <f t="shared" si="13"/>
        <v>0.48286227983033797</v>
      </c>
      <c r="AD41" s="84">
        <f>SUM(AD32:AD40)</f>
        <v>276638892</v>
      </c>
      <c r="AE41" s="85">
        <f>SUM(AE32:AE40)</f>
        <v>161517698</v>
      </c>
      <c r="AF41" s="85">
        <f t="shared" si="14"/>
        <v>438156590</v>
      </c>
      <c r="AG41" s="44">
        <f t="shared" si="15"/>
        <v>0.4439286414093298</v>
      </c>
      <c r="AH41" s="44">
        <f t="shared" si="16"/>
        <v>0.3707492268916919</v>
      </c>
      <c r="AI41" s="66">
        <f>SUM(AI32:AI40)</f>
        <v>1856045905</v>
      </c>
      <c r="AJ41" s="66">
        <f>SUM(AJ32:AJ40)</f>
        <v>1856438607</v>
      </c>
      <c r="AK41" s="66">
        <f>SUM(AK32:AK40)</f>
        <v>823951937</v>
      </c>
      <c r="AL41" s="66"/>
    </row>
    <row r="42" spans="1:38" s="13" customFormat="1" ht="12.75">
      <c r="A42" s="29" t="s">
        <v>96</v>
      </c>
      <c r="B42" s="63" t="s">
        <v>155</v>
      </c>
      <c r="C42" s="39" t="s">
        <v>156</v>
      </c>
      <c r="D42" s="80">
        <v>165485834</v>
      </c>
      <c r="E42" s="81">
        <v>40568350</v>
      </c>
      <c r="F42" s="82">
        <f aca="true" t="shared" si="17" ref="F42:F61">$D42+$E42</f>
        <v>206054184</v>
      </c>
      <c r="G42" s="80">
        <v>165485834</v>
      </c>
      <c r="H42" s="81">
        <v>40568350</v>
      </c>
      <c r="I42" s="83">
        <f aca="true" t="shared" si="18" ref="I42:I61">$G42+$H42</f>
        <v>206054184</v>
      </c>
      <c r="J42" s="80">
        <v>29921361</v>
      </c>
      <c r="K42" s="81">
        <v>6572364</v>
      </c>
      <c r="L42" s="81">
        <f aca="true" t="shared" si="19" ref="L42:L61">$J42+$K42</f>
        <v>36493725</v>
      </c>
      <c r="M42" s="40">
        <f aca="true" t="shared" si="20" ref="M42:M61">IF($F42=0,0,$L42/$F42)</f>
        <v>0.1771074204443235</v>
      </c>
      <c r="N42" s="108">
        <v>28169744</v>
      </c>
      <c r="O42" s="109">
        <v>12091089</v>
      </c>
      <c r="P42" s="110">
        <f aca="true" t="shared" si="21" ref="P42:P61">$N42+$O42</f>
        <v>40260833</v>
      </c>
      <c r="Q42" s="40">
        <f aca="true" t="shared" si="22" ref="Q42:Q61">IF($F42=0,0,$P42/$F42)</f>
        <v>0.19538954375223946</v>
      </c>
      <c r="R42" s="108">
        <v>0</v>
      </c>
      <c r="S42" s="110">
        <v>0</v>
      </c>
      <c r="T42" s="110">
        <f aca="true" t="shared" si="23" ref="T42:T61">$R42+$S42</f>
        <v>0</v>
      </c>
      <c r="U42" s="40">
        <f aca="true" t="shared" si="24" ref="U42:U61">IF($I42=0,0,$T42/$I42)</f>
        <v>0</v>
      </c>
      <c r="V42" s="108">
        <v>0</v>
      </c>
      <c r="W42" s="110">
        <v>0</v>
      </c>
      <c r="X42" s="110">
        <f aca="true" t="shared" si="25" ref="X42:X61">$V42+$W42</f>
        <v>0</v>
      </c>
      <c r="Y42" s="40">
        <f aca="true" t="shared" si="26" ref="Y42:Y61">IF($I42=0,0,$X42/$I42)</f>
        <v>0</v>
      </c>
      <c r="Z42" s="80">
        <f aca="true" t="shared" si="27" ref="Z42:Z61">$J42+$N42</f>
        <v>58091105</v>
      </c>
      <c r="AA42" s="81">
        <f aca="true" t="shared" si="28" ref="AA42:AA61">$K42+$O42</f>
        <v>18663453</v>
      </c>
      <c r="AB42" s="81">
        <f aca="true" t="shared" si="29" ref="AB42:AB61">$Z42+$AA42</f>
        <v>76754558</v>
      </c>
      <c r="AC42" s="40">
        <f aca="true" t="shared" si="30" ref="AC42:AC61">IF($F42=0,0,$AB42/$F42)</f>
        <v>0.372496964196563</v>
      </c>
      <c r="AD42" s="80">
        <v>27578563</v>
      </c>
      <c r="AE42" s="81">
        <v>10294410</v>
      </c>
      <c r="AF42" s="81">
        <f aca="true" t="shared" si="31" ref="AF42:AF61">$AD42+$AE42</f>
        <v>37872973</v>
      </c>
      <c r="AG42" s="40">
        <f aca="true" t="shared" si="32" ref="AG42:AG61">IF($AI42=0,0,$AK42/$AI42)</f>
        <v>0.39970484433656656</v>
      </c>
      <c r="AH42" s="40">
        <f aca="true" t="shared" si="33" ref="AH42:AH61">IF($AF42=0,0,(($P42/$AF42)-1))</f>
        <v>0.063049182856598</v>
      </c>
      <c r="AI42" s="12">
        <v>187658266</v>
      </c>
      <c r="AJ42" s="12">
        <v>197064305</v>
      </c>
      <c r="AK42" s="12">
        <v>75007918</v>
      </c>
      <c r="AL42" s="12"/>
    </row>
    <row r="43" spans="1:38" s="13" customFormat="1" ht="12.75">
      <c r="A43" s="29" t="s">
        <v>96</v>
      </c>
      <c r="B43" s="63" t="s">
        <v>157</v>
      </c>
      <c r="C43" s="39" t="s">
        <v>158</v>
      </c>
      <c r="D43" s="80">
        <v>144207333</v>
      </c>
      <c r="E43" s="81">
        <v>45153750</v>
      </c>
      <c r="F43" s="82">
        <f t="shared" si="17"/>
        <v>189361083</v>
      </c>
      <c r="G43" s="80">
        <v>144207333</v>
      </c>
      <c r="H43" s="81">
        <v>45153750</v>
      </c>
      <c r="I43" s="83">
        <f t="shared" si="18"/>
        <v>189361083</v>
      </c>
      <c r="J43" s="80">
        <v>30461268</v>
      </c>
      <c r="K43" s="81">
        <v>3671609</v>
      </c>
      <c r="L43" s="81">
        <f t="shared" si="19"/>
        <v>34132877</v>
      </c>
      <c r="M43" s="40">
        <f t="shared" si="20"/>
        <v>0.18025286114359623</v>
      </c>
      <c r="N43" s="108">
        <v>25356668</v>
      </c>
      <c r="O43" s="109">
        <v>6159439</v>
      </c>
      <c r="P43" s="110">
        <f t="shared" si="21"/>
        <v>31516107</v>
      </c>
      <c r="Q43" s="40">
        <f t="shared" si="22"/>
        <v>0.1664339182090546</v>
      </c>
      <c r="R43" s="108">
        <v>0</v>
      </c>
      <c r="S43" s="110">
        <v>0</v>
      </c>
      <c r="T43" s="110">
        <f t="shared" si="23"/>
        <v>0</v>
      </c>
      <c r="U43" s="40">
        <f t="shared" si="24"/>
        <v>0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55817936</v>
      </c>
      <c r="AA43" s="81">
        <f t="shared" si="28"/>
        <v>9831048</v>
      </c>
      <c r="AB43" s="81">
        <f t="shared" si="29"/>
        <v>65648984</v>
      </c>
      <c r="AC43" s="40">
        <f t="shared" si="30"/>
        <v>0.34668677935265085</v>
      </c>
      <c r="AD43" s="80">
        <v>26239644</v>
      </c>
      <c r="AE43" s="81">
        <v>15389066</v>
      </c>
      <c r="AF43" s="81">
        <f t="shared" si="31"/>
        <v>41628710</v>
      </c>
      <c r="AG43" s="40">
        <f t="shared" si="32"/>
        <v>0.5308694644891286</v>
      </c>
      <c r="AH43" s="40">
        <f t="shared" si="33"/>
        <v>-0.24292376583372388</v>
      </c>
      <c r="AI43" s="12">
        <v>161001400</v>
      </c>
      <c r="AJ43" s="12">
        <v>205171781</v>
      </c>
      <c r="AK43" s="12">
        <v>85470727</v>
      </c>
      <c r="AL43" s="12"/>
    </row>
    <row r="44" spans="1:38" s="13" customFormat="1" ht="12.75">
      <c r="A44" s="29" t="s">
        <v>96</v>
      </c>
      <c r="B44" s="63" t="s">
        <v>159</v>
      </c>
      <c r="C44" s="39" t="s">
        <v>160</v>
      </c>
      <c r="D44" s="80">
        <v>126501755</v>
      </c>
      <c r="E44" s="81">
        <v>22307379</v>
      </c>
      <c r="F44" s="82">
        <f t="shared" si="17"/>
        <v>148809134</v>
      </c>
      <c r="G44" s="80">
        <v>126501755</v>
      </c>
      <c r="H44" s="81">
        <v>22307379</v>
      </c>
      <c r="I44" s="83">
        <f t="shared" si="18"/>
        <v>148809134</v>
      </c>
      <c r="J44" s="80">
        <v>33346963</v>
      </c>
      <c r="K44" s="81">
        <v>1858324</v>
      </c>
      <c r="L44" s="81">
        <f t="shared" si="19"/>
        <v>35205287</v>
      </c>
      <c r="M44" s="40">
        <f t="shared" si="20"/>
        <v>0.23658014836643024</v>
      </c>
      <c r="N44" s="108">
        <v>26144455</v>
      </c>
      <c r="O44" s="109">
        <v>752342</v>
      </c>
      <c r="P44" s="110">
        <f t="shared" si="21"/>
        <v>26896797</v>
      </c>
      <c r="Q44" s="40">
        <f t="shared" si="22"/>
        <v>0.18074694931024865</v>
      </c>
      <c r="R44" s="108">
        <v>0</v>
      </c>
      <c r="S44" s="110">
        <v>0</v>
      </c>
      <c r="T44" s="110">
        <f t="shared" si="23"/>
        <v>0</v>
      </c>
      <c r="U44" s="40">
        <f t="shared" si="24"/>
        <v>0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59491418</v>
      </c>
      <c r="AA44" s="81">
        <f t="shared" si="28"/>
        <v>2610666</v>
      </c>
      <c r="AB44" s="81">
        <f t="shared" si="29"/>
        <v>62102084</v>
      </c>
      <c r="AC44" s="40">
        <f t="shared" si="30"/>
        <v>0.4173270976766789</v>
      </c>
      <c r="AD44" s="80">
        <v>33491371</v>
      </c>
      <c r="AE44" s="81">
        <v>6656714</v>
      </c>
      <c r="AF44" s="81">
        <f t="shared" si="31"/>
        <v>40148085</v>
      </c>
      <c r="AG44" s="40">
        <f t="shared" si="32"/>
        <v>0.47412408471380996</v>
      </c>
      <c r="AH44" s="40">
        <f t="shared" si="33"/>
        <v>-0.3300602756021862</v>
      </c>
      <c r="AI44" s="12">
        <v>155311395</v>
      </c>
      <c r="AJ44" s="12">
        <v>148232278</v>
      </c>
      <c r="AK44" s="12">
        <v>73636873</v>
      </c>
      <c r="AL44" s="12"/>
    </row>
    <row r="45" spans="1:38" s="13" customFormat="1" ht="12.75">
      <c r="A45" s="29" t="s">
        <v>96</v>
      </c>
      <c r="B45" s="63" t="s">
        <v>161</v>
      </c>
      <c r="C45" s="39" t="s">
        <v>162</v>
      </c>
      <c r="D45" s="80">
        <v>132216341</v>
      </c>
      <c r="E45" s="81">
        <v>15221000</v>
      </c>
      <c r="F45" s="82">
        <f t="shared" si="17"/>
        <v>147437341</v>
      </c>
      <c r="G45" s="80">
        <v>132216341</v>
      </c>
      <c r="H45" s="81">
        <v>15221000</v>
      </c>
      <c r="I45" s="83">
        <f t="shared" si="18"/>
        <v>147437341</v>
      </c>
      <c r="J45" s="80">
        <v>17335002</v>
      </c>
      <c r="K45" s="81">
        <v>0</v>
      </c>
      <c r="L45" s="81">
        <f t="shared" si="19"/>
        <v>17335002</v>
      </c>
      <c r="M45" s="40">
        <f t="shared" si="20"/>
        <v>0.1175753841084261</v>
      </c>
      <c r="N45" s="108">
        <v>14116032</v>
      </c>
      <c r="O45" s="109">
        <v>1247184</v>
      </c>
      <c r="P45" s="110">
        <f t="shared" si="21"/>
        <v>15363216</v>
      </c>
      <c r="Q45" s="40">
        <f t="shared" si="22"/>
        <v>0.10420166218271666</v>
      </c>
      <c r="R45" s="108">
        <v>0</v>
      </c>
      <c r="S45" s="110">
        <v>0</v>
      </c>
      <c r="T45" s="110">
        <f t="shared" si="23"/>
        <v>0</v>
      </c>
      <c r="U45" s="40">
        <f t="shared" si="24"/>
        <v>0</v>
      </c>
      <c r="V45" s="108">
        <v>0</v>
      </c>
      <c r="W45" s="110">
        <v>0</v>
      </c>
      <c r="X45" s="110">
        <f t="shared" si="25"/>
        <v>0</v>
      </c>
      <c r="Y45" s="40">
        <f t="shared" si="26"/>
        <v>0</v>
      </c>
      <c r="Z45" s="80">
        <f t="shared" si="27"/>
        <v>31451034</v>
      </c>
      <c r="AA45" s="81">
        <f t="shared" si="28"/>
        <v>1247184</v>
      </c>
      <c r="AB45" s="81">
        <f t="shared" si="29"/>
        <v>32698218</v>
      </c>
      <c r="AC45" s="40">
        <f t="shared" si="30"/>
        <v>0.22177704629114275</v>
      </c>
      <c r="AD45" s="80">
        <v>43151176</v>
      </c>
      <c r="AE45" s="81">
        <v>748330</v>
      </c>
      <c r="AF45" s="81">
        <f t="shared" si="31"/>
        <v>43899506</v>
      </c>
      <c r="AG45" s="40">
        <f t="shared" si="32"/>
        <v>17705.993059572007</v>
      </c>
      <c r="AH45" s="40">
        <f t="shared" si="33"/>
        <v>-0.6500366997296052</v>
      </c>
      <c r="AI45" s="12">
        <v>12103</v>
      </c>
      <c r="AJ45" s="12">
        <v>12103</v>
      </c>
      <c r="AK45" s="12">
        <v>214295634</v>
      </c>
      <c r="AL45" s="12"/>
    </row>
    <row r="46" spans="1:38" s="13" customFormat="1" ht="12.75">
      <c r="A46" s="29" t="s">
        <v>115</v>
      </c>
      <c r="B46" s="63" t="s">
        <v>163</v>
      </c>
      <c r="C46" s="39" t="s">
        <v>164</v>
      </c>
      <c r="D46" s="80">
        <v>326452737</v>
      </c>
      <c r="E46" s="81">
        <v>172464500</v>
      </c>
      <c r="F46" s="82">
        <f t="shared" si="17"/>
        <v>498917237</v>
      </c>
      <c r="G46" s="80">
        <v>326452737</v>
      </c>
      <c r="H46" s="81">
        <v>172464500</v>
      </c>
      <c r="I46" s="83">
        <f t="shared" si="18"/>
        <v>498917237</v>
      </c>
      <c r="J46" s="80">
        <v>57190365</v>
      </c>
      <c r="K46" s="81">
        <v>49632251</v>
      </c>
      <c r="L46" s="81">
        <f t="shared" si="19"/>
        <v>106822616</v>
      </c>
      <c r="M46" s="40">
        <f t="shared" si="20"/>
        <v>0.21410889036892505</v>
      </c>
      <c r="N46" s="108">
        <v>104187033</v>
      </c>
      <c r="O46" s="109">
        <v>26304710</v>
      </c>
      <c r="P46" s="110">
        <f t="shared" si="21"/>
        <v>130491743</v>
      </c>
      <c r="Q46" s="40">
        <f t="shared" si="22"/>
        <v>0.26154987906340865</v>
      </c>
      <c r="R46" s="108">
        <v>0</v>
      </c>
      <c r="S46" s="110">
        <v>0</v>
      </c>
      <c r="T46" s="110">
        <f t="shared" si="23"/>
        <v>0</v>
      </c>
      <c r="U46" s="40">
        <f t="shared" si="24"/>
        <v>0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161377398</v>
      </c>
      <c r="AA46" s="81">
        <f t="shared" si="28"/>
        <v>75936961</v>
      </c>
      <c r="AB46" s="81">
        <f t="shared" si="29"/>
        <v>237314359</v>
      </c>
      <c r="AC46" s="40">
        <f t="shared" si="30"/>
        <v>0.4756587694323337</v>
      </c>
      <c r="AD46" s="80">
        <v>69080403</v>
      </c>
      <c r="AE46" s="81">
        <v>47759120</v>
      </c>
      <c r="AF46" s="81">
        <f t="shared" si="31"/>
        <v>116839523</v>
      </c>
      <c r="AG46" s="40">
        <f t="shared" si="32"/>
        <v>0.5308156256856579</v>
      </c>
      <c r="AH46" s="40">
        <f t="shared" si="33"/>
        <v>0.11684590667149508</v>
      </c>
      <c r="AI46" s="12">
        <v>327144761</v>
      </c>
      <c r="AJ46" s="12">
        <v>327144761</v>
      </c>
      <c r="AK46" s="12">
        <v>173653551</v>
      </c>
      <c r="AL46" s="12"/>
    </row>
    <row r="47" spans="1:38" s="59" customFormat="1" ht="12.75">
      <c r="A47" s="64"/>
      <c r="B47" s="65" t="s">
        <v>165</v>
      </c>
      <c r="C47" s="32"/>
      <c r="D47" s="84">
        <f>SUM(D42:D46)</f>
        <v>894864000</v>
      </c>
      <c r="E47" s="85">
        <f>SUM(E42:E46)</f>
        <v>295714979</v>
      </c>
      <c r="F47" s="86">
        <f t="shared" si="17"/>
        <v>1190578979</v>
      </c>
      <c r="G47" s="84">
        <f>SUM(G42:G46)</f>
        <v>894864000</v>
      </c>
      <c r="H47" s="85">
        <f>SUM(H42:H46)</f>
        <v>295714979</v>
      </c>
      <c r="I47" s="86">
        <f t="shared" si="18"/>
        <v>1190578979</v>
      </c>
      <c r="J47" s="84">
        <f>SUM(J42:J46)</f>
        <v>168254959</v>
      </c>
      <c r="K47" s="85">
        <f>SUM(K42:K46)</f>
        <v>61734548</v>
      </c>
      <c r="L47" s="85">
        <f t="shared" si="19"/>
        <v>229989507</v>
      </c>
      <c r="M47" s="44">
        <f t="shared" si="20"/>
        <v>0.19317450673719647</v>
      </c>
      <c r="N47" s="114">
        <f>SUM(N42:N46)</f>
        <v>197973932</v>
      </c>
      <c r="O47" s="115">
        <f>SUM(O42:O46)</f>
        <v>46554764</v>
      </c>
      <c r="P47" s="116">
        <f t="shared" si="21"/>
        <v>244528696</v>
      </c>
      <c r="Q47" s="44">
        <f t="shared" si="22"/>
        <v>0.20538637109600774</v>
      </c>
      <c r="R47" s="114">
        <f>SUM(R42:R46)</f>
        <v>0</v>
      </c>
      <c r="S47" s="116">
        <f>SUM(S42:S46)</f>
        <v>0</v>
      </c>
      <c r="T47" s="116">
        <f t="shared" si="23"/>
        <v>0</v>
      </c>
      <c r="U47" s="44">
        <f t="shared" si="24"/>
        <v>0</v>
      </c>
      <c r="V47" s="114">
        <f>SUM(V42:V46)</f>
        <v>0</v>
      </c>
      <c r="W47" s="116">
        <f>SUM(W42:W46)</f>
        <v>0</v>
      </c>
      <c r="X47" s="116">
        <f t="shared" si="25"/>
        <v>0</v>
      </c>
      <c r="Y47" s="44">
        <f t="shared" si="26"/>
        <v>0</v>
      </c>
      <c r="Z47" s="84">
        <f t="shared" si="27"/>
        <v>366228891</v>
      </c>
      <c r="AA47" s="85">
        <f t="shared" si="28"/>
        <v>108289312</v>
      </c>
      <c r="AB47" s="85">
        <f t="shared" si="29"/>
        <v>474518203</v>
      </c>
      <c r="AC47" s="44">
        <f t="shared" si="30"/>
        <v>0.3985608778332042</v>
      </c>
      <c r="AD47" s="84">
        <f>SUM(AD42:AD46)</f>
        <v>199541157</v>
      </c>
      <c r="AE47" s="85">
        <f>SUM(AE42:AE46)</f>
        <v>80847640</v>
      </c>
      <c r="AF47" s="85">
        <f t="shared" si="31"/>
        <v>280388797</v>
      </c>
      <c r="AG47" s="44">
        <f t="shared" si="32"/>
        <v>0.748458431353994</v>
      </c>
      <c r="AH47" s="44">
        <f t="shared" si="33"/>
        <v>-0.12789420042342137</v>
      </c>
      <c r="AI47" s="66">
        <f>SUM(AI42:AI46)</f>
        <v>831127925</v>
      </c>
      <c r="AJ47" s="66">
        <f>SUM(AJ42:AJ46)</f>
        <v>877625228</v>
      </c>
      <c r="AK47" s="66">
        <f>SUM(AK42:AK46)</f>
        <v>622064703</v>
      </c>
      <c r="AL47" s="66"/>
    </row>
    <row r="48" spans="1:38" s="13" customFormat="1" ht="12.75">
      <c r="A48" s="29" t="s">
        <v>96</v>
      </c>
      <c r="B48" s="63" t="s">
        <v>166</v>
      </c>
      <c r="C48" s="39" t="s">
        <v>167</v>
      </c>
      <c r="D48" s="80">
        <v>129708867</v>
      </c>
      <c r="E48" s="81">
        <v>79468000</v>
      </c>
      <c r="F48" s="82">
        <f t="shared" si="17"/>
        <v>209176867</v>
      </c>
      <c r="G48" s="80">
        <v>129708867</v>
      </c>
      <c r="H48" s="81">
        <v>79468000</v>
      </c>
      <c r="I48" s="83">
        <f t="shared" si="18"/>
        <v>209176867</v>
      </c>
      <c r="J48" s="80">
        <v>24004712</v>
      </c>
      <c r="K48" s="81">
        <v>8931530</v>
      </c>
      <c r="L48" s="81">
        <f t="shared" si="19"/>
        <v>32936242</v>
      </c>
      <c r="M48" s="40">
        <f t="shared" si="20"/>
        <v>0.1574564265751241</v>
      </c>
      <c r="N48" s="108">
        <v>33076892</v>
      </c>
      <c r="O48" s="109">
        <v>28921921</v>
      </c>
      <c r="P48" s="110">
        <f t="shared" si="21"/>
        <v>61998813</v>
      </c>
      <c r="Q48" s="40">
        <f t="shared" si="22"/>
        <v>0.29639421361062834</v>
      </c>
      <c r="R48" s="108">
        <v>0</v>
      </c>
      <c r="S48" s="110">
        <v>0</v>
      </c>
      <c r="T48" s="110">
        <f t="shared" si="23"/>
        <v>0</v>
      </c>
      <c r="U48" s="40">
        <f t="shared" si="24"/>
        <v>0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57081604</v>
      </c>
      <c r="AA48" s="81">
        <f t="shared" si="28"/>
        <v>37853451</v>
      </c>
      <c r="AB48" s="81">
        <f t="shared" si="29"/>
        <v>94935055</v>
      </c>
      <c r="AC48" s="40">
        <f t="shared" si="30"/>
        <v>0.4538506401857525</v>
      </c>
      <c r="AD48" s="80">
        <v>20202418</v>
      </c>
      <c r="AE48" s="81">
        <v>12008118</v>
      </c>
      <c r="AF48" s="81">
        <f t="shared" si="31"/>
        <v>32210536</v>
      </c>
      <c r="AG48" s="40">
        <f t="shared" si="32"/>
        <v>0.5500652789346611</v>
      </c>
      <c r="AH48" s="40">
        <f t="shared" si="33"/>
        <v>0.9247991713022099</v>
      </c>
      <c r="AI48" s="12">
        <v>102280315</v>
      </c>
      <c r="AJ48" s="12">
        <v>102280315</v>
      </c>
      <c r="AK48" s="12">
        <v>56260850</v>
      </c>
      <c r="AL48" s="12"/>
    </row>
    <row r="49" spans="1:38" s="13" customFormat="1" ht="12.75">
      <c r="A49" s="29" t="s">
        <v>96</v>
      </c>
      <c r="B49" s="63" t="s">
        <v>168</v>
      </c>
      <c r="C49" s="39" t="s">
        <v>169</v>
      </c>
      <c r="D49" s="80">
        <v>100737566</v>
      </c>
      <c r="E49" s="81">
        <v>1545217</v>
      </c>
      <c r="F49" s="82">
        <f t="shared" si="17"/>
        <v>102282783</v>
      </c>
      <c r="G49" s="80">
        <v>100737566</v>
      </c>
      <c r="H49" s="81">
        <v>1545217</v>
      </c>
      <c r="I49" s="83">
        <f t="shared" si="18"/>
        <v>102282783</v>
      </c>
      <c r="J49" s="80">
        <v>15746990</v>
      </c>
      <c r="K49" s="81">
        <v>0</v>
      </c>
      <c r="L49" s="81">
        <f t="shared" si="19"/>
        <v>15746990</v>
      </c>
      <c r="M49" s="40">
        <f t="shared" si="20"/>
        <v>0.15395543158030808</v>
      </c>
      <c r="N49" s="108">
        <v>48422696</v>
      </c>
      <c r="O49" s="109">
        <v>0</v>
      </c>
      <c r="P49" s="110">
        <f t="shared" si="21"/>
        <v>48422696</v>
      </c>
      <c r="Q49" s="40">
        <f t="shared" si="22"/>
        <v>0.47341981299042285</v>
      </c>
      <c r="R49" s="108">
        <v>0</v>
      </c>
      <c r="S49" s="110">
        <v>0</v>
      </c>
      <c r="T49" s="110">
        <f t="shared" si="23"/>
        <v>0</v>
      </c>
      <c r="U49" s="40">
        <f t="shared" si="24"/>
        <v>0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64169686</v>
      </c>
      <c r="AA49" s="81">
        <f t="shared" si="28"/>
        <v>0</v>
      </c>
      <c r="AB49" s="81">
        <f t="shared" si="29"/>
        <v>64169686</v>
      </c>
      <c r="AC49" s="40">
        <f t="shared" si="30"/>
        <v>0.6273752445707309</v>
      </c>
      <c r="AD49" s="80">
        <v>46333336</v>
      </c>
      <c r="AE49" s="81">
        <v>4996302</v>
      </c>
      <c r="AF49" s="81">
        <f t="shared" si="31"/>
        <v>51329638</v>
      </c>
      <c r="AG49" s="40">
        <f t="shared" si="32"/>
        <v>0.9354482803926232</v>
      </c>
      <c r="AH49" s="40">
        <f t="shared" si="33"/>
        <v>-0.056632817087079346</v>
      </c>
      <c r="AI49" s="12">
        <v>89507205</v>
      </c>
      <c r="AJ49" s="12">
        <v>89507205</v>
      </c>
      <c r="AK49" s="12">
        <v>83729361</v>
      </c>
      <c r="AL49" s="12"/>
    </row>
    <row r="50" spans="1:38" s="13" customFormat="1" ht="12.75">
      <c r="A50" s="29" t="s">
        <v>96</v>
      </c>
      <c r="B50" s="63" t="s">
        <v>170</v>
      </c>
      <c r="C50" s="39" t="s">
        <v>171</v>
      </c>
      <c r="D50" s="80">
        <v>135071000</v>
      </c>
      <c r="E50" s="81">
        <v>53710000</v>
      </c>
      <c r="F50" s="82">
        <f t="shared" si="17"/>
        <v>188781000</v>
      </c>
      <c r="G50" s="80">
        <v>135071000</v>
      </c>
      <c r="H50" s="81">
        <v>53710000</v>
      </c>
      <c r="I50" s="83">
        <f t="shared" si="18"/>
        <v>188781000</v>
      </c>
      <c r="J50" s="80">
        <v>29528148</v>
      </c>
      <c r="K50" s="81">
        <v>5561599</v>
      </c>
      <c r="L50" s="81">
        <f t="shared" si="19"/>
        <v>35089747</v>
      </c>
      <c r="M50" s="40">
        <f t="shared" si="20"/>
        <v>0.18587541648788808</v>
      </c>
      <c r="N50" s="108">
        <v>38831093</v>
      </c>
      <c r="O50" s="109">
        <v>1578765</v>
      </c>
      <c r="P50" s="110">
        <f t="shared" si="21"/>
        <v>40409858</v>
      </c>
      <c r="Q50" s="40">
        <f t="shared" si="22"/>
        <v>0.2140568065642199</v>
      </c>
      <c r="R50" s="108">
        <v>0</v>
      </c>
      <c r="S50" s="110">
        <v>0</v>
      </c>
      <c r="T50" s="110">
        <f t="shared" si="23"/>
        <v>0</v>
      </c>
      <c r="U50" s="40">
        <f t="shared" si="24"/>
        <v>0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68359241</v>
      </c>
      <c r="AA50" s="81">
        <f t="shared" si="28"/>
        <v>7140364</v>
      </c>
      <c r="AB50" s="81">
        <f t="shared" si="29"/>
        <v>75499605</v>
      </c>
      <c r="AC50" s="40">
        <f t="shared" si="30"/>
        <v>0.399932223052108</v>
      </c>
      <c r="AD50" s="80">
        <v>26259888</v>
      </c>
      <c r="AE50" s="81">
        <v>10941312</v>
      </c>
      <c r="AF50" s="81">
        <f t="shared" si="31"/>
        <v>37201200</v>
      </c>
      <c r="AG50" s="40">
        <f t="shared" si="32"/>
        <v>0.6181520537651323</v>
      </c>
      <c r="AH50" s="40">
        <f t="shared" si="33"/>
        <v>0.08625146500650516</v>
      </c>
      <c r="AI50" s="12">
        <v>124224599</v>
      </c>
      <c r="AJ50" s="12">
        <v>124224599</v>
      </c>
      <c r="AK50" s="12">
        <v>76789691</v>
      </c>
      <c r="AL50" s="12"/>
    </row>
    <row r="51" spans="1:38" s="13" customFormat="1" ht="12.75">
      <c r="A51" s="29" t="s">
        <v>96</v>
      </c>
      <c r="B51" s="63" t="s">
        <v>172</v>
      </c>
      <c r="C51" s="39" t="s">
        <v>173</v>
      </c>
      <c r="D51" s="80">
        <v>128736197</v>
      </c>
      <c r="E51" s="81">
        <v>42217413</v>
      </c>
      <c r="F51" s="82">
        <f t="shared" si="17"/>
        <v>170953610</v>
      </c>
      <c r="G51" s="80">
        <v>128736197</v>
      </c>
      <c r="H51" s="81">
        <v>42217413</v>
      </c>
      <c r="I51" s="83">
        <f t="shared" si="18"/>
        <v>170953610</v>
      </c>
      <c r="J51" s="80">
        <v>31346224</v>
      </c>
      <c r="K51" s="81">
        <v>6116723</v>
      </c>
      <c r="L51" s="81">
        <f t="shared" si="19"/>
        <v>37462947</v>
      </c>
      <c r="M51" s="40">
        <f t="shared" si="20"/>
        <v>0.21914101141239428</v>
      </c>
      <c r="N51" s="108">
        <v>29552640</v>
      </c>
      <c r="O51" s="109">
        <v>3740046</v>
      </c>
      <c r="P51" s="110">
        <f t="shared" si="21"/>
        <v>33292686</v>
      </c>
      <c r="Q51" s="40">
        <f t="shared" si="22"/>
        <v>0.1947469023906544</v>
      </c>
      <c r="R51" s="108">
        <v>0</v>
      </c>
      <c r="S51" s="110">
        <v>0</v>
      </c>
      <c r="T51" s="110">
        <f t="shared" si="23"/>
        <v>0</v>
      </c>
      <c r="U51" s="40">
        <f t="shared" si="24"/>
        <v>0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60898864</v>
      </c>
      <c r="AA51" s="81">
        <f t="shared" si="28"/>
        <v>9856769</v>
      </c>
      <c r="AB51" s="81">
        <f t="shared" si="29"/>
        <v>70755633</v>
      </c>
      <c r="AC51" s="40">
        <f t="shared" si="30"/>
        <v>0.4138879138030487</v>
      </c>
      <c r="AD51" s="80">
        <v>19178496</v>
      </c>
      <c r="AE51" s="81">
        <v>0</v>
      </c>
      <c r="AF51" s="81">
        <f t="shared" si="31"/>
        <v>19178496</v>
      </c>
      <c r="AG51" s="40">
        <f t="shared" si="32"/>
        <v>0.29615849883975076</v>
      </c>
      <c r="AH51" s="40">
        <f t="shared" si="33"/>
        <v>0.7359383134110205</v>
      </c>
      <c r="AI51" s="12">
        <v>138303902</v>
      </c>
      <c r="AJ51" s="12">
        <v>138303902</v>
      </c>
      <c r="AK51" s="12">
        <v>40959876</v>
      </c>
      <c r="AL51" s="12"/>
    </row>
    <row r="52" spans="1:38" s="13" customFormat="1" ht="12.75">
      <c r="A52" s="29" t="s">
        <v>96</v>
      </c>
      <c r="B52" s="63" t="s">
        <v>174</v>
      </c>
      <c r="C52" s="39" t="s">
        <v>175</v>
      </c>
      <c r="D52" s="80">
        <v>643057504</v>
      </c>
      <c r="E52" s="81">
        <v>87757205</v>
      </c>
      <c r="F52" s="82">
        <f t="shared" si="17"/>
        <v>730814709</v>
      </c>
      <c r="G52" s="80">
        <v>684999843</v>
      </c>
      <c r="H52" s="81">
        <v>262355320</v>
      </c>
      <c r="I52" s="83">
        <f t="shared" si="18"/>
        <v>947355163</v>
      </c>
      <c r="J52" s="80">
        <v>160668585</v>
      </c>
      <c r="K52" s="81">
        <v>19438474</v>
      </c>
      <c r="L52" s="81">
        <f t="shared" si="19"/>
        <v>180107059</v>
      </c>
      <c r="M52" s="40">
        <f t="shared" si="20"/>
        <v>0.24644695403907094</v>
      </c>
      <c r="N52" s="108">
        <v>120685785</v>
      </c>
      <c r="O52" s="109">
        <v>33799646</v>
      </c>
      <c r="P52" s="110">
        <f t="shared" si="21"/>
        <v>154485431</v>
      </c>
      <c r="Q52" s="40">
        <f t="shared" si="22"/>
        <v>0.21138796072042387</v>
      </c>
      <c r="R52" s="108">
        <v>0</v>
      </c>
      <c r="S52" s="110">
        <v>0</v>
      </c>
      <c r="T52" s="110">
        <f t="shared" si="23"/>
        <v>0</v>
      </c>
      <c r="U52" s="40">
        <f t="shared" si="24"/>
        <v>0</v>
      </c>
      <c r="V52" s="108">
        <v>0</v>
      </c>
      <c r="W52" s="110">
        <v>0</v>
      </c>
      <c r="X52" s="110">
        <f t="shared" si="25"/>
        <v>0</v>
      </c>
      <c r="Y52" s="40">
        <f t="shared" si="26"/>
        <v>0</v>
      </c>
      <c r="Z52" s="80">
        <f t="shared" si="27"/>
        <v>281354370</v>
      </c>
      <c r="AA52" s="81">
        <f t="shared" si="28"/>
        <v>53238120</v>
      </c>
      <c r="AB52" s="81">
        <f t="shared" si="29"/>
        <v>334592490</v>
      </c>
      <c r="AC52" s="40">
        <f t="shared" si="30"/>
        <v>0.4578349147594948</v>
      </c>
      <c r="AD52" s="80">
        <v>137121200</v>
      </c>
      <c r="AE52" s="81">
        <v>35491206</v>
      </c>
      <c r="AF52" s="81">
        <f t="shared" si="31"/>
        <v>172612406</v>
      </c>
      <c r="AG52" s="40">
        <f t="shared" si="32"/>
        <v>0.4893562734740388</v>
      </c>
      <c r="AH52" s="40">
        <f t="shared" si="33"/>
        <v>-0.10501548191153764</v>
      </c>
      <c r="AI52" s="12">
        <v>739503921</v>
      </c>
      <c r="AJ52" s="12">
        <v>877177562</v>
      </c>
      <c r="AK52" s="12">
        <v>361880883</v>
      </c>
      <c r="AL52" s="12"/>
    </row>
    <row r="53" spans="1:38" s="13" customFormat="1" ht="12.75">
      <c r="A53" s="29" t="s">
        <v>115</v>
      </c>
      <c r="B53" s="63" t="s">
        <v>176</v>
      </c>
      <c r="C53" s="39" t="s">
        <v>177</v>
      </c>
      <c r="D53" s="80">
        <v>823048300</v>
      </c>
      <c r="E53" s="81">
        <v>767585491</v>
      </c>
      <c r="F53" s="82">
        <f t="shared" si="17"/>
        <v>1590633791</v>
      </c>
      <c r="G53" s="80">
        <v>823048300</v>
      </c>
      <c r="H53" s="81">
        <v>767585491</v>
      </c>
      <c r="I53" s="83">
        <f t="shared" si="18"/>
        <v>1590633791</v>
      </c>
      <c r="J53" s="80">
        <v>146987111</v>
      </c>
      <c r="K53" s="81">
        <v>98039593</v>
      </c>
      <c r="L53" s="81">
        <f t="shared" si="19"/>
        <v>245026704</v>
      </c>
      <c r="M53" s="40">
        <f t="shared" si="20"/>
        <v>0.15404344192006417</v>
      </c>
      <c r="N53" s="108">
        <v>172875630</v>
      </c>
      <c r="O53" s="109">
        <v>155086814</v>
      </c>
      <c r="P53" s="110">
        <f t="shared" si="21"/>
        <v>327962444</v>
      </c>
      <c r="Q53" s="40">
        <f t="shared" si="22"/>
        <v>0.2061835011022974</v>
      </c>
      <c r="R53" s="108">
        <v>0</v>
      </c>
      <c r="S53" s="110">
        <v>0</v>
      </c>
      <c r="T53" s="110">
        <f t="shared" si="23"/>
        <v>0</v>
      </c>
      <c r="U53" s="40">
        <f t="shared" si="24"/>
        <v>0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319862741</v>
      </c>
      <c r="AA53" s="81">
        <f t="shared" si="28"/>
        <v>253126407</v>
      </c>
      <c r="AB53" s="81">
        <f t="shared" si="29"/>
        <v>572989148</v>
      </c>
      <c r="AC53" s="40">
        <f t="shared" si="30"/>
        <v>0.3602269430223616</v>
      </c>
      <c r="AD53" s="80">
        <v>180055190</v>
      </c>
      <c r="AE53" s="81">
        <v>24836565</v>
      </c>
      <c r="AF53" s="81">
        <f t="shared" si="31"/>
        <v>204891755</v>
      </c>
      <c r="AG53" s="40">
        <f t="shared" si="32"/>
        <v>0.2786864068557429</v>
      </c>
      <c r="AH53" s="40">
        <f t="shared" si="33"/>
        <v>0.6006619885705016</v>
      </c>
      <c r="AI53" s="12">
        <v>1366074791</v>
      </c>
      <c r="AJ53" s="12">
        <v>1366074791</v>
      </c>
      <c r="AK53" s="12">
        <v>380706475</v>
      </c>
      <c r="AL53" s="12"/>
    </row>
    <row r="54" spans="1:38" s="59" customFormat="1" ht="12.75">
      <c r="A54" s="64"/>
      <c r="B54" s="65" t="s">
        <v>178</v>
      </c>
      <c r="C54" s="32"/>
      <c r="D54" s="84">
        <f>SUM(D48:D53)</f>
        <v>1960359434</v>
      </c>
      <c r="E54" s="85">
        <f>SUM(E48:E53)</f>
        <v>1032283326</v>
      </c>
      <c r="F54" s="86">
        <f t="shared" si="17"/>
        <v>2992642760</v>
      </c>
      <c r="G54" s="84">
        <f>SUM(G48:G53)</f>
        <v>2002301773</v>
      </c>
      <c r="H54" s="85">
        <f>SUM(H48:H53)</f>
        <v>1206881441</v>
      </c>
      <c r="I54" s="86">
        <f t="shared" si="18"/>
        <v>3209183214</v>
      </c>
      <c r="J54" s="84">
        <f>SUM(J48:J53)</f>
        <v>408281770</v>
      </c>
      <c r="K54" s="85">
        <f>SUM(K48:K53)</f>
        <v>138087919</v>
      </c>
      <c r="L54" s="85">
        <f t="shared" si="19"/>
        <v>546369689</v>
      </c>
      <c r="M54" s="44">
        <f t="shared" si="20"/>
        <v>0.1825709691456791</v>
      </c>
      <c r="N54" s="114">
        <f>SUM(N48:N53)</f>
        <v>443444736</v>
      </c>
      <c r="O54" s="115">
        <f>SUM(O48:O53)</f>
        <v>223127192</v>
      </c>
      <c r="P54" s="116">
        <f t="shared" si="21"/>
        <v>666571928</v>
      </c>
      <c r="Q54" s="44">
        <f t="shared" si="22"/>
        <v>0.22273688557467514</v>
      </c>
      <c r="R54" s="114">
        <f>SUM(R48:R53)</f>
        <v>0</v>
      </c>
      <c r="S54" s="116">
        <f>SUM(S48:S53)</f>
        <v>0</v>
      </c>
      <c r="T54" s="116">
        <f t="shared" si="23"/>
        <v>0</v>
      </c>
      <c r="U54" s="44">
        <f t="shared" si="24"/>
        <v>0</v>
      </c>
      <c r="V54" s="114">
        <f>SUM(V48:V53)</f>
        <v>0</v>
      </c>
      <c r="W54" s="116">
        <f>SUM(W48:W53)</f>
        <v>0</v>
      </c>
      <c r="X54" s="116">
        <f t="shared" si="25"/>
        <v>0</v>
      </c>
      <c r="Y54" s="44">
        <f t="shared" si="26"/>
        <v>0</v>
      </c>
      <c r="Z54" s="84">
        <f t="shared" si="27"/>
        <v>851726506</v>
      </c>
      <c r="AA54" s="85">
        <f t="shared" si="28"/>
        <v>361215111</v>
      </c>
      <c r="AB54" s="85">
        <f t="shared" si="29"/>
        <v>1212941617</v>
      </c>
      <c r="AC54" s="44">
        <f t="shared" si="30"/>
        <v>0.40530785472035424</v>
      </c>
      <c r="AD54" s="84">
        <f>SUM(AD48:AD53)</f>
        <v>429150528</v>
      </c>
      <c r="AE54" s="85">
        <f>SUM(AE48:AE53)</f>
        <v>88273503</v>
      </c>
      <c r="AF54" s="85">
        <f t="shared" si="31"/>
        <v>517424031</v>
      </c>
      <c r="AG54" s="44">
        <f t="shared" si="32"/>
        <v>0.3907688558848252</v>
      </c>
      <c r="AH54" s="44">
        <f t="shared" si="33"/>
        <v>0.2882508118375353</v>
      </c>
      <c r="AI54" s="66">
        <f>SUM(AI48:AI53)</f>
        <v>2559894733</v>
      </c>
      <c r="AJ54" s="66">
        <f>SUM(AJ48:AJ53)</f>
        <v>2697568374</v>
      </c>
      <c r="AK54" s="66">
        <f>SUM(AK48:AK53)</f>
        <v>1000327136</v>
      </c>
      <c r="AL54" s="66"/>
    </row>
    <row r="55" spans="1:38" s="13" customFormat="1" ht="12.75">
      <c r="A55" s="29" t="s">
        <v>96</v>
      </c>
      <c r="B55" s="63" t="s">
        <v>179</v>
      </c>
      <c r="C55" s="39" t="s">
        <v>180</v>
      </c>
      <c r="D55" s="80">
        <v>196621342</v>
      </c>
      <c r="E55" s="81">
        <v>179969283</v>
      </c>
      <c r="F55" s="82">
        <f t="shared" si="17"/>
        <v>376590625</v>
      </c>
      <c r="G55" s="80">
        <v>196621342</v>
      </c>
      <c r="H55" s="81">
        <v>179969283</v>
      </c>
      <c r="I55" s="82">
        <f t="shared" si="18"/>
        <v>376590625</v>
      </c>
      <c r="J55" s="80">
        <v>39909101</v>
      </c>
      <c r="K55" s="94">
        <v>9364461</v>
      </c>
      <c r="L55" s="81">
        <f t="shared" si="19"/>
        <v>49273562</v>
      </c>
      <c r="M55" s="40">
        <f t="shared" si="20"/>
        <v>0.13084118065870598</v>
      </c>
      <c r="N55" s="108">
        <v>45251789</v>
      </c>
      <c r="O55" s="109">
        <v>11158675</v>
      </c>
      <c r="P55" s="110">
        <f t="shared" si="21"/>
        <v>56410464</v>
      </c>
      <c r="Q55" s="40">
        <f t="shared" si="22"/>
        <v>0.14979253400160983</v>
      </c>
      <c r="R55" s="108">
        <v>0</v>
      </c>
      <c r="S55" s="110">
        <v>0</v>
      </c>
      <c r="T55" s="110">
        <f t="shared" si="23"/>
        <v>0</v>
      </c>
      <c r="U55" s="40">
        <f t="shared" si="24"/>
        <v>0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85160890</v>
      </c>
      <c r="AA55" s="81">
        <f t="shared" si="28"/>
        <v>20523136</v>
      </c>
      <c r="AB55" s="81">
        <f t="shared" si="29"/>
        <v>105684026</v>
      </c>
      <c r="AC55" s="40">
        <f t="shared" si="30"/>
        <v>0.28063371466031584</v>
      </c>
      <c r="AD55" s="80">
        <v>23766946</v>
      </c>
      <c r="AE55" s="81">
        <v>7412535</v>
      </c>
      <c r="AF55" s="81">
        <f t="shared" si="31"/>
        <v>31179481</v>
      </c>
      <c r="AG55" s="40">
        <f t="shared" si="32"/>
        <v>0.4656585997923881</v>
      </c>
      <c r="AH55" s="40">
        <f t="shared" si="33"/>
        <v>0.8092175427807795</v>
      </c>
      <c r="AI55" s="12">
        <v>123884043</v>
      </c>
      <c r="AJ55" s="12">
        <v>311511792</v>
      </c>
      <c r="AK55" s="12">
        <v>57687670</v>
      </c>
      <c r="AL55" s="12"/>
    </row>
    <row r="56" spans="1:38" s="13" customFormat="1" ht="12.75">
      <c r="A56" s="29" t="s">
        <v>96</v>
      </c>
      <c r="B56" s="63" t="s">
        <v>181</v>
      </c>
      <c r="C56" s="39" t="s">
        <v>182</v>
      </c>
      <c r="D56" s="80">
        <v>164790313</v>
      </c>
      <c r="E56" s="81">
        <v>97474748</v>
      </c>
      <c r="F56" s="82">
        <f t="shared" si="17"/>
        <v>262265061</v>
      </c>
      <c r="G56" s="80">
        <v>164790313</v>
      </c>
      <c r="H56" s="81">
        <v>97474748</v>
      </c>
      <c r="I56" s="83">
        <f t="shared" si="18"/>
        <v>262265061</v>
      </c>
      <c r="J56" s="80">
        <v>18511063</v>
      </c>
      <c r="K56" s="81">
        <v>1210410</v>
      </c>
      <c r="L56" s="81">
        <f t="shared" si="19"/>
        <v>19721473</v>
      </c>
      <c r="M56" s="40">
        <f t="shared" si="20"/>
        <v>0.07519672244866807</v>
      </c>
      <c r="N56" s="108">
        <v>21603438</v>
      </c>
      <c r="O56" s="109">
        <v>0</v>
      </c>
      <c r="P56" s="110">
        <f t="shared" si="21"/>
        <v>21603438</v>
      </c>
      <c r="Q56" s="40">
        <f t="shared" si="22"/>
        <v>0.08237253531838158</v>
      </c>
      <c r="R56" s="108">
        <v>0</v>
      </c>
      <c r="S56" s="110">
        <v>0</v>
      </c>
      <c r="T56" s="110">
        <f t="shared" si="23"/>
        <v>0</v>
      </c>
      <c r="U56" s="40">
        <f t="shared" si="24"/>
        <v>0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40114501</v>
      </c>
      <c r="AA56" s="81">
        <f t="shared" si="28"/>
        <v>1210410</v>
      </c>
      <c r="AB56" s="81">
        <f t="shared" si="29"/>
        <v>41324911</v>
      </c>
      <c r="AC56" s="40">
        <f t="shared" si="30"/>
        <v>0.15756925776704964</v>
      </c>
      <c r="AD56" s="80">
        <v>17293040</v>
      </c>
      <c r="AE56" s="81">
        <v>62613023</v>
      </c>
      <c r="AF56" s="81">
        <f t="shared" si="31"/>
        <v>79906063</v>
      </c>
      <c r="AG56" s="40">
        <f t="shared" si="32"/>
        <v>0.7370222264148651</v>
      </c>
      <c r="AH56" s="40">
        <f t="shared" si="33"/>
        <v>-0.7296395643970095</v>
      </c>
      <c r="AI56" s="12">
        <v>145842774</v>
      </c>
      <c r="AJ56" s="12">
        <v>207418581</v>
      </c>
      <c r="AK56" s="12">
        <v>107489366</v>
      </c>
      <c r="AL56" s="12"/>
    </row>
    <row r="57" spans="1:38" s="13" customFormat="1" ht="12.75">
      <c r="A57" s="29" t="s">
        <v>96</v>
      </c>
      <c r="B57" s="63" t="s">
        <v>183</v>
      </c>
      <c r="C57" s="39" t="s">
        <v>184</v>
      </c>
      <c r="D57" s="80">
        <v>101552724</v>
      </c>
      <c r="E57" s="81">
        <v>88875143</v>
      </c>
      <c r="F57" s="82">
        <f t="shared" si="17"/>
        <v>190427867</v>
      </c>
      <c r="G57" s="80">
        <v>101552724</v>
      </c>
      <c r="H57" s="81">
        <v>88875143</v>
      </c>
      <c r="I57" s="83">
        <f t="shared" si="18"/>
        <v>190427867</v>
      </c>
      <c r="J57" s="80">
        <v>30507809</v>
      </c>
      <c r="K57" s="81">
        <v>9152420</v>
      </c>
      <c r="L57" s="81">
        <f t="shared" si="19"/>
        <v>39660229</v>
      </c>
      <c r="M57" s="40">
        <f t="shared" si="20"/>
        <v>0.20826903974091146</v>
      </c>
      <c r="N57" s="108">
        <v>25346454</v>
      </c>
      <c r="O57" s="109">
        <v>0</v>
      </c>
      <c r="P57" s="110">
        <f t="shared" si="21"/>
        <v>25346454</v>
      </c>
      <c r="Q57" s="40">
        <f t="shared" si="22"/>
        <v>0.133102651409733</v>
      </c>
      <c r="R57" s="108">
        <v>0</v>
      </c>
      <c r="S57" s="110">
        <v>0</v>
      </c>
      <c r="T57" s="110">
        <f t="shared" si="23"/>
        <v>0</v>
      </c>
      <c r="U57" s="40">
        <f t="shared" si="24"/>
        <v>0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55854263</v>
      </c>
      <c r="AA57" s="81">
        <f t="shared" si="28"/>
        <v>9152420</v>
      </c>
      <c r="AB57" s="81">
        <f t="shared" si="29"/>
        <v>65006683</v>
      </c>
      <c r="AC57" s="40">
        <f t="shared" si="30"/>
        <v>0.3413716911506445</v>
      </c>
      <c r="AD57" s="80">
        <v>22869054</v>
      </c>
      <c r="AE57" s="81">
        <v>6519772</v>
      </c>
      <c r="AF57" s="81">
        <f t="shared" si="31"/>
        <v>29388826</v>
      </c>
      <c r="AG57" s="40">
        <f t="shared" si="32"/>
        <v>0.2120863582916645</v>
      </c>
      <c r="AH57" s="40">
        <f t="shared" si="33"/>
        <v>-0.13754792382655912</v>
      </c>
      <c r="AI57" s="12">
        <v>251116269</v>
      </c>
      <c r="AJ57" s="12">
        <v>251116269</v>
      </c>
      <c r="AK57" s="12">
        <v>53258335</v>
      </c>
      <c r="AL57" s="12"/>
    </row>
    <row r="58" spans="1:38" s="13" customFormat="1" ht="12.75">
      <c r="A58" s="29" t="s">
        <v>96</v>
      </c>
      <c r="B58" s="63" t="s">
        <v>185</v>
      </c>
      <c r="C58" s="39" t="s">
        <v>186</v>
      </c>
      <c r="D58" s="80">
        <v>69785500</v>
      </c>
      <c r="E58" s="81">
        <v>28963550</v>
      </c>
      <c r="F58" s="82">
        <f t="shared" si="17"/>
        <v>98749050</v>
      </c>
      <c r="G58" s="80">
        <v>69785500</v>
      </c>
      <c r="H58" s="81">
        <v>28963550</v>
      </c>
      <c r="I58" s="82">
        <f t="shared" si="18"/>
        <v>98749050</v>
      </c>
      <c r="J58" s="80">
        <v>13343668</v>
      </c>
      <c r="K58" s="94">
        <v>4169222</v>
      </c>
      <c r="L58" s="81">
        <f t="shared" si="19"/>
        <v>17512890</v>
      </c>
      <c r="M58" s="40">
        <f t="shared" si="20"/>
        <v>0.1773474276461394</v>
      </c>
      <c r="N58" s="108">
        <v>15331342</v>
      </c>
      <c r="O58" s="109">
        <v>1056307</v>
      </c>
      <c r="P58" s="110">
        <f t="shared" si="21"/>
        <v>16387649</v>
      </c>
      <c r="Q58" s="40">
        <f t="shared" si="22"/>
        <v>0.1659524724541654</v>
      </c>
      <c r="R58" s="108">
        <v>0</v>
      </c>
      <c r="S58" s="110">
        <v>0</v>
      </c>
      <c r="T58" s="110">
        <f t="shared" si="23"/>
        <v>0</v>
      </c>
      <c r="U58" s="40">
        <f t="shared" si="24"/>
        <v>0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28675010</v>
      </c>
      <c r="AA58" s="81">
        <f t="shared" si="28"/>
        <v>5225529</v>
      </c>
      <c r="AB58" s="81">
        <f t="shared" si="29"/>
        <v>33900539</v>
      </c>
      <c r="AC58" s="40">
        <f t="shared" si="30"/>
        <v>0.34329990010030476</v>
      </c>
      <c r="AD58" s="80">
        <v>15005765</v>
      </c>
      <c r="AE58" s="81">
        <v>10901530</v>
      </c>
      <c r="AF58" s="81">
        <f t="shared" si="31"/>
        <v>25907295</v>
      </c>
      <c r="AG58" s="40">
        <f t="shared" si="32"/>
        <v>0.5477742759148279</v>
      </c>
      <c r="AH58" s="40">
        <f t="shared" si="33"/>
        <v>-0.3674504034481407</v>
      </c>
      <c r="AI58" s="12">
        <v>95220428</v>
      </c>
      <c r="AJ58" s="12">
        <v>95220428</v>
      </c>
      <c r="AK58" s="12">
        <v>52159301</v>
      </c>
      <c r="AL58" s="12"/>
    </row>
    <row r="59" spans="1:38" s="13" customFormat="1" ht="12.75">
      <c r="A59" s="29" t="s">
        <v>115</v>
      </c>
      <c r="B59" s="63" t="s">
        <v>187</v>
      </c>
      <c r="C59" s="39" t="s">
        <v>188</v>
      </c>
      <c r="D59" s="80">
        <v>361461561</v>
      </c>
      <c r="E59" s="81">
        <v>557306879</v>
      </c>
      <c r="F59" s="82">
        <f t="shared" si="17"/>
        <v>918768440</v>
      </c>
      <c r="G59" s="80">
        <v>361461561</v>
      </c>
      <c r="H59" s="81">
        <v>557306879</v>
      </c>
      <c r="I59" s="82">
        <f t="shared" si="18"/>
        <v>918768440</v>
      </c>
      <c r="J59" s="80">
        <v>46448572</v>
      </c>
      <c r="K59" s="94">
        <v>98610103</v>
      </c>
      <c r="L59" s="81">
        <f t="shared" si="19"/>
        <v>145058675</v>
      </c>
      <c r="M59" s="40">
        <f t="shared" si="20"/>
        <v>0.15788382435077983</v>
      </c>
      <c r="N59" s="108">
        <v>70929475</v>
      </c>
      <c r="O59" s="109">
        <v>111370133</v>
      </c>
      <c r="P59" s="110">
        <f t="shared" si="21"/>
        <v>182299608</v>
      </c>
      <c r="Q59" s="40">
        <f t="shared" si="22"/>
        <v>0.19841735965593246</v>
      </c>
      <c r="R59" s="108">
        <v>0</v>
      </c>
      <c r="S59" s="110">
        <v>0</v>
      </c>
      <c r="T59" s="110">
        <f t="shared" si="23"/>
        <v>0</v>
      </c>
      <c r="U59" s="40">
        <f t="shared" si="24"/>
        <v>0</v>
      </c>
      <c r="V59" s="108">
        <v>0</v>
      </c>
      <c r="W59" s="110">
        <v>0</v>
      </c>
      <c r="X59" s="110">
        <f t="shared" si="25"/>
        <v>0</v>
      </c>
      <c r="Y59" s="40">
        <f t="shared" si="26"/>
        <v>0</v>
      </c>
      <c r="Z59" s="80">
        <f t="shared" si="27"/>
        <v>117378047</v>
      </c>
      <c r="AA59" s="81">
        <f t="shared" si="28"/>
        <v>209980236</v>
      </c>
      <c r="AB59" s="81">
        <f t="shared" si="29"/>
        <v>327358283</v>
      </c>
      <c r="AC59" s="40">
        <f t="shared" si="30"/>
        <v>0.3563011840067123</v>
      </c>
      <c r="AD59" s="80">
        <v>53668137</v>
      </c>
      <c r="AE59" s="81">
        <v>52883439</v>
      </c>
      <c r="AF59" s="81">
        <f t="shared" si="31"/>
        <v>106551576</v>
      </c>
      <c r="AG59" s="40">
        <f t="shared" si="32"/>
        <v>0.2594762570783709</v>
      </c>
      <c r="AH59" s="40">
        <f t="shared" si="33"/>
        <v>0.710904848558974</v>
      </c>
      <c r="AI59" s="12">
        <v>773927901</v>
      </c>
      <c r="AJ59" s="12">
        <v>793877478</v>
      </c>
      <c r="AK59" s="12">
        <v>200815915</v>
      </c>
      <c r="AL59" s="12"/>
    </row>
    <row r="60" spans="1:38" s="59" customFormat="1" ht="12.75">
      <c r="A60" s="64"/>
      <c r="B60" s="65" t="s">
        <v>189</v>
      </c>
      <c r="C60" s="32"/>
      <c r="D60" s="84">
        <f>SUM(D55:D59)</f>
        <v>894211440</v>
      </c>
      <c r="E60" s="85">
        <f>SUM(E55:E59)</f>
        <v>952589603</v>
      </c>
      <c r="F60" s="86">
        <f t="shared" si="17"/>
        <v>1846801043</v>
      </c>
      <c r="G60" s="84">
        <f>SUM(G55:G59)</f>
        <v>894211440</v>
      </c>
      <c r="H60" s="85">
        <f>SUM(H55:H59)</f>
        <v>952589603</v>
      </c>
      <c r="I60" s="93">
        <f t="shared" si="18"/>
        <v>1846801043</v>
      </c>
      <c r="J60" s="84">
        <f>SUM(J55:J59)</f>
        <v>148720213</v>
      </c>
      <c r="K60" s="95">
        <f>SUM(K55:K59)</f>
        <v>122506616</v>
      </c>
      <c r="L60" s="85">
        <f t="shared" si="19"/>
        <v>271226829</v>
      </c>
      <c r="M60" s="44">
        <f t="shared" si="20"/>
        <v>0.14686304733692962</v>
      </c>
      <c r="N60" s="114">
        <f>SUM(N55:N59)</f>
        <v>178462498</v>
      </c>
      <c r="O60" s="115">
        <f>SUM(O55:O59)</f>
        <v>123585115</v>
      </c>
      <c r="P60" s="116">
        <f t="shared" si="21"/>
        <v>302047613</v>
      </c>
      <c r="Q60" s="44">
        <f t="shared" si="22"/>
        <v>0.16355178818252378</v>
      </c>
      <c r="R60" s="114">
        <f>SUM(R55:R59)</f>
        <v>0</v>
      </c>
      <c r="S60" s="116">
        <f>SUM(S55:S59)</f>
        <v>0</v>
      </c>
      <c r="T60" s="116">
        <f t="shared" si="23"/>
        <v>0</v>
      </c>
      <c r="U60" s="44">
        <f t="shared" si="24"/>
        <v>0</v>
      </c>
      <c r="V60" s="114">
        <f>SUM(V55:V59)</f>
        <v>0</v>
      </c>
      <c r="W60" s="116">
        <f>SUM(W55:W59)</f>
        <v>0</v>
      </c>
      <c r="X60" s="116">
        <f t="shared" si="25"/>
        <v>0</v>
      </c>
      <c r="Y60" s="44">
        <f t="shared" si="26"/>
        <v>0</v>
      </c>
      <c r="Z60" s="84">
        <f t="shared" si="27"/>
        <v>327182711</v>
      </c>
      <c r="AA60" s="85">
        <f t="shared" si="28"/>
        <v>246091731</v>
      </c>
      <c r="AB60" s="85">
        <f t="shared" si="29"/>
        <v>573274442</v>
      </c>
      <c r="AC60" s="44">
        <f t="shared" si="30"/>
        <v>0.3104148355194534</v>
      </c>
      <c r="AD60" s="84">
        <f>SUM(AD55:AD59)</f>
        <v>132602942</v>
      </c>
      <c r="AE60" s="85">
        <f>SUM(AE55:AE59)</f>
        <v>140330299</v>
      </c>
      <c r="AF60" s="85">
        <f t="shared" si="31"/>
        <v>272933241</v>
      </c>
      <c r="AG60" s="44">
        <f t="shared" si="32"/>
        <v>0.3391464018502589</v>
      </c>
      <c r="AH60" s="44">
        <f t="shared" si="33"/>
        <v>0.10667213672225428</v>
      </c>
      <c r="AI60" s="66">
        <f>SUM(AI55:AI59)</f>
        <v>1389991415</v>
      </c>
      <c r="AJ60" s="66">
        <f>SUM(AJ55:AJ59)</f>
        <v>1659144548</v>
      </c>
      <c r="AK60" s="66">
        <f>SUM(AK55:AK59)</f>
        <v>471410587</v>
      </c>
      <c r="AL60" s="66"/>
    </row>
    <row r="61" spans="1:38" s="59" customFormat="1" ht="12.75">
      <c r="A61" s="64"/>
      <c r="B61" s="65" t="s">
        <v>190</v>
      </c>
      <c r="C61" s="32"/>
      <c r="D61" s="84">
        <f>SUM(D9:D10,D12:D21,D23:D30,D32:D40,D42:D46,D48:D53,D55:D59)</f>
        <v>20286636128</v>
      </c>
      <c r="E61" s="85">
        <f>SUM(E9:E10,E12:E21,E23:E30,E32:E40,E42:E46,E48:E53,E55:E59)</f>
        <v>6264428360</v>
      </c>
      <c r="F61" s="86">
        <f t="shared" si="17"/>
        <v>26551064488</v>
      </c>
      <c r="G61" s="84">
        <f>SUM(G9:G10,G12:G21,G23:G30,G32:G40,G42:G46,G48:G53,G55:G59)</f>
        <v>20393724540</v>
      </c>
      <c r="H61" s="85">
        <f>SUM(H9:H10,H12:H21,H23:H30,H32:H40,H42:H46,H48:H53,H55:H59)</f>
        <v>6514855456</v>
      </c>
      <c r="I61" s="93">
        <f t="shared" si="18"/>
        <v>26908579996</v>
      </c>
      <c r="J61" s="84">
        <f>SUM(J9:J10,J12:J21,J23:J30,J32:J40,J42:J46,J48:J53,J55:J59)</f>
        <v>4157512598</v>
      </c>
      <c r="K61" s="95">
        <f>SUM(K9:K10,K12:K21,K23:K30,K32:K40,K42:K46,K48:K53,K55:K59)</f>
        <v>778907060</v>
      </c>
      <c r="L61" s="85">
        <f t="shared" si="19"/>
        <v>4936419658</v>
      </c>
      <c r="M61" s="44">
        <f t="shared" si="20"/>
        <v>0.18592172303415785</v>
      </c>
      <c r="N61" s="114">
        <f>SUM(N9:N10,N12:N21,N23:N30,N32:N40,N42:N46,N48:N53,N55:N59)</f>
        <v>4463516066</v>
      </c>
      <c r="O61" s="115">
        <f>SUM(O9:O10,O12:O21,O23:O30,O32:O40,O42:O46,O48:O53,O55:O59)</f>
        <v>1094701969</v>
      </c>
      <c r="P61" s="116">
        <f t="shared" si="21"/>
        <v>5558218035</v>
      </c>
      <c r="Q61" s="44">
        <f t="shared" si="22"/>
        <v>0.2093406852863503</v>
      </c>
      <c r="R61" s="114">
        <f>SUM(R9:R10,R12:R21,R23:R30,R32:R40,R42:R46,R48:R53,R55:R59)</f>
        <v>0</v>
      </c>
      <c r="S61" s="116">
        <f>SUM(S9:S10,S12:S21,S23:S30,S32:S40,S42:S46,S48:S53,S55:S59)</f>
        <v>0</v>
      </c>
      <c r="T61" s="116">
        <f t="shared" si="23"/>
        <v>0</v>
      </c>
      <c r="U61" s="44">
        <f t="shared" si="24"/>
        <v>0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5"/>
        <v>0</v>
      </c>
      <c r="Y61" s="44">
        <f t="shared" si="26"/>
        <v>0</v>
      </c>
      <c r="Z61" s="84">
        <f t="shared" si="27"/>
        <v>8621028664</v>
      </c>
      <c r="AA61" s="85">
        <f t="shared" si="28"/>
        <v>1873609029</v>
      </c>
      <c r="AB61" s="85">
        <f t="shared" si="29"/>
        <v>10494637693</v>
      </c>
      <c r="AC61" s="44">
        <f t="shared" si="30"/>
        <v>0.3952624083205082</v>
      </c>
      <c r="AD61" s="84">
        <f>SUM(AD9:AD10,AD12:AD21,AD23:AD30,AD32:AD40,AD42:AD46,AD48:AD53,AD55:AD59)</f>
        <v>3798664792</v>
      </c>
      <c r="AE61" s="85">
        <f>SUM(AE9:AE10,AE12:AE21,AE23:AE30,AE32:AE40,AE42:AE46,AE48:AE53,AE55:AE59)</f>
        <v>908005204</v>
      </c>
      <c r="AF61" s="85">
        <f t="shared" si="31"/>
        <v>4706669996</v>
      </c>
      <c r="AG61" s="44">
        <f t="shared" si="32"/>
        <v>0.4084574681902092</v>
      </c>
      <c r="AH61" s="44">
        <f t="shared" si="33"/>
        <v>0.18092367634095763</v>
      </c>
      <c r="AI61" s="66">
        <f>SUM(AI9:AI10,AI12:AI21,AI23:AI30,AI32:AI40,AI42:AI46,AI48:AI53,AI55:AI59)</f>
        <v>22892019721</v>
      </c>
      <c r="AJ61" s="66">
        <f>SUM(AJ9:AJ10,AJ12:AJ21,AJ23:AJ30,AJ32:AJ40,AJ42:AJ46,AJ48:AJ53,AJ55:AJ59)</f>
        <v>23167186439</v>
      </c>
      <c r="AK61" s="66">
        <f>SUM(AK9:AK10,AK12:AK21,AK23:AK30,AK32:AK40,AK42:AK46,AK48:AK53,AK55:AK59)</f>
        <v>9350416417</v>
      </c>
      <c r="AL61" s="66"/>
    </row>
    <row r="62" spans="1:38" s="13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2"/>
      <c r="AJ62" s="12"/>
      <c r="AK62" s="12"/>
      <c r="AL62" s="12"/>
    </row>
    <row r="63" spans="1:38" s="13" customFormat="1" ht="12.75" customHeight="1">
      <c r="A63" s="12"/>
      <c r="B63" s="60"/>
      <c r="C63" s="12"/>
      <c r="D63" s="91"/>
      <c r="E63" s="91"/>
      <c r="F63" s="91"/>
      <c r="G63" s="91"/>
      <c r="H63" s="91"/>
      <c r="I63" s="91"/>
      <c r="J63" s="91"/>
      <c r="K63" s="91"/>
      <c r="L63" s="91"/>
      <c r="M63" s="12"/>
      <c r="N63" s="91"/>
      <c r="O63" s="91"/>
      <c r="P63" s="91"/>
      <c r="Q63" s="12"/>
      <c r="R63" s="91"/>
      <c r="S63" s="91"/>
      <c r="T63" s="91"/>
      <c r="U63" s="12"/>
      <c r="V63" s="91"/>
      <c r="W63" s="91"/>
      <c r="X63" s="91"/>
      <c r="Y63" s="12"/>
      <c r="Z63" s="91"/>
      <c r="AA63" s="91"/>
      <c r="AB63" s="91"/>
      <c r="AC63" s="12"/>
      <c r="AD63" s="91"/>
      <c r="AE63" s="91"/>
      <c r="AF63" s="91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61"/>
      <c r="C64" s="61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49</v>
      </c>
      <c r="C9" s="39" t="s">
        <v>50</v>
      </c>
      <c r="D9" s="80">
        <v>4176314817</v>
      </c>
      <c r="E9" s="81">
        <v>753667166</v>
      </c>
      <c r="F9" s="82">
        <f>$D9+$E9</f>
        <v>4929981983</v>
      </c>
      <c r="G9" s="80">
        <v>4176314817</v>
      </c>
      <c r="H9" s="81">
        <v>753667166</v>
      </c>
      <c r="I9" s="83">
        <f>$G9+$H9</f>
        <v>4929981983</v>
      </c>
      <c r="J9" s="80">
        <v>799138922</v>
      </c>
      <c r="K9" s="81">
        <v>116277776</v>
      </c>
      <c r="L9" s="81">
        <f>$J9+$K9</f>
        <v>915416698</v>
      </c>
      <c r="M9" s="40">
        <f>IF($F9=0,0,$L9/$F9)</f>
        <v>0.18568357879534264</v>
      </c>
      <c r="N9" s="108">
        <v>811992414</v>
      </c>
      <c r="O9" s="109">
        <v>154865526</v>
      </c>
      <c r="P9" s="110">
        <f>$N9+$O9</f>
        <v>966857940</v>
      </c>
      <c r="Q9" s="40">
        <f>IF($F9=0,0,$P9/$F9)</f>
        <v>0.19611794593448922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1611131336</v>
      </c>
      <c r="AA9" s="81">
        <f>$K9+$O9</f>
        <v>271143302</v>
      </c>
      <c r="AB9" s="81">
        <f>$Z9+$AA9</f>
        <v>1882274638</v>
      </c>
      <c r="AC9" s="40">
        <f>IF($F9=0,0,$AB9/$F9)</f>
        <v>0.38180152472983186</v>
      </c>
      <c r="AD9" s="80">
        <v>793068426</v>
      </c>
      <c r="AE9" s="81">
        <v>141693094</v>
      </c>
      <c r="AF9" s="81">
        <f>$AD9+$AE9</f>
        <v>934761520</v>
      </c>
      <c r="AG9" s="40">
        <f>IF($AI9=0,0,$AK9/$AI9)</f>
        <v>0.3772821502385668</v>
      </c>
      <c r="AH9" s="40">
        <f>IF($AF9=0,0,(($P9/$AF9)-1))</f>
        <v>0.03433647974726206</v>
      </c>
      <c r="AI9" s="12">
        <v>4515676795</v>
      </c>
      <c r="AJ9" s="12">
        <v>4565634883</v>
      </c>
      <c r="AK9" s="12">
        <v>1703684251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4176314817</v>
      </c>
      <c r="E10" s="85">
        <f>E9</f>
        <v>753667166</v>
      </c>
      <c r="F10" s="93">
        <f aca="true" t="shared" si="0" ref="F10:F38">$D10+$E10</f>
        <v>4929981983</v>
      </c>
      <c r="G10" s="84">
        <f>G9</f>
        <v>4176314817</v>
      </c>
      <c r="H10" s="85">
        <f>H9</f>
        <v>753667166</v>
      </c>
      <c r="I10" s="86">
        <f aca="true" t="shared" si="1" ref="I10:I38">$G10+$H10</f>
        <v>4929981983</v>
      </c>
      <c r="J10" s="84">
        <f>J9</f>
        <v>799138922</v>
      </c>
      <c r="K10" s="85">
        <f>K9</f>
        <v>116277776</v>
      </c>
      <c r="L10" s="85">
        <f aca="true" t="shared" si="2" ref="L10:L38">$J10+$K10</f>
        <v>915416698</v>
      </c>
      <c r="M10" s="44">
        <f aca="true" t="shared" si="3" ref="M10:M38">IF($F10=0,0,$L10/$F10)</f>
        <v>0.18568357879534264</v>
      </c>
      <c r="N10" s="114">
        <f>N9</f>
        <v>811992414</v>
      </c>
      <c r="O10" s="115">
        <f>O9</f>
        <v>154865526</v>
      </c>
      <c r="P10" s="116">
        <f aca="true" t="shared" si="4" ref="P10:P38">$N10+$O10</f>
        <v>966857940</v>
      </c>
      <c r="Q10" s="44">
        <f aca="true" t="shared" si="5" ref="Q10:Q38">IF($F10=0,0,$P10/$F10)</f>
        <v>0.19611794593448922</v>
      </c>
      <c r="R10" s="114">
        <f>R9</f>
        <v>0</v>
      </c>
      <c r="S10" s="116">
        <f>S9</f>
        <v>0</v>
      </c>
      <c r="T10" s="116">
        <f aca="true" t="shared" si="6" ref="T10:T38">$R10+$S10</f>
        <v>0</v>
      </c>
      <c r="U10" s="44">
        <f aca="true" t="shared" si="7" ref="U10:U38">IF($I10=0,0,$T10/$I10)</f>
        <v>0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4">
        <f aca="true" t="shared" si="9" ref="Y10:Y38">IF($I10=0,0,$X10/$I10)</f>
        <v>0</v>
      </c>
      <c r="Z10" s="84">
        <f aca="true" t="shared" si="10" ref="Z10:Z38">$J10+$N10</f>
        <v>1611131336</v>
      </c>
      <c r="AA10" s="85">
        <f aca="true" t="shared" si="11" ref="AA10:AA38">$K10+$O10</f>
        <v>271143302</v>
      </c>
      <c r="AB10" s="85">
        <f aca="true" t="shared" si="12" ref="AB10:AB38">$Z10+$AA10</f>
        <v>1882274638</v>
      </c>
      <c r="AC10" s="44">
        <f aca="true" t="shared" si="13" ref="AC10:AC38">IF($F10=0,0,$AB10/$F10)</f>
        <v>0.38180152472983186</v>
      </c>
      <c r="AD10" s="84">
        <f>AD9</f>
        <v>793068426</v>
      </c>
      <c r="AE10" s="85">
        <f>AE9</f>
        <v>141693094</v>
      </c>
      <c r="AF10" s="85">
        <f aca="true" t="shared" si="14" ref="AF10:AF38">$AD10+$AE10</f>
        <v>934761520</v>
      </c>
      <c r="AG10" s="44">
        <f aca="true" t="shared" si="15" ref="AG10:AG38">IF($AI10=0,0,$AK10/$AI10)</f>
        <v>0.3772821502385668</v>
      </c>
      <c r="AH10" s="44">
        <f aca="true" t="shared" si="16" ref="AH10:AH38">IF($AF10=0,0,(($P10/$AF10)-1))</f>
        <v>0.03433647974726206</v>
      </c>
      <c r="AI10" s="66">
        <f>AI9</f>
        <v>4515676795</v>
      </c>
      <c r="AJ10" s="66">
        <f>AJ9</f>
        <v>4565634883</v>
      </c>
      <c r="AK10" s="66">
        <f>AK9</f>
        <v>1703684251</v>
      </c>
      <c r="AL10" s="66"/>
    </row>
    <row r="11" spans="1:38" s="13" customFormat="1" ht="12.75">
      <c r="A11" s="29" t="s">
        <v>96</v>
      </c>
      <c r="B11" s="63" t="s">
        <v>191</v>
      </c>
      <c r="C11" s="39" t="s">
        <v>192</v>
      </c>
      <c r="D11" s="80">
        <v>101756000</v>
      </c>
      <c r="E11" s="81">
        <v>23881450</v>
      </c>
      <c r="F11" s="82">
        <f t="shared" si="0"/>
        <v>125637450</v>
      </c>
      <c r="G11" s="80">
        <v>101756000</v>
      </c>
      <c r="H11" s="81">
        <v>23881450</v>
      </c>
      <c r="I11" s="83">
        <f t="shared" si="1"/>
        <v>125637450</v>
      </c>
      <c r="J11" s="80">
        <v>16799981</v>
      </c>
      <c r="K11" s="81">
        <v>6554924</v>
      </c>
      <c r="L11" s="81">
        <f t="shared" si="2"/>
        <v>23354905</v>
      </c>
      <c r="M11" s="40">
        <f t="shared" si="3"/>
        <v>0.18589126888519306</v>
      </c>
      <c r="N11" s="108">
        <v>17355002</v>
      </c>
      <c r="O11" s="109">
        <v>4861089</v>
      </c>
      <c r="P11" s="110">
        <f t="shared" si="4"/>
        <v>22216091</v>
      </c>
      <c r="Q11" s="40">
        <f t="shared" si="5"/>
        <v>0.17682698112704454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34154983</v>
      </c>
      <c r="AA11" s="81">
        <f t="shared" si="11"/>
        <v>11416013</v>
      </c>
      <c r="AB11" s="81">
        <f t="shared" si="12"/>
        <v>45570996</v>
      </c>
      <c r="AC11" s="40">
        <f t="shared" si="13"/>
        <v>0.3627182500122376</v>
      </c>
      <c r="AD11" s="80">
        <v>15950566</v>
      </c>
      <c r="AE11" s="81">
        <v>4887338</v>
      </c>
      <c r="AF11" s="81">
        <f t="shared" si="14"/>
        <v>20837904</v>
      </c>
      <c r="AG11" s="40">
        <f t="shared" si="15"/>
        <v>0.3523370875226952</v>
      </c>
      <c r="AH11" s="40">
        <f t="shared" si="16"/>
        <v>0.06613846574972215</v>
      </c>
      <c r="AI11" s="12">
        <v>108103675</v>
      </c>
      <c r="AJ11" s="12">
        <v>113594673</v>
      </c>
      <c r="AK11" s="12">
        <v>38088934</v>
      </c>
      <c r="AL11" s="12"/>
    </row>
    <row r="12" spans="1:38" s="13" customFormat="1" ht="12.75">
      <c r="A12" s="29" t="s">
        <v>96</v>
      </c>
      <c r="B12" s="63" t="s">
        <v>193</v>
      </c>
      <c r="C12" s="39" t="s">
        <v>194</v>
      </c>
      <c r="D12" s="80">
        <v>200354575</v>
      </c>
      <c r="E12" s="81">
        <v>53330000</v>
      </c>
      <c r="F12" s="82">
        <f t="shared" si="0"/>
        <v>253684575</v>
      </c>
      <c r="G12" s="80">
        <v>200354575</v>
      </c>
      <c r="H12" s="81">
        <v>53330000</v>
      </c>
      <c r="I12" s="83">
        <f t="shared" si="1"/>
        <v>253684575</v>
      </c>
      <c r="J12" s="80">
        <v>85479233</v>
      </c>
      <c r="K12" s="81">
        <v>6722765</v>
      </c>
      <c r="L12" s="81">
        <f t="shared" si="2"/>
        <v>92201998</v>
      </c>
      <c r="M12" s="40">
        <f t="shared" si="3"/>
        <v>0.36345133715757055</v>
      </c>
      <c r="N12" s="108">
        <v>69873405</v>
      </c>
      <c r="O12" s="109">
        <v>3995782</v>
      </c>
      <c r="P12" s="110">
        <f t="shared" si="4"/>
        <v>73869187</v>
      </c>
      <c r="Q12" s="40">
        <f t="shared" si="5"/>
        <v>0.2911851735565712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155352638</v>
      </c>
      <c r="AA12" s="81">
        <f t="shared" si="11"/>
        <v>10718547</v>
      </c>
      <c r="AB12" s="81">
        <f t="shared" si="12"/>
        <v>166071185</v>
      </c>
      <c r="AC12" s="40">
        <f t="shared" si="13"/>
        <v>0.6546365107141418</v>
      </c>
      <c r="AD12" s="80">
        <v>60852233</v>
      </c>
      <c r="AE12" s="81">
        <v>5334900</v>
      </c>
      <c r="AF12" s="81">
        <f t="shared" si="14"/>
        <v>66187133</v>
      </c>
      <c r="AG12" s="40">
        <f t="shared" si="15"/>
        <v>0.6846469947062209</v>
      </c>
      <c r="AH12" s="40">
        <f t="shared" si="16"/>
        <v>0.11606567095148246</v>
      </c>
      <c r="AI12" s="12">
        <v>223545217</v>
      </c>
      <c r="AJ12" s="12">
        <v>204812935</v>
      </c>
      <c r="AK12" s="12">
        <v>153049561</v>
      </c>
      <c r="AL12" s="12"/>
    </row>
    <row r="13" spans="1:38" s="13" customFormat="1" ht="12.75">
      <c r="A13" s="29" t="s">
        <v>96</v>
      </c>
      <c r="B13" s="63" t="s">
        <v>195</v>
      </c>
      <c r="C13" s="39" t="s">
        <v>196</v>
      </c>
      <c r="D13" s="80">
        <v>124549018</v>
      </c>
      <c r="E13" s="81">
        <v>33125570</v>
      </c>
      <c r="F13" s="82">
        <f t="shared" si="0"/>
        <v>157674588</v>
      </c>
      <c r="G13" s="80">
        <v>124549018</v>
      </c>
      <c r="H13" s="81">
        <v>33125570</v>
      </c>
      <c r="I13" s="83">
        <f t="shared" si="1"/>
        <v>157674588</v>
      </c>
      <c r="J13" s="80">
        <v>13373926</v>
      </c>
      <c r="K13" s="81">
        <v>561540</v>
      </c>
      <c r="L13" s="81">
        <f t="shared" si="2"/>
        <v>13935466</v>
      </c>
      <c r="M13" s="40">
        <f t="shared" si="3"/>
        <v>0.08838117909019048</v>
      </c>
      <c r="N13" s="108">
        <v>0</v>
      </c>
      <c r="O13" s="109">
        <v>0</v>
      </c>
      <c r="P13" s="110">
        <f t="shared" si="4"/>
        <v>0</v>
      </c>
      <c r="Q13" s="40">
        <f t="shared" si="5"/>
        <v>0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13373926</v>
      </c>
      <c r="AA13" s="81">
        <f t="shared" si="11"/>
        <v>561540</v>
      </c>
      <c r="AB13" s="81">
        <f t="shared" si="12"/>
        <v>13935466</v>
      </c>
      <c r="AC13" s="40">
        <f t="shared" si="13"/>
        <v>0.08838117909019048</v>
      </c>
      <c r="AD13" s="80">
        <v>15972628</v>
      </c>
      <c r="AE13" s="81">
        <v>3803317</v>
      </c>
      <c r="AF13" s="81">
        <f t="shared" si="14"/>
        <v>19775945</v>
      </c>
      <c r="AG13" s="40">
        <f t="shared" si="15"/>
        <v>0.39650571732109113</v>
      </c>
      <c r="AH13" s="40">
        <f t="shared" si="16"/>
        <v>-1</v>
      </c>
      <c r="AI13" s="12">
        <v>101964275</v>
      </c>
      <c r="AJ13" s="12">
        <v>127045146</v>
      </c>
      <c r="AK13" s="12">
        <v>40429418</v>
      </c>
      <c r="AL13" s="12"/>
    </row>
    <row r="14" spans="1:38" s="13" customFormat="1" ht="12.75">
      <c r="A14" s="29" t="s">
        <v>96</v>
      </c>
      <c r="B14" s="63" t="s">
        <v>197</v>
      </c>
      <c r="C14" s="39" t="s">
        <v>198</v>
      </c>
      <c r="D14" s="80">
        <v>80813179</v>
      </c>
      <c r="E14" s="81">
        <v>17802850</v>
      </c>
      <c r="F14" s="82">
        <f t="shared" si="0"/>
        <v>98616029</v>
      </c>
      <c r="G14" s="80">
        <v>80813179</v>
      </c>
      <c r="H14" s="81">
        <v>17802850</v>
      </c>
      <c r="I14" s="83">
        <f t="shared" si="1"/>
        <v>98616029</v>
      </c>
      <c r="J14" s="80">
        <v>0</v>
      </c>
      <c r="K14" s="81">
        <v>0</v>
      </c>
      <c r="L14" s="81">
        <f t="shared" si="2"/>
        <v>0</v>
      </c>
      <c r="M14" s="40">
        <f t="shared" si="3"/>
        <v>0</v>
      </c>
      <c r="N14" s="108">
        <v>4181807</v>
      </c>
      <c r="O14" s="109">
        <v>899528</v>
      </c>
      <c r="P14" s="110">
        <f t="shared" si="4"/>
        <v>5081335</v>
      </c>
      <c r="Q14" s="40">
        <f t="shared" si="5"/>
        <v>0.051526461281461655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4181807</v>
      </c>
      <c r="AA14" s="81">
        <f t="shared" si="11"/>
        <v>899528</v>
      </c>
      <c r="AB14" s="81">
        <f t="shared" si="12"/>
        <v>5081335</v>
      </c>
      <c r="AC14" s="40">
        <f t="shared" si="13"/>
        <v>0.051526461281461655</v>
      </c>
      <c r="AD14" s="80">
        <v>8774803</v>
      </c>
      <c r="AE14" s="81">
        <v>3249878</v>
      </c>
      <c r="AF14" s="81">
        <f t="shared" si="14"/>
        <v>12024681</v>
      </c>
      <c r="AG14" s="40">
        <f t="shared" si="15"/>
        <v>0.5072294268519527</v>
      </c>
      <c r="AH14" s="40">
        <f t="shared" si="16"/>
        <v>-0.5774245487260743</v>
      </c>
      <c r="AI14" s="12">
        <v>64366790</v>
      </c>
      <c r="AJ14" s="12">
        <v>65612361</v>
      </c>
      <c r="AK14" s="12">
        <v>32648730</v>
      </c>
      <c r="AL14" s="12"/>
    </row>
    <row r="15" spans="1:38" s="13" customFormat="1" ht="12.75">
      <c r="A15" s="29" t="s">
        <v>115</v>
      </c>
      <c r="B15" s="63" t="s">
        <v>199</v>
      </c>
      <c r="C15" s="39" t="s">
        <v>200</v>
      </c>
      <c r="D15" s="80">
        <v>59709199</v>
      </c>
      <c r="E15" s="81">
        <v>5120465</v>
      </c>
      <c r="F15" s="82">
        <f t="shared" si="0"/>
        <v>64829664</v>
      </c>
      <c r="G15" s="80">
        <v>59709199</v>
      </c>
      <c r="H15" s="81">
        <v>5120465</v>
      </c>
      <c r="I15" s="83">
        <f t="shared" si="1"/>
        <v>64829664</v>
      </c>
      <c r="J15" s="80">
        <v>17243270</v>
      </c>
      <c r="K15" s="81">
        <v>1725632</v>
      </c>
      <c r="L15" s="81">
        <f t="shared" si="2"/>
        <v>18968902</v>
      </c>
      <c r="M15" s="40">
        <f t="shared" si="3"/>
        <v>0.2925960251776101</v>
      </c>
      <c r="N15" s="108">
        <v>20531304</v>
      </c>
      <c r="O15" s="109">
        <v>430262</v>
      </c>
      <c r="P15" s="110">
        <f t="shared" si="4"/>
        <v>20961566</v>
      </c>
      <c r="Q15" s="40">
        <f t="shared" si="5"/>
        <v>0.3233329421543817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37774574</v>
      </c>
      <c r="AA15" s="81">
        <f t="shared" si="11"/>
        <v>2155894</v>
      </c>
      <c r="AB15" s="81">
        <f t="shared" si="12"/>
        <v>39930468</v>
      </c>
      <c r="AC15" s="40">
        <f t="shared" si="13"/>
        <v>0.6159289673319918</v>
      </c>
      <c r="AD15" s="80">
        <v>18142609</v>
      </c>
      <c r="AE15" s="81">
        <v>646088</v>
      </c>
      <c r="AF15" s="81">
        <f t="shared" si="14"/>
        <v>18788697</v>
      </c>
      <c r="AG15" s="40">
        <f t="shared" si="15"/>
        <v>0.5887482954182279</v>
      </c>
      <c r="AH15" s="40">
        <f t="shared" si="16"/>
        <v>0.11564766838275164</v>
      </c>
      <c r="AI15" s="12">
        <v>53724322</v>
      </c>
      <c r="AJ15" s="12">
        <v>85790738</v>
      </c>
      <c r="AK15" s="12">
        <v>31630103</v>
      </c>
      <c r="AL15" s="12"/>
    </row>
    <row r="16" spans="1:38" s="59" customFormat="1" ht="12.75">
      <c r="A16" s="64"/>
      <c r="B16" s="65" t="s">
        <v>201</v>
      </c>
      <c r="C16" s="32"/>
      <c r="D16" s="84">
        <f>SUM(D11:D15)</f>
        <v>567181971</v>
      </c>
      <c r="E16" s="85">
        <f>SUM(E11:E15)</f>
        <v>133260335</v>
      </c>
      <c r="F16" s="93">
        <f t="shared" si="0"/>
        <v>700442306</v>
      </c>
      <c r="G16" s="84">
        <f>SUM(G11:G15)</f>
        <v>567181971</v>
      </c>
      <c r="H16" s="85">
        <f>SUM(H11:H15)</f>
        <v>133260335</v>
      </c>
      <c r="I16" s="86">
        <f t="shared" si="1"/>
        <v>700442306</v>
      </c>
      <c r="J16" s="84">
        <f>SUM(J11:J15)</f>
        <v>132896410</v>
      </c>
      <c r="K16" s="85">
        <f>SUM(K11:K15)</f>
        <v>15564861</v>
      </c>
      <c r="L16" s="85">
        <f t="shared" si="2"/>
        <v>148461271</v>
      </c>
      <c r="M16" s="44">
        <f t="shared" si="3"/>
        <v>0.21195360378474912</v>
      </c>
      <c r="N16" s="114">
        <f>SUM(N11:N15)</f>
        <v>111941518</v>
      </c>
      <c r="O16" s="115">
        <f>SUM(O11:O15)</f>
        <v>10186661</v>
      </c>
      <c r="P16" s="116">
        <f t="shared" si="4"/>
        <v>122128179</v>
      </c>
      <c r="Q16" s="44">
        <f t="shared" si="5"/>
        <v>0.17435865588621371</v>
      </c>
      <c r="R16" s="114">
        <f>SUM(R11:R15)</f>
        <v>0</v>
      </c>
      <c r="S16" s="116">
        <f>SUM(S11:S15)</f>
        <v>0</v>
      </c>
      <c r="T16" s="116">
        <f t="shared" si="6"/>
        <v>0</v>
      </c>
      <c r="U16" s="44">
        <f t="shared" si="7"/>
        <v>0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4">
        <f t="shared" si="9"/>
        <v>0</v>
      </c>
      <c r="Z16" s="84">
        <f t="shared" si="10"/>
        <v>244837928</v>
      </c>
      <c r="AA16" s="85">
        <f t="shared" si="11"/>
        <v>25751522</v>
      </c>
      <c r="AB16" s="85">
        <f t="shared" si="12"/>
        <v>270589450</v>
      </c>
      <c r="AC16" s="44">
        <f t="shared" si="13"/>
        <v>0.38631225967096283</v>
      </c>
      <c r="AD16" s="84">
        <f>SUM(AD11:AD15)</f>
        <v>119692839</v>
      </c>
      <c r="AE16" s="85">
        <f>SUM(AE11:AE15)</f>
        <v>17921521</v>
      </c>
      <c r="AF16" s="85">
        <f t="shared" si="14"/>
        <v>137614360</v>
      </c>
      <c r="AG16" s="44">
        <f t="shared" si="15"/>
        <v>0.5362415287701621</v>
      </c>
      <c r="AH16" s="44">
        <f t="shared" si="16"/>
        <v>-0.11253317604354662</v>
      </c>
      <c r="AI16" s="66">
        <f>SUM(AI11:AI15)</f>
        <v>551704279</v>
      </c>
      <c r="AJ16" s="66">
        <f>SUM(AJ11:AJ15)</f>
        <v>596855853</v>
      </c>
      <c r="AK16" s="66">
        <f>SUM(AK11:AK15)</f>
        <v>295846746</v>
      </c>
      <c r="AL16" s="66"/>
    </row>
    <row r="17" spans="1:38" s="13" customFormat="1" ht="12.75">
      <c r="A17" s="29" t="s">
        <v>96</v>
      </c>
      <c r="B17" s="63" t="s">
        <v>202</v>
      </c>
      <c r="C17" s="39" t="s">
        <v>203</v>
      </c>
      <c r="D17" s="80">
        <v>160893999</v>
      </c>
      <c r="E17" s="81">
        <v>45542000</v>
      </c>
      <c r="F17" s="82">
        <f t="shared" si="0"/>
        <v>206435999</v>
      </c>
      <c r="G17" s="80">
        <v>160893999</v>
      </c>
      <c r="H17" s="81">
        <v>45542000</v>
      </c>
      <c r="I17" s="83">
        <f t="shared" si="1"/>
        <v>206435999</v>
      </c>
      <c r="J17" s="80">
        <v>23335978</v>
      </c>
      <c r="K17" s="81">
        <v>0</v>
      </c>
      <c r="L17" s="81">
        <f t="shared" si="2"/>
        <v>23335978</v>
      </c>
      <c r="M17" s="40">
        <f t="shared" si="3"/>
        <v>0.11304219280087868</v>
      </c>
      <c r="N17" s="108">
        <v>25609066</v>
      </c>
      <c r="O17" s="109">
        <v>0</v>
      </c>
      <c r="P17" s="110">
        <f t="shared" si="4"/>
        <v>25609066</v>
      </c>
      <c r="Q17" s="40">
        <f t="shared" si="5"/>
        <v>0.12405329556886055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48945044</v>
      </c>
      <c r="AA17" s="81">
        <f t="shared" si="11"/>
        <v>0</v>
      </c>
      <c r="AB17" s="81">
        <f t="shared" si="12"/>
        <v>48945044</v>
      </c>
      <c r="AC17" s="40">
        <f t="shared" si="13"/>
        <v>0.23709548836973923</v>
      </c>
      <c r="AD17" s="80">
        <v>28605172</v>
      </c>
      <c r="AE17" s="81">
        <v>5862542</v>
      </c>
      <c r="AF17" s="81">
        <f t="shared" si="14"/>
        <v>34467714</v>
      </c>
      <c r="AG17" s="40">
        <f t="shared" si="15"/>
        <v>0.36929834835726866</v>
      </c>
      <c r="AH17" s="40">
        <f t="shared" si="16"/>
        <v>-0.257012925197186</v>
      </c>
      <c r="AI17" s="12">
        <v>189195880</v>
      </c>
      <c r="AJ17" s="12">
        <v>189195880</v>
      </c>
      <c r="AK17" s="12">
        <v>69869726</v>
      </c>
      <c r="AL17" s="12"/>
    </row>
    <row r="18" spans="1:38" s="13" customFormat="1" ht="12.75">
      <c r="A18" s="29" t="s">
        <v>96</v>
      </c>
      <c r="B18" s="63" t="s">
        <v>204</v>
      </c>
      <c r="C18" s="39" t="s">
        <v>205</v>
      </c>
      <c r="D18" s="80">
        <v>70534248</v>
      </c>
      <c r="E18" s="81">
        <v>60123561</v>
      </c>
      <c r="F18" s="82">
        <f t="shared" si="0"/>
        <v>130657809</v>
      </c>
      <c r="G18" s="80">
        <v>70534248</v>
      </c>
      <c r="H18" s="81">
        <v>60123561</v>
      </c>
      <c r="I18" s="83">
        <f t="shared" si="1"/>
        <v>130657809</v>
      </c>
      <c r="J18" s="80">
        <v>11365980</v>
      </c>
      <c r="K18" s="81">
        <v>14516897</v>
      </c>
      <c r="L18" s="81">
        <f t="shared" si="2"/>
        <v>25882877</v>
      </c>
      <c r="M18" s="40">
        <f t="shared" si="3"/>
        <v>0.1980966709766272</v>
      </c>
      <c r="N18" s="108">
        <v>35289871</v>
      </c>
      <c r="O18" s="109">
        <v>28043591</v>
      </c>
      <c r="P18" s="110">
        <f t="shared" si="4"/>
        <v>63333462</v>
      </c>
      <c r="Q18" s="40">
        <f t="shared" si="5"/>
        <v>0.4847277210962569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46655851</v>
      </c>
      <c r="AA18" s="81">
        <f t="shared" si="11"/>
        <v>42560488</v>
      </c>
      <c r="AB18" s="81">
        <f t="shared" si="12"/>
        <v>89216339</v>
      </c>
      <c r="AC18" s="40">
        <f t="shared" si="13"/>
        <v>0.682824392072884</v>
      </c>
      <c r="AD18" s="80">
        <v>17692852</v>
      </c>
      <c r="AE18" s="81">
        <v>19517289</v>
      </c>
      <c r="AF18" s="81">
        <f t="shared" si="14"/>
        <v>37210141</v>
      </c>
      <c r="AG18" s="40">
        <f t="shared" si="15"/>
        <v>0.37549024324647384</v>
      </c>
      <c r="AH18" s="40">
        <f t="shared" si="16"/>
        <v>0.7020484281422099</v>
      </c>
      <c r="AI18" s="12">
        <v>133856000</v>
      </c>
      <c r="AJ18" s="12">
        <v>133856000</v>
      </c>
      <c r="AK18" s="12">
        <v>50261622</v>
      </c>
      <c r="AL18" s="12"/>
    </row>
    <row r="19" spans="1:38" s="13" customFormat="1" ht="12.75">
      <c r="A19" s="29" t="s">
        <v>96</v>
      </c>
      <c r="B19" s="63" t="s">
        <v>206</v>
      </c>
      <c r="C19" s="39" t="s">
        <v>207</v>
      </c>
      <c r="D19" s="80">
        <v>107653537</v>
      </c>
      <c r="E19" s="81">
        <v>35571000</v>
      </c>
      <c r="F19" s="83">
        <f t="shared" si="0"/>
        <v>143224537</v>
      </c>
      <c r="G19" s="80">
        <v>107653537</v>
      </c>
      <c r="H19" s="81">
        <v>35571000</v>
      </c>
      <c r="I19" s="83">
        <f t="shared" si="1"/>
        <v>143224537</v>
      </c>
      <c r="J19" s="80">
        <v>22395363</v>
      </c>
      <c r="K19" s="81">
        <v>17670597</v>
      </c>
      <c r="L19" s="81">
        <f t="shared" si="2"/>
        <v>40065960</v>
      </c>
      <c r="M19" s="40">
        <f t="shared" si="3"/>
        <v>0.2797422902473757</v>
      </c>
      <c r="N19" s="108">
        <v>27109305</v>
      </c>
      <c r="O19" s="109">
        <v>7670056</v>
      </c>
      <c r="P19" s="110">
        <f t="shared" si="4"/>
        <v>34779361</v>
      </c>
      <c r="Q19" s="40">
        <f t="shared" si="5"/>
        <v>0.24283102412821903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49504668</v>
      </c>
      <c r="AA19" s="81">
        <f t="shared" si="11"/>
        <v>25340653</v>
      </c>
      <c r="AB19" s="81">
        <f t="shared" si="12"/>
        <v>74845321</v>
      </c>
      <c r="AC19" s="40">
        <f t="shared" si="13"/>
        <v>0.5225733143755947</v>
      </c>
      <c r="AD19" s="80">
        <v>20219309</v>
      </c>
      <c r="AE19" s="81">
        <v>7320606</v>
      </c>
      <c r="AF19" s="81">
        <f t="shared" si="14"/>
        <v>27539915</v>
      </c>
      <c r="AG19" s="40">
        <f t="shared" si="15"/>
        <v>0.4825749372167028</v>
      </c>
      <c r="AH19" s="40">
        <f t="shared" si="16"/>
        <v>0.26287103645744736</v>
      </c>
      <c r="AI19" s="12">
        <v>132908359</v>
      </c>
      <c r="AJ19" s="12">
        <v>134605521</v>
      </c>
      <c r="AK19" s="12">
        <v>64138243</v>
      </c>
      <c r="AL19" s="12"/>
    </row>
    <row r="20" spans="1:38" s="13" customFormat="1" ht="12.75">
      <c r="A20" s="29" t="s">
        <v>96</v>
      </c>
      <c r="B20" s="63" t="s">
        <v>70</v>
      </c>
      <c r="C20" s="39" t="s">
        <v>71</v>
      </c>
      <c r="D20" s="80">
        <v>1420427448</v>
      </c>
      <c r="E20" s="81">
        <v>246637998</v>
      </c>
      <c r="F20" s="82">
        <f t="shared" si="0"/>
        <v>1667065446</v>
      </c>
      <c r="G20" s="80">
        <v>1420427448</v>
      </c>
      <c r="H20" s="81">
        <v>246637998</v>
      </c>
      <c r="I20" s="83">
        <f t="shared" si="1"/>
        <v>1667065446</v>
      </c>
      <c r="J20" s="80">
        <v>350312530</v>
      </c>
      <c r="K20" s="81">
        <v>62874699</v>
      </c>
      <c r="L20" s="81">
        <f t="shared" si="2"/>
        <v>413187229</v>
      </c>
      <c r="M20" s="40">
        <f t="shared" si="3"/>
        <v>0.2478530341993544</v>
      </c>
      <c r="N20" s="108">
        <v>322054150</v>
      </c>
      <c r="O20" s="109">
        <v>35415236</v>
      </c>
      <c r="P20" s="110">
        <f t="shared" si="4"/>
        <v>357469386</v>
      </c>
      <c r="Q20" s="40">
        <f t="shared" si="5"/>
        <v>0.21443032537068135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672366680</v>
      </c>
      <c r="AA20" s="81">
        <f t="shared" si="11"/>
        <v>98289935</v>
      </c>
      <c r="AB20" s="81">
        <f t="shared" si="12"/>
        <v>770656615</v>
      </c>
      <c r="AC20" s="40">
        <f t="shared" si="13"/>
        <v>0.46228335957003575</v>
      </c>
      <c r="AD20" s="80">
        <v>235774068</v>
      </c>
      <c r="AE20" s="81">
        <v>26535373</v>
      </c>
      <c r="AF20" s="81">
        <f t="shared" si="14"/>
        <v>262309441</v>
      </c>
      <c r="AG20" s="40">
        <f t="shared" si="15"/>
        <v>0.4038321645671183</v>
      </c>
      <c r="AH20" s="40">
        <f t="shared" si="16"/>
        <v>0.3627774304928659</v>
      </c>
      <c r="AI20" s="12">
        <v>1544221000</v>
      </c>
      <c r="AJ20" s="12">
        <v>2044800981</v>
      </c>
      <c r="AK20" s="12">
        <v>623606109</v>
      </c>
      <c r="AL20" s="12"/>
    </row>
    <row r="21" spans="1:38" s="13" customFormat="1" ht="12.75">
      <c r="A21" s="29" t="s">
        <v>96</v>
      </c>
      <c r="B21" s="63" t="s">
        <v>208</v>
      </c>
      <c r="C21" s="39" t="s">
        <v>209</v>
      </c>
      <c r="D21" s="80">
        <v>413011</v>
      </c>
      <c r="E21" s="81">
        <v>65527</v>
      </c>
      <c r="F21" s="82">
        <f t="shared" si="0"/>
        <v>478538</v>
      </c>
      <c r="G21" s="80">
        <v>413011</v>
      </c>
      <c r="H21" s="81">
        <v>65527</v>
      </c>
      <c r="I21" s="83">
        <f t="shared" si="1"/>
        <v>478538</v>
      </c>
      <c r="J21" s="80">
        <v>24119406</v>
      </c>
      <c r="K21" s="81">
        <v>5352021</v>
      </c>
      <c r="L21" s="81">
        <f t="shared" si="2"/>
        <v>29471427</v>
      </c>
      <c r="M21" s="40">
        <f t="shared" si="3"/>
        <v>61.586388123827156</v>
      </c>
      <c r="N21" s="108">
        <v>2417173</v>
      </c>
      <c r="O21" s="109">
        <v>4233924</v>
      </c>
      <c r="P21" s="110">
        <f t="shared" si="4"/>
        <v>6651097</v>
      </c>
      <c r="Q21" s="40">
        <f t="shared" si="5"/>
        <v>13.898785467402798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26536579</v>
      </c>
      <c r="AA21" s="81">
        <f t="shared" si="11"/>
        <v>9585945</v>
      </c>
      <c r="AB21" s="81">
        <f t="shared" si="12"/>
        <v>36122524</v>
      </c>
      <c r="AC21" s="40">
        <f t="shared" si="13"/>
        <v>75.48517359122995</v>
      </c>
      <c r="AD21" s="80">
        <v>54254844</v>
      </c>
      <c r="AE21" s="81">
        <v>6656696</v>
      </c>
      <c r="AF21" s="81">
        <f t="shared" si="14"/>
        <v>60911540</v>
      </c>
      <c r="AG21" s="40">
        <f t="shared" si="15"/>
        <v>0.5355134312297416</v>
      </c>
      <c r="AH21" s="40">
        <f t="shared" si="16"/>
        <v>-0.8908072755999931</v>
      </c>
      <c r="AI21" s="12">
        <v>304812000</v>
      </c>
      <c r="AJ21" s="12">
        <v>304812000</v>
      </c>
      <c r="AK21" s="12">
        <v>163230920</v>
      </c>
      <c r="AL21" s="12"/>
    </row>
    <row r="22" spans="1:38" s="13" customFormat="1" ht="12.75">
      <c r="A22" s="29" t="s">
        <v>115</v>
      </c>
      <c r="B22" s="63" t="s">
        <v>210</v>
      </c>
      <c r="C22" s="39" t="s">
        <v>211</v>
      </c>
      <c r="D22" s="80">
        <v>101874114</v>
      </c>
      <c r="E22" s="81">
        <v>3832000</v>
      </c>
      <c r="F22" s="82">
        <f t="shared" si="0"/>
        <v>105706114</v>
      </c>
      <c r="G22" s="80">
        <v>105022024</v>
      </c>
      <c r="H22" s="81">
        <v>3832000</v>
      </c>
      <c r="I22" s="83">
        <f t="shared" si="1"/>
        <v>108854024</v>
      </c>
      <c r="J22" s="80">
        <v>25179888</v>
      </c>
      <c r="K22" s="81">
        <v>287982</v>
      </c>
      <c r="L22" s="81">
        <f t="shared" si="2"/>
        <v>25467870</v>
      </c>
      <c r="M22" s="40">
        <f t="shared" si="3"/>
        <v>0.2409309077429523</v>
      </c>
      <c r="N22" s="108">
        <v>22403707</v>
      </c>
      <c r="O22" s="109">
        <v>254108</v>
      </c>
      <c r="P22" s="110">
        <f t="shared" si="4"/>
        <v>22657815</v>
      </c>
      <c r="Q22" s="40">
        <f t="shared" si="5"/>
        <v>0.21434725147497144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47583595</v>
      </c>
      <c r="AA22" s="81">
        <f t="shared" si="11"/>
        <v>542090</v>
      </c>
      <c r="AB22" s="81">
        <f t="shared" si="12"/>
        <v>48125685</v>
      </c>
      <c r="AC22" s="40">
        <f t="shared" si="13"/>
        <v>0.45527815921792375</v>
      </c>
      <c r="AD22" s="80">
        <v>29310257</v>
      </c>
      <c r="AE22" s="81">
        <v>2969361</v>
      </c>
      <c r="AF22" s="81">
        <f t="shared" si="14"/>
        <v>32279618</v>
      </c>
      <c r="AG22" s="40">
        <f t="shared" si="15"/>
        <v>0.4933932797365183</v>
      </c>
      <c r="AH22" s="40">
        <f t="shared" si="16"/>
        <v>-0.2980767306478038</v>
      </c>
      <c r="AI22" s="12">
        <v>108091000</v>
      </c>
      <c r="AJ22" s="12">
        <v>134067566</v>
      </c>
      <c r="AK22" s="12">
        <v>53331373</v>
      </c>
      <c r="AL22" s="12"/>
    </row>
    <row r="23" spans="1:38" s="59" customFormat="1" ht="12.75">
      <c r="A23" s="64"/>
      <c r="B23" s="65" t="s">
        <v>212</v>
      </c>
      <c r="C23" s="32"/>
      <c r="D23" s="84">
        <f>SUM(D17:D22)</f>
        <v>1861796357</v>
      </c>
      <c r="E23" s="85">
        <f>SUM(E17:E22)</f>
        <v>391772086</v>
      </c>
      <c r="F23" s="93">
        <f t="shared" si="0"/>
        <v>2253568443</v>
      </c>
      <c r="G23" s="84">
        <f>SUM(G17:G22)</f>
        <v>1864944267</v>
      </c>
      <c r="H23" s="85">
        <f>SUM(H17:H22)</f>
        <v>391772086</v>
      </c>
      <c r="I23" s="86">
        <f t="shared" si="1"/>
        <v>2256716353</v>
      </c>
      <c r="J23" s="84">
        <f>SUM(J17:J22)</f>
        <v>456709145</v>
      </c>
      <c r="K23" s="85">
        <f>SUM(K17:K22)</f>
        <v>100702196</v>
      </c>
      <c r="L23" s="85">
        <f t="shared" si="2"/>
        <v>557411341</v>
      </c>
      <c r="M23" s="44">
        <f t="shared" si="3"/>
        <v>0.24734608914649236</v>
      </c>
      <c r="N23" s="114">
        <f>SUM(N17:N22)</f>
        <v>434883272</v>
      </c>
      <c r="O23" s="115">
        <f>SUM(O17:O22)</f>
        <v>75616915</v>
      </c>
      <c r="P23" s="116">
        <f t="shared" si="4"/>
        <v>510500187</v>
      </c>
      <c r="Q23" s="44">
        <f t="shared" si="5"/>
        <v>0.22652970163196415</v>
      </c>
      <c r="R23" s="114">
        <f>SUM(R17:R22)</f>
        <v>0</v>
      </c>
      <c r="S23" s="116">
        <f>SUM(S17:S22)</f>
        <v>0</v>
      </c>
      <c r="T23" s="116">
        <f t="shared" si="6"/>
        <v>0</v>
      </c>
      <c r="U23" s="44">
        <f t="shared" si="7"/>
        <v>0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4">
        <f t="shared" si="9"/>
        <v>0</v>
      </c>
      <c r="Z23" s="84">
        <f t="shared" si="10"/>
        <v>891592417</v>
      </c>
      <c r="AA23" s="85">
        <f t="shared" si="11"/>
        <v>176319111</v>
      </c>
      <c r="AB23" s="85">
        <f t="shared" si="12"/>
        <v>1067911528</v>
      </c>
      <c r="AC23" s="44">
        <f t="shared" si="13"/>
        <v>0.4738757907784565</v>
      </c>
      <c r="AD23" s="84">
        <f>SUM(AD17:AD22)</f>
        <v>385856502</v>
      </c>
      <c r="AE23" s="85">
        <f>SUM(AE17:AE22)</f>
        <v>68861867</v>
      </c>
      <c r="AF23" s="85">
        <f t="shared" si="14"/>
        <v>454718369</v>
      </c>
      <c r="AG23" s="44">
        <f t="shared" si="15"/>
        <v>0.4245346998016674</v>
      </c>
      <c r="AH23" s="44">
        <f t="shared" si="16"/>
        <v>0.12267333321649909</v>
      </c>
      <c r="AI23" s="66">
        <f>SUM(AI17:AI22)</f>
        <v>2413084239</v>
      </c>
      <c r="AJ23" s="66">
        <f>SUM(AJ17:AJ22)</f>
        <v>2941337948</v>
      </c>
      <c r="AK23" s="66">
        <f>SUM(AK17:AK22)</f>
        <v>1024437993</v>
      </c>
      <c r="AL23" s="66"/>
    </row>
    <row r="24" spans="1:38" s="13" customFormat="1" ht="12.75">
      <c r="A24" s="29" t="s">
        <v>96</v>
      </c>
      <c r="B24" s="63" t="s">
        <v>213</v>
      </c>
      <c r="C24" s="39" t="s">
        <v>214</v>
      </c>
      <c r="D24" s="80">
        <v>339820072</v>
      </c>
      <c r="E24" s="81">
        <v>78757000</v>
      </c>
      <c r="F24" s="82">
        <f t="shared" si="0"/>
        <v>418577072</v>
      </c>
      <c r="G24" s="80">
        <v>339820072</v>
      </c>
      <c r="H24" s="81">
        <v>78757000</v>
      </c>
      <c r="I24" s="83">
        <f t="shared" si="1"/>
        <v>418577072</v>
      </c>
      <c r="J24" s="80">
        <v>64577989</v>
      </c>
      <c r="K24" s="81">
        <v>15610541</v>
      </c>
      <c r="L24" s="81">
        <f t="shared" si="2"/>
        <v>80188530</v>
      </c>
      <c r="M24" s="40">
        <f t="shared" si="3"/>
        <v>0.19157410991684704</v>
      </c>
      <c r="N24" s="108">
        <v>63769596</v>
      </c>
      <c r="O24" s="109">
        <v>14957976</v>
      </c>
      <c r="P24" s="110">
        <f t="shared" si="4"/>
        <v>78727572</v>
      </c>
      <c r="Q24" s="40">
        <f t="shared" si="5"/>
        <v>0.18808381363038443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128347585</v>
      </c>
      <c r="AA24" s="81">
        <f t="shared" si="11"/>
        <v>30568517</v>
      </c>
      <c r="AB24" s="81">
        <f t="shared" si="12"/>
        <v>158916102</v>
      </c>
      <c r="AC24" s="40">
        <f t="shared" si="13"/>
        <v>0.3796579235472315</v>
      </c>
      <c r="AD24" s="80">
        <v>45797254</v>
      </c>
      <c r="AE24" s="81">
        <v>16879200</v>
      </c>
      <c r="AF24" s="81">
        <f t="shared" si="14"/>
        <v>62676454</v>
      </c>
      <c r="AG24" s="40">
        <f t="shared" si="15"/>
        <v>0.33839631933610553</v>
      </c>
      <c r="AH24" s="40">
        <f t="shared" si="16"/>
        <v>0.2560948645882233</v>
      </c>
      <c r="AI24" s="12">
        <v>370901348</v>
      </c>
      <c r="AJ24" s="12">
        <v>370901348</v>
      </c>
      <c r="AK24" s="12">
        <v>125511651</v>
      </c>
      <c r="AL24" s="12"/>
    </row>
    <row r="25" spans="1:38" s="13" customFormat="1" ht="12.75">
      <c r="A25" s="29" t="s">
        <v>96</v>
      </c>
      <c r="B25" s="63" t="s">
        <v>215</v>
      </c>
      <c r="C25" s="39" t="s">
        <v>216</v>
      </c>
      <c r="D25" s="80">
        <v>497749000</v>
      </c>
      <c r="E25" s="81">
        <v>66233000</v>
      </c>
      <c r="F25" s="82">
        <f t="shared" si="0"/>
        <v>563982000</v>
      </c>
      <c r="G25" s="80">
        <v>497749000</v>
      </c>
      <c r="H25" s="81">
        <v>66233000</v>
      </c>
      <c r="I25" s="83">
        <f t="shared" si="1"/>
        <v>563982000</v>
      </c>
      <c r="J25" s="80">
        <v>70909214</v>
      </c>
      <c r="K25" s="81">
        <v>6662617</v>
      </c>
      <c r="L25" s="81">
        <f t="shared" si="2"/>
        <v>77571831</v>
      </c>
      <c r="M25" s="40">
        <f t="shared" si="3"/>
        <v>0.13754309712012086</v>
      </c>
      <c r="N25" s="108">
        <v>137140086</v>
      </c>
      <c r="O25" s="109">
        <v>17578089</v>
      </c>
      <c r="P25" s="110">
        <f t="shared" si="4"/>
        <v>154718175</v>
      </c>
      <c r="Q25" s="40">
        <f t="shared" si="5"/>
        <v>0.2743317605881039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208049300</v>
      </c>
      <c r="AA25" s="81">
        <f t="shared" si="11"/>
        <v>24240706</v>
      </c>
      <c r="AB25" s="81">
        <f t="shared" si="12"/>
        <v>232290006</v>
      </c>
      <c r="AC25" s="40">
        <f t="shared" si="13"/>
        <v>0.41187485770822474</v>
      </c>
      <c r="AD25" s="80">
        <v>125984365</v>
      </c>
      <c r="AE25" s="81">
        <v>21445232</v>
      </c>
      <c r="AF25" s="81">
        <f t="shared" si="14"/>
        <v>147429597</v>
      </c>
      <c r="AG25" s="40">
        <f t="shared" si="15"/>
        <v>0.4183528227735309</v>
      </c>
      <c r="AH25" s="40">
        <f t="shared" si="16"/>
        <v>0.04943768516168423</v>
      </c>
      <c r="AI25" s="12">
        <v>533075000</v>
      </c>
      <c r="AJ25" s="12">
        <v>529898000</v>
      </c>
      <c r="AK25" s="12">
        <v>223013431</v>
      </c>
      <c r="AL25" s="12"/>
    </row>
    <row r="26" spans="1:38" s="13" customFormat="1" ht="12.75">
      <c r="A26" s="29" t="s">
        <v>96</v>
      </c>
      <c r="B26" s="63" t="s">
        <v>217</v>
      </c>
      <c r="C26" s="39" t="s">
        <v>218</v>
      </c>
      <c r="D26" s="80">
        <v>192628157</v>
      </c>
      <c r="E26" s="81">
        <v>40984000</v>
      </c>
      <c r="F26" s="82">
        <f t="shared" si="0"/>
        <v>233612157</v>
      </c>
      <c r="G26" s="80">
        <v>192628157</v>
      </c>
      <c r="H26" s="81">
        <v>40984000</v>
      </c>
      <c r="I26" s="83">
        <f t="shared" si="1"/>
        <v>233612157</v>
      </c>
      <c r="J26" s="80">
        <v>35267800</v>
      </c>
      <c r="K26" s="81">
        <v>5655415</v>
      </c>
      <c r="L26" s="81">
        <f t="shared" si="2"/>
        <v>40923215</v>
      </c>
      <c r="M26" s="40">
        <f t="shared" si="3"/>
        <v>0.17517587922447034</v>
      </c>
      <c r="N26" s="108">
        <v>43895422</v>
      </c>
      <c r="O26" s="109">
        <v>5280473</v>
      </c>
      <c r="P26" s="110">
        <f t="shared" si="4"/>
        <v>49175895</v>
      </c>
      <c r="Q26" s="40">
        <f t="shared" si="5"/>
        <v>0.21050229419353378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79163222</v>
      </c>
      <c r="AA26" s="81">
        <f t="shared" si="11"/>
        <v>10935888</v>
      </c>
      <c r="AB26" s="81">
        <f t="shared" si="12"/>
        <v>90099110</v>
      </c>
      <c r="AC26" s="40">
        <f t="shared" si="13"/>
        <v>0.3856781734180041</v>
      </c>
      <c r="AD26" s="80">
        <v>22684461</v>
      </c>
      <c r="AE26" s="81">
        <v>3743792</v>
      </c>
      <c r="AF26" s="81">
        <f t="shared" si="14"/>
        <v>26428253</v>
      </c>
      <c r="AG26" s="40">
        <f t="shared" si="15"/>
        <v>0.6318474078512047</v>
      </c>
      <c r="AH26" s="40">
        <f t="shared" si="16"/>
        <v>0.860731959846154</v>
      </c>
      <c r="AI26" s="12">
        <v>158530830</v>
      </c>
      <c r="AJ26" s="12">
        <v>166961685</v>
      </c>
      <c r="AK26" s="12">
        <v>100167294</v>
      </c>
      <c r="AL26" s="12"/>
    </row>
    <row r="27" spans="1:38" s="13" customFormat="1" ht="12.75">
      <c r="A27" s="29" t="s">
        <v>96</v>
      </c>
      <c r="B27" s="63" t="s">
        <v>219</v>
      </c>
      <c r="C27" s="39" t="s">
        <v>220</v>
      </c>
      <c r="D27" s="80">
        <v>1153147588</v>
      </c>
      <c r="E27" s="81">
        <v>394024000</v>
      </c>
      <c r="F27" s="82">
        <f t="shared" si="0"/>
        <v>1547171588</v>
      </c>
      <c r="G27" s="80">
        <v>1153147588</v>
      </c>
      <c r="H27" s="81">
        <v>394024000</v>
      </c>
      <c r="I27" s="83">
        <f t="shared" si="1"/>
        <v>1547171588</v>
      </c>
      <c r="J27" s="80">
        <v>217481450</v>
      </c>
      <c r="K27" s="81">
        <v>42191841</v>
      </c>
      <c r="L27" s="81">
        <f t="shared" si="2"/>
        <v>259673291</v>
      </c>
      <c r="M27" s="40">
        <f t="shared" si="3"/>
        <v>0.16783742217996314</v>
      </c>
      <c r="N27" s="108">
        <v>317947592</v>
      </c>
      <c r="O27" s="109">
        <v>71484123</v>
      </c>
      <c r="P27" s="110">
        <f t="shared" si="4"/>
        <v>389431715</v>
      </c>
      <c r="Q27" s="40">
        <f t="shared" si="5"/>
        <v>0.2517055755292218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535429042</v>
      </c>
      <c r="AA27" s="81">
        <f t="shared" si="11"/>
        <v>113675964</v>
      </c>
      <c r="AB27" s="81">
        <f t="shared" si="12"/>
        <v>649105006</v>
      </c>
      <c r="AC27" s="40">
        <f t="shared" si="13"/>
        <v>0.4195429977091849</v>
      </c>
      <c r="AD27" s="80">
        <v>190391437</v>
      </c>
      <c r="AE27" s="81">
        <v>74211873</v>
      </c>
      <c r="AF27" s="81">
        <f t="shared" si="14"/>
        <v>264603310</v>
      </c>
      <c r="AG27" s="40">
        <f t="shared" si="15"/>
        <v>0.3411809140838164</v>
      </c>
      <c r="AH27" s="40">
        <f t="shared" si="16"/>
        <v>0.4717567780992611</v>
      </c>
      <c r="AI27" s="12">
        <v>1555251449</v>
      </c>
      <c r="AJ27" s="12">
        <v>1605144105</v>
      </c>
      <c r="AK27" s="12">
        <v>530622111</v>
      </c>
      <c r="AL27" s="12"/>
    </row>
    <row r="28" spans="1:38" s="13" customFormat="1" ht="12.75">
      <c r="A28" s="29" t="s">
        <v>96</v>
      </c>
      <c r="B28" s="63" t="s">
        <v>221</v>
      </c>
      <c r="C28" s="39" t="s">
        <v>222</v>
      </c>
      <c r="D28" s="80">
        <v>103330613</v>
      </c>
      <c r="E28" s="81">
        <v>85184338</v>
      </c>
      <c r="F28" s="82">
        <f t="shared" si="0"/>
        <v>188514951</v>
      </c>
      <c r="G28" s="80">
        <v>103330613</v>
      </c>
      <c r="H28" s="81">
        <v>85184338</v>
      </c>
      <c r="I28" s="83">
        <f t="shared" si="1"/>
        <v>188514951</v>
      </c>
      <c r="J28" s="80">
        <v>19966989</v>
      </c>
      <c r="K28" s="81">
        <v>10905123</v>
      </c>
      <c r="L28" s="81">
        <f t="shared" si="2"/>
        <v>30872112</v>
      </c>
      <c r="M28" s="40">
        <f t="shared" si="3"/>
        <v>0.1637647933823562</v>
      </c>
      <c r="N28" s="108">
        <v>24721933</v>
      </c>
      <c r="O28" s="109">
        <v>23966824</v>
      </c>
      <c r="P28" s="110">
        <f t="shared" si="4"/>
        <v>48688757</v>
      </c>
      <c r="Q28" s="40">
        <f t="shared" si="5"/>
        <v>0.2582753078295631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44688922</v>
      </c>
      <c r="AA28" s="81">
        <f t="shared" si="11"/>
        <v>34871947</v>
      </c>
      <c r="AB28" s="81">
        <f t="shared" si="12"/>
        <v>79560869</v>
      </c>
      <c r="AC28" s="40">
        <f t="shared" si="13"/>
        <v>0.42204010121191926</v>
      </c>
      <c r="AD28" s="80">
        <v>18081649</v>
      </c>
      <c r="AE28" s="81">
        <v>8170211</v>
      </c>
      <c r="AF28" s="81">
        <f t="shared" si="14"/>
        <v>26251860</v>
      </c>
      <c r="AG28" s="40">
        <f t="shared" si="15"/>
        <v>0.2840194227794425</v>
      </c>
      <c r="AH28" s="40">
        <f t="shared" si="16"/>
        <v>0.8546783732657419</v>
      </c>
      <c r="AI28" s="12">
        <v>184886000</v>
      </c>
      <c r="AJ28" s="12">
        <v>150345520</v>
      </c>
      <c r="AK28" s="12">
        <v>52511215</v>
      </c>
      <c r="AL28" s="12"/>
    </row>
    <row r="29" spans="1:38" s="13" customFormat="1" ht="12.75">
      <c r="A29" s="29" t="s">
        <v>96</v>
      </c>
      <c r="B29" s="63" t="s">
        <v>223</v>
      </c>
      <c r="C29" s="39" t="s">
        <v>224</v>
      </c>
      <c r="D29" s="80">
        <v>176040441</v>
      </c>
      <c r="E29" s="81">
        <v>37403750</v>
      </c>
      <c r="F29" s="82">
        <f t="shared" si="0"/>
        <v>213444191</v>
      </c>
      <c r="G29" s="80">
        <v>176040441</v>
      </c>
      <c r="H29" s="81">
        <v>37403750</v>
      </c>
      <c r="I29" s="83">
        <f t="shared" si="1"/>
        <v>213444191</v>
      </c>
      <c r="J29" s="80">
        <v>31882875</v>
      </c>
      <c r="K29" s="81">
        <v>4899157</v>
      </c>
      <c r="L29" s="81">
        <f t="shared" si="2"/>
        <v>36782032</v>
      </c>
      <c r="M29" s="40">
        <f t="shared" si="3"/>
        <v>0.1723262264841867</v>
      </c>
      <c r="N29" s="108">
        <v>54314006</v>
      </c>
      <c r="O29" s="109">
        <v>2770824</v>
      </c>
      <c r="P29" s="110">
        <f t="shared" si="4"/>
        <v>57084830</v>
      </c>
      <c r="Q29" s="40">
        <f t="shared" si="5"/>
        <v>0.2674461634798016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86196881</v>
      </c>
      <c r="AA29" s="81">
        <f t="shared" si="11"/>
        <v>7669981</v>
      </c>
      <c r="AB29" s="81">
        <f t="shared" si="12"/>
        <v>93866862</v>
      </c>
      <c r="AC29" s="40">
        <f t="shared" si="13"/>
        <v>0.43977238996398826</v>
      </c>
      <c r="AD29" s="80">
        <v>40201882</v>
      </c>
      <c r="AE29" s="81">
        <v>6839703</v>
      </c>
      <c r="AF29" s="81">
        <f t="shared" si="14"/>
        <v>47041585</v>
      </c>
      <c r="AG29" s="40">
        <f t="shared" si="15"/>
        <v>0.6219220230561825</v>
      </c>
      <c r="AH29" s="40">
        <f t="shared" si="16"/>
        <v>0.21349716426434195</v>
      </c>
      <c r="AI29" s="12">
        <v>152168903</v>
      </c>
      <c r="AJ29" s="12">
        <v>198086184</v>
      </c>
      <c r="AK29" s="12">
        <v>94637192</v>
      </c>
      <c r="AL29" s="12"/>
    </row>
    <row r="30" spans="1:38" s="13" customFormat="1" ht="12.75">
      <c r="A30" s="29" t="s">
        <v>115</v>
      </c>
      <c r="B30" s="63" t="s">
        <v>225</v>
      </c>
      <c r="C30" s="39" t="s">
        <v>226</v>
      </c>
      <c r="D30" s="80">
        <v>84491457</v>
      </c>
      <c r="E30" s="81">
        <v>0</v>
      </c>
      <c r="F30" s="83">
        <f t="shared" si="0"/>
        <v>84491457</v>
      </c>
      <c r="G30" s="80">
        <v>84491457</v>
      </c>
      <c r="H30" s="81">
        <v>0</v>
      </c>
      <c r="I30" s="83">
        <f t="shared" si="1"/>
        <v>84491457</v>
      </c>
      <c r="J30" s="80">
        <v>16753409</v>
      </c>
      <c r="K30" s="81">
        <v>0</v>
      </c>
      <c r="L30" s="81">
        <f t="shared" si="2"/>
        <v>16753409</v>
      </c>
      <c r="M30" s="40">
        <f t="shared" si="3"/>
        <v>0.1982852420215691</v>
      </c>
      <c r="N30" s="108">
        <v>19758390</v>
      </c>
      <c r="O30" s="109">
        <v>0</v>
      </c>
      <c r="P30" s="110">
        <f t="shared" si="4"/>
        <v>19758390</v>
      </c>
      <c r="Q30" s="40">
        <f t="shared" si="5"/>
        <v>0.23385074304021056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36511799</v>
      </c>
      <c r="AA30" s="81">
        <f t="shared" si="11"/>
        <v>0</v>
      </c>
      <c r="AB30" s="81">
        <f t="shared" si="12"/>
        <v>36511799</v>
      </c>
      <c r="AC30" s="40">
        <f t="shared" si="13"/>
        <v>0.4321359850617797</v>
      </c>
      <c r="AD30" s="80">
        <v>15363946</v>
      </c>
      <c r="AE30" s="81">
        <v>0</v>
      </c>
      <c r="AF30" s="81">
        <f t="shared" si="14"/>
        <v>15363946</v>
      </c>
      <c r="AG30" s="40">
        <f t="shared" si="15"/>
        <v>0.44847850628436703</v>
      </c>
      <c r="AH30" s="40">
        <f t="shared" si="16"/>
        <v>0.2860231349420259</v>
      </c>
      <c r="AI30" s="12">
        <v>79180051</v>
      </c>
      <c r="AJ30" s="12">
        <v>107775131</v>
      </c>
      <c r="AK30" s="12">
        <v>35510551</v>
      </c>
      <c r="AL30" s="12"/>
    </row>
    <row r="31" spans="1:38" s="59" customFormat="1" ht="12.75">
      <c r="A31" s="64"/>
      <c r="B31" s="65" t="s">
        <v>227</v>
      </c>
      <c r="C31" s="32"/>
      <c r="D31" s="84">
        <f>SUM(D24:D30)</f>
        <v>2547207328</v>
      </c>
      <c r="E31" s="85">
        <f>SUM(E24:E30)</f>
        <v>702586088</v>
      </c>
      <c r="F31" s="93">
        <f t="shared" si="0"/>
        <v>3249793416</v>
      </c>
      <c r="G31" s="84">
        <f>SUM(G24:G30)</f>
        <v>2547207328</v>
      </c>
      <c r="H31" s="85">
        <f>SUM(H24:H30)</f>
        <v>702586088</v>
      </c>
      <c r="I31" s="86">
        <f t="shared" si="1"/>
        <v>3249793416</v>
      </c>
      <c r="J31" s="84">
        <f>SUM(J24:J30)</f>
        <v>456839726</v>
      </c>
      <c r="K31" s="85">
        <f>SUM(K24:K30)</f>
        <v>85924694</v>
      </c>
      <c r="L31" s="85">
        <f t="shared" si="2"/>
        <v>542764420</v>
      </c>
      <c r="M31" s="44">
        <f t="shared" si="3"/>
        <v>0.16701505311930265</v>
      </c>
      <c r="N31" s="114">
        <f>SUM(N24:N30)</f>
        <v>661547025</v>
      </c>
      <c r="O31" s="115">
        <f>SUM(O24:O30)</f>
        <v>136038309</v>
      </c>
      <c r="P31" s="116">
        <f t="shared" si="4"/>
        <v>797585334</v>
      </c>
      <c r="Q31" s="44">
        <f t="shared" si="5"/>
        <v>0.24542647236380516</v>
      </c>
      <c r="R31" s="114">
        <f>SUM(R24:R30)</f>
        <v>0</v>
      </c>
      <c r="S31" s="116">
        <f>SUM(S24:S30)</f>
        <v>0</v>
      </c>
      <c r="T31" s="116">
        <f t="shared" si="6"/>
        <v>0</v>
      </c>
      <c r="U31" s="44">
        <f t="shared" si="7"/>
        <v>0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4">
        <f t="shared" si="9"/>
        <v>0</v>
      </c>
      <c r="Z31" s="84">
        <f t="shared" si="10"/>
        <v>1118386751</v>
      </c>
      <c r="AA31" s="85">
        <f t="shared" si="11"/>
        <v>221963003</v>
      </c>
      <c r="AB31" s="85">
        <f t="shared" si="12"/>
        <v>1340349754</v>
      </c>
      <c r="AC31" s="44">
        <f t="shared" si="13"/>
        <v>0.4124415254831078</v>
      </c>
      <c r="AD31" s="84">
        <f>SUM(AD24:AD30)</f>
        <v>458504994</v>
      </c>
      <c r="AE31" s="85">
        <f>SUM(AE24:AE30)</f>
        <v>131290011</v>
      </c>
      <c r="AF31" s="85">
        <f t="shared" si="14"/>
        <v>589795005</v>
      </c>
      <c r="AG31" s="44">
        <f t="shared" si="15"/>
        <v>0.382984806651112</v>
      </c>
      <c r="AH31" s="44">
        <f t="shared" si="16"/>
        <v>0.35230940791029597</v>
      </c>
      <c r="AI31" s="66">
        <f>SUM(AI24:AI30)</f>
        <v>3033993581</v>
      </c>
      <c r="AJ31" s="66">
        <f>SUM(AJ24:AJ30)</f>
        <v>3129111973</v>
      </c>
      <c r="AK31" s="66">
        <f>SUM(AK24:AK30)</f>
        <v>1161973445</v>
      </c>
      <c r="AL31" s="66"/>
    </row>
    <row r="32" spans="1:38" s="13" customFormat="1" ht="12.75">
      <c r="A32" s="29" t="s">
        <v>96</v>
      </c>
      <c r="B32" s="63" t="s">
        <v>228</v>
      </c>
      <c r="C32" s="39" t="s">
        <v>229</v>
      </c>
      <c r="D32" s="80">
        <v>518761000</v>
      </c>
      <c r="E32" s="81">
        <v>0</v>
      </c>
      <c r="F32" s="82">
        <f t="shared" si="0"/>
        <v>518761000</v>
      </c>
      <c r="G32" s="80">
        <v>518761000</v>
      </c>
      <c r="H32" s="81">
        <v>0</v>
      </c>
      <c r="I32" s="83">
        <f t="shared" si="1"/>
        <v>518761000</v>
      </c>
      <c r="J32" s="80">
        <v>55811862</v>
      </c>
      <c r="K32" s="81">
        <v>15474187</v>
      </c>
      <c r="L32" s="81">
        <f t="shared" si="2"/>
        <v>71286049</v>
      </c>
      <c r="M32" s="40">
        <f t="shared" si="3"/>
        <v>0.1374159757576225</v>
      </c>
      <c r="N32" s="108">
        <v>186503436</v>
      </c>
      <c r="O32" s="109">
        <v>3121801</v>
      </c>
      <c r="P32" s="110">
        <f t="shared" si="4"/>
        <v>189625237</v>
      </c>
      <c r="Q32" s="40">
        <f t="shared" si="5"/>
        <v>0.3655348744412167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242315298</v>
      </c>
      <c r="AA32" s="81">
        <f t="shared" si="11"/>
        <v>18595988</v>
      </c>
      <c r="AB32" s="81">
        <f t="shared" si="12"/>
        <v>260911286</v>
      </c>
      <c r="AC32" s="40">
        <f t="shared" si="13"/>
        <v>0.5029508501988391</v>
      </c>
      <c r="AD32" s="80">
        <v>122845260</v>
      </c>
      <c r="AE32" s="81">
        <v>2890757</v>
      </c>
      <c r="AF32" s="81">
        <f t="shared" si="14"/>
        <v>125736017</v>
      </c>
      <c r="AG32" s="40">
        <f t="shared" si="15"/>
        <v>0.3592306960846717</v>
      </c>
      <c r="AH32" s="40">
        <f t="shared" si="16"/>
        <v>0.5081218693288176</v>
      </c>
      <c r="AI32" s="12">
        <v>549469347</v>
      </c>
      <c r="AJ32" s="12">
        <v>549469347</v>
      </c>
      <c r="AK32" s="12">
        <v>197386256</v>
      </c>
      <c r="AL32" s="12"/>
    </row>
    <row r="33" spans="1:38" s="13" customFormat="1" ht="12.75">
      <c r="A33" s="29" t="s">
        <v>96</v>
      </c>
      <c r="B33" s="63" t="s">
        <v>230</v>
      </c>
      <c r="C33" s="39" t="s">
        <v>231</v>
      </c>
      <c r="D33" s="80">
        <v>424043557</v>
      </c>
      <c r="E33" s="81">
        <v>52191000</v>
      </c>
      <c r="F33" s="82">
        <f t="shared" si="0"/>
        <v>476234557</v>
      </c>
      <c r="G33" s="80">
        <v>424043557</v>
      </c>
      <c r="H33" s="81">
        <v>52191000</v>
      </c>
      <c r="I33" s="83">
        <f t="shared" si="1"/>
        <v>476234557</v>
      </c>
      <c r="J33" s="80">
        <v>166450217</v>
      </c>
      <c r="K33" s="81">
        <v>3793310</v>
      </c>
      <c r="L33" s="81">
        <f t="shared" si="2"/>
        <v>170243527</v>
      </c>
      <c r="M33" s="40">
        <f t="shared" si="3"/>
        <v>0.3574783150396203</v>
      </c>
      <c r="N33" s="108">
        <v>85112466</v>
      </c>
      <c r="O33" s="109">
        <v>10574061</v>
      </c>
      <c r="P33" s="110">
        <f t="shared" si="4"/>
        <v>95686527</v>
      </c>
      <c r="Q33" s="40">
        <f t="shared" si="5"/>
        <v>0.2009231073082334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251562683</v>
      </c>
      <c r="AA33" s="81">
        <f t="shared" si="11"/>
        <v>14367371</v>
      </c>
      <c r="AB33" s="81">
        <f t="shared" si="12"/>
        <v>265930054</v>
      </c>
      <c r="AC33" s="40">
        <f t="shared" si="13"/>
        <v>0.5584014223478537</v>
      </c>
      <c r="AD33" s="80">
        <v>121512151</v>
      </c>
      <c r="AE33" s="81">
        <v>266930</v>
      </c>
      <c r="AF33" s="81">
        <f t="shared" si="14"/>
        <v>121779081</v>
      </c>
      <c r="AG33" s="40">
        <f t="shared" si="15"/>
        <v>0.312352869994398</v>
      </c>
      <c r="AH33" s="40">
        <f t="shared" si="16"/>
        <v>-0.21426138040900478</v>
      </c>
      <c r="AI33" s="12">
        <v>501282860</v>
      </c>
      <c r="AJ33" s="12">
        <v>472728319</v>
      </c>
      <c r="AK33" s="12">
        <v>156577140</v>
      </c>
      <c r="AL33" s="12"/>
    </row>
    <row r="34" spans="1:38" s="13" customFormat="1" ht="12.75">
      <c r="A34" s="29" t="s">
        <v>96</v>
      </c>
      <c r="B34" s="63" t="s">
        <v>232</v>
      </c>
      <c r="C34" s="39" t="s">
        <v>233</v>
      </c>
      <c r="D34" s="80">
        <v>788015050</v>
      </c>
      <c r="E34" s="81">
        <v>137901950</v>
      </c>
      <c r="F34" s="82">
        <f t="shared" si="0"/>
        <v>925917000</v>
      </c>
      <c r="G34" s="80">
        <v>788015050</v>
      </c>
      <c r="H34" s="81">
        <v>137901950</v>
      </c>
      <c r="I34" s="83">
        <f t="shared" si="1"/>
        <v>925917000</v>
      </c>
      <c r="J34" s="80">
        <v>130509312</v>
      </c>
      <c r="K34" s="81">
        <v>15077845</v>
      </c>
      <c r="L34" s="81">
        <f t="shared" si="2"/>
        <v>145587157</v>
      </c>
      <c r="M34" s="40">
        <f t="shared" si="3"/>
        <v>0.1572356453116208</v>
      </c>
      <c r="N34" s="108">
        <v>138398038</v>
      </c>
      <c r="O34" s="109">
        <v>2401966</v>
      </c>
      <c r="P34" s="110">
        <f t="shared" si="4"/>
        <v>140800004</v>
      </c>
      <c r="Q34" s="40">
        <f t="shared" si="5"/>
        <v>0.15206547023113304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268907350</v>
      </c>
      <c r="AA34" s="81">
        <f t="shared" si="11"/>
        <v>17479811</v>
      </c>
      <c r="AB34" s="81">
        <f t="shared" si="12"/>
        <v>286387161</v>
      </c>
      <c r="AC34" s="40">
        <f t="shared" si="13"/>
        <v>0.30930111554275386</v>
      </c>
      <c r="AD34" s="80">
        <v>126475272</v>
      </c>
      <c r="AE34" s="81">
        <v>7913018</v>
      </c>
      <c r="AF34" s="81">
        <f t="shared" si="14"/>
        <v>134388290</v>
      </c>
      <c r="AG34" s="40">
        <f t="shared" si="15"/>
        <v>0.27766233433672016</v>
      </c>
      <c r="AH34" s="40">
        <f t="shared" si="16"/>
        <v>0.04771036226445036</v>
      </c>
      <c r="AI34" s="12">
        <v>940358510</v>
      </c>
      <c r="AJ34" s="12">
        <v>753384570</v>
      </c>
      <c r="AK34" s="12">
        <v>261102139</v>
      </c>
      <c r="AL34" s="12"/>
    </row>
    <row r="35" spans="1:38" s="13" customFormat="1" ht="12.75">
      <c r="A35" s="29" t="s">
        <v>96</v>
      </c>
      <c r="B35" s="63" t="s">
        <v>234</v>
      </c>
      <c r="C35" s="39" t="s">
        <v>235</v>
      </c>
      <c r="D35" s="80">
        <v>123607612</v>
      </c>
      <c r="E35" s="81">
        <v>0</v>
      </c>
      <c r="F35" s="82">
        <f t="shared" si="0"/>
        <v>123607612</v>
      </c>
      <c r="G35" s="80">
        <v>123607612</v>
      </c>
      <c r="H35" s="81">
        <v>0</v>
      </c>
      <c r="I35" s="83">
        <f t="shared" si="1"/>
        <v>123607612</v>
      </c>
      <c r="J35" s="80">
        <v>19349892</v>
      </c>
      <c r="K35" s="81">
        <v>10206115</v>
      </c>
      <c r="L35" s="81">
        <f t="shared" si="2"/>
        <v>29556007</v>
      </c>
      <c r="M35" s="40">
        <f t="shared" si="3"/>
        <v>0.23911154436022922</v>
      </c>
      <c r="N35" s="108">
        <v>28711136</v>
      </c>
      <c r="O35" s="109">
        <v>21809338</v>
      </c>
      <c r="P35" s="110">
        <f t="shared" si="4"/>
        <v>50520474</v>
      </c>
      <c r="Q35" s="40">
        <f t="shared" si="5"/>
        <v>0.4087165279109186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48061028</v>
      </c>
      <c r="AA35" s="81">
        <f t="shared" si="11"/>
        <v>32015453</v>
      </c>
      <c r="AB35" s="81">
        <f t="shared" si="12"/>
        <v>80076481</v>
      </c>
      <c r="AC35" s="40">
        <f t="shared" si="13"/>
        <v>0.6478280722711478</v>
      </c>
      <c r="AD35" s="80">
        <v>46529425</v>
      </c>
      <c r="AE35" s="81">
        <v>12429387</v>
      </c>
      <c r="AF35" s="81">
        <f t="shared" si="14"/>
        <v>58958812</v>
      </c>
      <c r="AG35" s="40">
        <f t="shared" si="15"/>
        <v>0.5755999849542014</v>
      </c>
      <c r="AH35" s="40">
        <f t="shared" si="16"/>
        <v>-0.1431225920902205</v>
      </c>
      <c r="AI35" s="12">
        <v>200082434</v>
      </c>
      <c r="AJ35" s="12">
        <v>195616587</v>
      </c>
      <c r="AK35" s="12">
        <v>115167446</v>
      </c>
      <c r="AL35" s="12"/>
    </row>
    <row r="36" spans="1:38" s="13" customFormat="1" ht="12.75">
      <c r="A36" s="29" t="s">
        <v>115</v>
      </c>
      <c r="B36" s="63" t="s">
        <v>236</v>
      </c>
      <c r="C36" s="39" t="s">
        <v>237</v>
      </c>
      <c r="D36" s="80">
        <v>162190917</v>
      </c>
      <c r="E36" s="81">
        <v>8036200</v>
      </c>
      <c r="F36" s="82">
        <f t="shared" si="0"/>
        <v>170227117</v>
      </c>
      <c r="G36" s="80">
        <v>162190917</v>
      </c>
      <c r="H36" s="81">
        <v>8036200</v>
      </c>
      <c r="I36" s="83">
        <f t="shared" si="1"/>
        <v>170227117</v>
      </c>
      <c r="J36" s="80">
        <v>29274574</v>
      </c>
      <c r="K36" s="81">
        <v>91083</v>
      </c>
      <c r="L36" s="81">
        <f t="shared" si="2"/>
        <v>29365657</v>
      </c>
      <c r="M36" s="40">
        <f t="shared" si="3"/>
        <v>0.17250869025761625</v>
      </c>
      <c r="N36" s="108">
        <v>40774984</v>
      </c>
      <c r="O36" s="109">
        <v>193628</v>
      </c>
      <c r="P36" s="110">
        <f t="shared" si="4"/>
        <v>40968612</v>
      </c>
      <c r="Q36" s="40">
        <f t="shared" si="5"/>
        <v>0.24067030401507652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70049558</v>
      </c>
      <c r="AA36" s="81">
        <f t="shared" si="11"/>
        <v>284711</v>
      </c>
      <c r="AB36" s="81">
        <f t="shared" si="12"/>
        <v>70334269</v>
      </c>
      <c r="AC36" s="40">
        <f t="shared" si="13"/>
        <v>0.4131789942726928</v>
      </c>
      <c r="AD36" s="80">
        <v>37163692</v>
      </c>
      <c r="AE36" s="81">
        <v>1933867</v>
      </c>
      <c r="AF36" s="81">
        <f t="shared" si="14"/>
        <v>39097559</v>
      </c>
      <c r="AG36" s="40">
        <f t="shared" si="15"/>
        <v>0.3015401577556508</v>
      </c>
      <c r="AH36" s="40">
        <f t="shared" si="16"/>
        <v>0.04785600553732783</v>
      </c>
      <c r="AI36" s="12">
        <v>218830830</v>
      </c>
      <c r="AJ36" s="12">
        <v>163808645</v>
      </c>
      <c r="AK36" s="12">
        <v>65986283</v>
      </c>
      <c r="AL36" s="12"/>
    </row>
    <row r="37" spans="1:38" s="59" customFormat="1" ht="12.75">
      <c r="A37" s="64"/>
      <c r="B37" s="65" t="s">
        <v>238</v>
      </c>
      <c r="C37" s="32"/>
      <c r="D37" s="84">
        <f>SUM(D32:D36)</f>
        <v>2016618136</v>
      </c>
      <c r="E37" s="85">
        <f>SUM(E32:E36)</f>
        <v>198129150</v>
      </c>
      <c r="F37" s="86">
        <f t="shared" si="0"/>
        <v>2214747286</v>
      </c>
      <c r="G37" s="84">
        <f>SUM(G32:G36)</f>
        <v>2016618136</v>
      </c>
      <c r="H37" s="85">
        <f>SUM(H32:H36)</f>
        <v>198129150</v>
      </c>
      <c r="I37" s="93">
        <f t="shared" si="1"/>
        <v>2214747286</v>
      </c>
      <c r="J37" s="84">
        <f>SUM(J32:J36)</f>
        <v>401395857</v>
      </c>
      <c r="K37" s="95">
        <f>SUM(K32:K36)</f>
        <v>44642540</v>
      </c>
      <c r="L37" s="85">
        <f t="shared" si="2"/>
        <v>446038397</v>
      </c>
      <c r="M37" s="44">
        <f t="shared" si="3"/>
        <v>0.20139471434033399</v>
      </c>
      <c r="N37" s="114">
        <f>SUM(N32:N36)</f>
        <v>479500060</v>
      </c>
      <c r="O37" s="115">
        <f>SUM(O32:O36)</f>
        <v>38100794</v>
      </c>
      <c r="P37" s="116">
        <f t="shared" si="4"/>
        <v>517600854</v>
      </c>
      <c r="Q37" s="44">
        <f t="shared" si="5"/>
        <v>0.23370650785843203</v>
      </c>
      <c r="R37" s="114">
        <f>SUM(R32:R36)</f>
        <v>0</v>
      </c>
      <c r="S37" s="116">
        <f>SUM(S32:S36)</f>
        <v>0</v>
      </c>
      <c r="T37" s="116">
        <f t="shared" si="6"/>
        <v>0</v>
      </c>
      <c r="U37" s="44">
        <f t="shared" si="7"/>
        <v>0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4">
        <f t="shared" si="9"/>
        <v>0</v>
      </c>
      <c r="Z37" s="84">
        <f t="shared" si="10"/>
        <v>880895917</v>
      </c>
      <c r="AA37" s="85">
        <f t="shared" si="11"/>
        <v>82743334</v>
      </c>
      <c r="AB37" s="85">
        <f t="shared" si="12"/>
        <v>963639251</v>
      </c>
      <c r="AC37" s="44">
        <f t="shared" si="13"/>
        <v>0.435101222198766</v>
      </c>
      <c r="AD37" s="84">
        <f>SUM(AD32:AD36)</f>
        <v>454525800</v>
      </c>
      <c r="AE37" s="85">
        <f>SUM(AE32:AE36)</f>
        <v>25433959</v>
      </c>
      <c r="AF37" s="85">
        <f t="shared" si="14"/>
        <v>479959759</v>
      </c>
      <c r="AG37" s="44">
        <f t="shared" si="15"/>
        <v>0.33037814987617753</v>
      </c>
      <c r="AH37" s="44">
        <f t="shared" si="16"/>
        <v>0.07842552275304393</v>
      </c>
      <c r="AI37" s="66">
        <f>SUM(AI32:AI36)</f>
        <v>2410023981</v>
      </c>
      <c r="AJ37" s="66">
        <f>SUM(AJ32:AJ36)</f>
        <v>2135007468</v>
      </c>
      <c r="AK37" s="66">
        <f>SUM(AK32:AK36)</f>
        <v>796219264</v>
      </c>
      <c r="AL37" s="66"/>
    </row>
    <row r="38" spans="1:38" s="59" customFormat="1" ht="12.75">
      <c r="A38" s="64"/>
      <c r="B38" s="65" t="s">
        <v>239</v>
      </c>
      <c r="C38" s="32"/>
      <c r="D38" s="84">
        <f>SUM(D9,D11:D15,D17:D22,D24:D30,D32:D36)</f>
        <v>11169118609</v>
      </c>
      <c r="E38" s="85">
        <f>SUM(E9,E11:E15,E17:E22,E24:E30,E32:E36)</f>
        <v>2179414825</v>
      </c>
      <c r="F38" s="86">
        <f t="shared" si="0"/>
        <v>13348533434</v>
      </c>
      <c r="G38" s="84">
        <f>SUM(G9,G11:G15,G17:G22,G24:G30,G32:G36)</f>
        <v>11172266519</v>
      </c>
      <c r="H38" s="85">
        <f>SUM(H9,H11:H15,H17:H22,H24:H30,H32:H36)</f>
        <v>2179414825</v>
      </c>
      <c r="I38" s="93">
        <f t="shared" si="1"/>
        <v>13351681344</v>
      </c>
      <c r="J38" s="84">
        <f>SUM(J9,J11:J15,J17:J22,J24:J30,J32:J36)</f>
        <v>2246980060</v>
      </c>
      <c r="K38" s="95">
        <f>SUM(K9,K11:K15,K17:K22,K24:K30,K32:K36)</f>
        <v>363112067</v>
      </c>
      <c r="L38" s="85">
        <f t="shared" si="2"/>
        <v>2610092127</v>
      </c>
      <c r="M38" s="44">
        <f t="shared" si="3"/>
        <v>0.19553399928952825</v>
      </c>
      <c r="N38" s="114">
        <f>SUM(N9,N11:N15,N17:N22,N24:N30,N32:N36)</f>
        <v>2499864289</v>
      </c>
      <c r="O38" s="115">
        <f>SUM(O9,O11:O15,O17:O22,O24:O30,O32:O36)</f>
        <v>414808205</v>
      </c>
      <c r="P38" s="116">
        <f t="shared" si="4"/>
        <v>2914672494</v>
      </c>
      <c r="Q38" s="44">
        <f t="shared" si="5"/>
        <v>0.2183515146747169</v>
      </c>
      <c r="R38" s="114">
        <f>SUM(R9,R11:R15,R17:R22,R24:R30,R32:R36)</f>
        <v>0</v>
      </c>
      <c r="S38" s="116">
        <f>SUM(S9,S11:S15,S17:S22,S24:S30,S32:S36)</f>
        <v>0</v>
      </c>
      <c r="T38" s="116">
        <f t="shared" si="6"/>
        <v>0</v>
      </c>
      <c r="U38" s="44">
        <f t="shared" si="7"/>
        <v>0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4">
        <f t="shared" si="9"/>
        <v>0</v>
      </c>
      <c r="Z38" s="84">
        <f t="shared" si="10"/>
        <v>4746844349</v>
      </c>
      <c r="AA38" s="85">
        <f t="shared" si="11"/>
        <v>777920272</v>
      </c>
      <c r="AB38" s="85">
        <f t="shared" si="12"/>
        <v>5524764621</v>
      </c>
      <c r="AC38" s="44">
        <f t="shared" si="13"/>
        <v>0.4138855139642451</v>
      </c>
      <c r="AD38" s="84">
        <f>SUM(AD9,AD11:AD15,AD17:AD22,AD24:AD30,AD32:AD36)</f>
        <v>2211648561</v>
      </c>
      <c r="AE38" s="85">
        <f>SUM(AE9,AE11:AE15,AE17:AE22,AE24:AE30,AE32:AE36)</f>
        <v>385200452</v>
      </c>
      <c r="AF38" s="85">
        <f t="shared" si="14"/>
        <v>2596849013</v>
      </c>
      <c r="AG38" s="44">
        <f t="shared" si="15"/>
        <v>0.385482479042706</v>
      </c>
      <c r="AH38" s="44">
        <f t="shared" si="16"/>
        <v>0.12238812476541927</v>
      </c>
      <c r="AI38" s="66">
        <f>SUM(AI9,AI11:AI15,AI17:AI22,AI24:AI30,AI32:AI36)</f>
        <v>12924482875</v>
      </c>
      <c r="AJ38" s="66">
        <f>SUM(AJ9,AJ11:AJ15,AJ17:AJ22,AJ24:AJ30,AJ32:AJ36)</f>
        <v>13367948125</v>
      </c>
      <c r="AK38" s="66">
        <f>SUM(AK9,AK11:AK15,AK17:AK22,AK24:AK30,AK32:AK36)</f>
        <v>4982161699</v>
      </c>
      <c r="AL38" s="66"/>
    </row>
    <row r="39" spans="1:38" s="13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2"/>
      <c r="AJ39" s="12"/>
      <c r="AK39" s="12"/>
      <c r="AL39" s="12"/>
    </row>
    <row r="40" spans="1:38" s="13" customFormat="1" ht="12.75">
      <c r="A40" s="12"/>
      <c r="B40" s="60"/>
      <c r="C40" s="12"/>
      <c r="D40" s="91"/>
      <c r="E40" s="91"/>
      <c r="F40" s="91"/>
      <c r="G40" s="91"/>
      <c r="H40" s="91"/>
      <c r="I40" s="91"/>
      <c r="J40" s="91"/>
      <c r="K40" s="91"/>
      <c r="L40" s="91"/>
      <c r="M40" s="12"/>
      <c r="N40" s="91"/>
      <c r="O40" s="91"/>
      <c r="P40" s="91"/>
      <c r="Q40" s="12"/>
      <c r="R40" s="91"/>
      <c r="S40" s="91"/>
      <c r="T40" s="91"/>
      <c r="U40" s="12"/>
      <c r="V40" s="91"/>
      <c r="W40" s="91"/>
      <c r="X40" s="91"/>
      <c r="Y40" s="12"/>
      <c r="Z40" s="91"/>
      <c r="AA40" s="91"/>
      <c r="AB40" s="91"/>
      <c r="AC40" s="12"/>
      <c r="AD40" s="91"/>
      <c r="AE40" s="91"/>
      <c r="AF40" s="91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43</v>
      </c>
      <c r="C9" s="39" t="s">
        <v>44</v>
      </c>
      <c r="D9" s="80">
        <v>22365359559</v>
      </c>
      <c r="E9" s="81">
        <v>2650707810</v>
      </c>
      <c r="F9" s="82">
        <f>$D9+$E9</f>
        <v>25016067369</v>
      </c>
      <c r="G9" s="80">
        <v>22365359559</v>
      </c>
      <c r="H9" s="81">
        <v>2650707810</v>
      </c>
      <c r="I9" s="83">
        <f>$G9+$H9</f>
        <v>25016067369</v>
      </c>
      <c r="J9" s="80">
        <v>5619571987</v>
      </c>
      <c r="K9" s="81">
        <v>147480416</v>
      </c>
      <c r="L9" s="81">
        <f>$J9+$K9</f>
        <v>5767052403</v>
      </c>
      <c r="M9" s="40">
        <f>IF($F9=0,0,$L9/$F9)</f>
        <v>0.23053393316915</v>
      </c>
      <c r="N9" s="108">
        <v>4389350009</v>
      </c>
      <c r="O9" s="109">
        <v>400102567</v>
      </c>
      <c r="P9" s="110">
        <f>$N9+$O9</f>
        <v>4789452576</v>
      </c>
      <c r="Q9" s="40">
        <f>IF($F9=0,0,$P9/$F9)</f>
        <v>0.19145505587881118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10008921996</v>
      </c>
      <c r="AA9" s="81">
        <f>$K9+$O9</f>
        <v>547582983</v>
      </c>
      <c r="AB9" s="81">
        <f>$Z9+$AA9</f>
        <v>10556504979</v>
      </c>
      <c r="AC9" s="40">
        <f>IF($F9=0,0,$AB9/$F9)</f>
        <v>0.42198898904796117</v>
      </c>
      <c r="AD9" s="80">
        <v>4566956994</v>
      </c>
      <c r="AE9" s="81">
        <v>377235287</v>
      </c>
      <c r="AF9" s="81">
        <f>$AD9+$AE9</f>
        <v>4944192281</v>
      </c>
      <c r="AG9" s="40">
        <f>IF($AI9=0,0,$AK9/$AI9)</f>
        <v>0.4433418723718038</v>
      </c>
      <c r="AH9" s="40">
        <f>IF($AF9=0,0,(($P9/$AF9)-1))</f>
        <v>-0.03129726681436884</v>
      </c>
      <c r="AI9" s="12">
        <v>23526093798</v>
      </c>
      <c r="AJ9" s="12">
        <v>23009613836</v>
      </c>
      <c r="AK9" s="12">
        <v>10430102474</v>
      </c>
      <c r="AL9" s="12"/>
    </row>
    <row r="10" spans="1:38" s="13" customFormat="1" ht="12.75">
      <c r="A10" s="29" t="s">
        <v>94</v>
      </c>
      <c r="B10" s="63" t="s">
        <v>47</v>
      </c>
      <c r="C10" s="39" t="s">
        <v>48</v>
      </c>
      <c r="D10" s="80">
        <v>32354828674</v>
      </c>
      <c r="E10" s="81">
        <v>4261567000</v>
      </c>
      <c r="F10" s="83">
        <f aca="true" t="shared" si="0" ref="F10:F24">$D10+$E10</f>
        <v>36616395674</v>
      </c>
      <c r="G10" s="80">
        <v>32354828674</v>
      </c>
      <c r="H10" s="81">
        <v>4261567000</v>
      </c>
      <c r="I10" s="83">
        <f aca="true" t="shared" si="1" ref="I10:I24">$G10+$H10</f>
        <v>36616395674</v>
      </c>
      <c r="J10" s="80">
        <v>7964319236</v>
      </c>
      <c r="K10" s="81">
        <v>227416000</v>
      </c>
      <c r="L10" s="81">
        <f aca="true" t="shared" si="2" ref="L10:L24">$J10+$K10</f>
        <v>8191735236</v>
      </c>
      <c r="M10" s="40">
        <f aca="true" t="shared" si="3" ref="M10:M24">IF($F10=0,0,$L10/$F10)</f>
        <v>0.22371768398320702</v>
      </c>
      <c r="N10" s="108">
        <v>7649119298</v>
      </c>
      <c r="O10" s="109">
        <v>512823602</v>
      </c>
      <c r="P10" s="110">
        <f aca="true" t="shared" si="4" ref="P10:P24">$N10+$O10</f>
        <v>8161942900</v>
      </c>
      <c r="Q10" s="40">
        <f aca="true" t="shared" si="5" ref="Q10:Q24">IF($F10=0,0,$P10/$F10)</f>
        <v>0.2229040502147377</v>
      </c>
      <c r="R10" s="108">
        <v>0</v>
      </c>
      <c r="S10" s="110">
        <v>0</v>
      </c>
      <c r="T10" s="110">
        <f aca="true" t="shared" si="6" ref="T10:T24">$R10+$S10</f>
        <v>0</v>
      </c>
      <c r="U10" s="40">
        <f aca="true" t="shared" si="7" ref="U10:U24">IF($I10=0,0,$T10/$I10)</f>
        <v>0</v>
      </c>
      <c r="V10" s="108">
        <v>0</v>
      </c>
      <c r="W10" s="110">
        <v>0</v>
      </c>
      <c r="X10" s="110">
        <f aca="true" t="shared" si="8" ref="X10:X24">$V10+$W10</f>
        <v>0</v>
      </c>
      <c r="Y10" s="40">
        <f aca="true" t="shared" si="9" ref="Y10:Y24">IF($I10=0,0,$X10/$I10)</f>
        <v>0</v>
      </c>
      <c r="Z10" s="80">
        <f aca="true" t="shared" si="10" ref="Z10:Z24">$J10+$N10</f>
        <v>15613438534</v>
      </c>
      <c r="AA10" s="81">
        <f aca="true" t="shared" si="11" ref="AA10:AA24">$K10+$O10</f>
        <v>740239602</v>
      </c>
      <c r="AB10" s="81">
        <f aca="true" t="shared" si="12" ref="AB10:AB24">$Z10+$AA10</f>
        <v>16353678136</v>
      </c>
      <c r="AC10" s="40">
        <f aca="true" t="shared" si="13" ref="AC10:AC24">IF($F10=0,0,$AB10/$F10)</f>
        <v>0.4466217341979447</v>
      </c>
      <c r="AD10" s="80">
        <v>6879850692</v>
      </c>
      <c r="AE10" s="81">
        <v>654510412</v>
      </c>
      <c r="AF10" s="81">
        <f aca="true" t="shared" si="14" ref="AF10:AF24">$AD10+$AE10</f>
        <v>7534361104</v>
      </c>
      <c r="AG10" s="40">
        <f aca="true" t="shared" si="15" ref="AG10:AG24">IF($AI10=0,0,$AK10/$AI10)</f>
        <v>0.4772869644818323</v>
      </c>
      <c r="AH10" s="40">
        <f aca="true" t="shared" si="16" ref="AH10:AH24">IF($AF10=0,0,(($P10/$AF10)-1))</f>
        <v>0.08329595400820589</v>
      </c>
      <c r="AI10" s="12">
        <v>32284166681</v>
      </c>
      <c r="AJ10" s="12">
        <v>33107456681</v>
      </c>
      <c r="AK10" s="12">
        <v>15408811916</v>
      </c>
      <c r="AL10" s="12"/>
    </row>
    <row r="11" spans="1:38" s="13" customFormat="1" ht="12.75">
      <c r="A11" s="29" t="s">
        <v>94</v>
      </c>
      <c r="B11" s="63" t="s">
        <v>53</v>
      </c>
      <c r="C11" s="39" t="s">
        <v>54</v>
      </c>
      <c r="D11" s="80">
        <v>21084256331</v>
      </c>
      <c r="E11" s="81">
        <v>4353046899</v>
      </c>
      <c r="F11" s="82">
        <f t="shared" si="0"/>
        <v>25437303230</v>
      </c>
      <c r="G11" s="80">
        <v>21084256331</v>
      </c>
      <c r="H11" s="81">
        <v>4353046899</v>
      </c>
      <c r="I11" s="83">
        <f t="shared" si="1"/>
        <v>25437303230</v>
      </c>
      <c r="J11" s="80">
        <v>4389245415</v>
      </c>
      <c r="K11" s="81">
        <v>500621520</v>
      </c>
      <c r="L11" s="81">
        <f t="shared" si="2"/>
        <v>4889866935</v>
      </c>
      <c r="M11" s="40">
        <f t="shared" si="3"/>
        <v>0.19223212817752772</v>
      </c>
      <c r="N11" s="108">
        <v>5816317318</v>
      </c>
      <c r="O11" s="109">
        <v>743735562</v>
      </c>
      <c r="P11" s="110">
        <f t="shared" si="4"/>
        <v>6560052880</v>
      </c>
      <c r="Q11" s="40">
        <f t="shared" si="5"/>
        <v>0.2578910516057877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10205562733</v>
      </c>
      <c r="AA11" s="81">
        <f t="shared" si="11"/>
        <v>1244357082</v>
      </c>
      <c r="AB11" s="81">
        <f t="shared" si="12"/>
        <v>11449919815</v>
      </c>
      <c r="AC11" s="40">
        <f t="shared" si="13"/>
        <v>0.4501231797833154</v>
      </c>
      <c r="AD11" s="80">
        <v>4338167167</v>
      </c>
      <c r="AE11" s="81">
        <v>551535703</v>
      </c>
      <c r="AF11" s="81">
        <f t="shared" si="14"/>
        <v>4889702870</v>
      </c>
      <c r="AG11" s="40">
        <f t="shared" si="15"/>
        <v>0.4290247415649774</v>
      </c>
      <c r="AH11" s="40">
        <f t="shared" si="16"/>
        <v>0.3416056260285607</v>
      </c>
      <c r="AI11" s="12">
        <v>21404261189</v>
      </c>
      <c r="AJ11" s="12">
        <v>21807006144</v>
      </c>
      <c r="AK11" s="12">
        <v>9182957625</v>
      </c>
      <c r="AL11" s="12"/>
    </row>
    <row r="12" spans="1:38" s="59" customFormat="1" ht="12.75">
      <c r="A12" s="64"/>
      <c r="B12" s="65" t="s">
        <v>95</v>
      </c>
      <c r="C12" s="32"/>
      <c r="D12" s="84">
        <f>SUM(D9:D11)</f>
        <v>75804444564</v>
      </c>
      <c r="E12" s="85">
        <f>SUM(E9:E11)</f>
        <v>11265321709</v>
      </c>
      <c r="F12" s="93">
        <f t="shared" si="0"/>
        <v>87069766273</v>
      </c>
      <c r="G12" s="84">
        <f>SUM(G9:G11)</f>
        <v>75804444564</v>
      </c>
      <c r="H12" s="85">
        <f>SUM(H9:H11)</f>
        <v>11265321709</v>
      </c>
      <c r="I12" s="86">
        <f t="shared" si="1"/>
        <v>87069766273</v>
      </c>
      <c r="J12" s="84">
        <f>SUM(J9:J11)</f>
        <v>17973136638</v>
      </c>
      <c r="K12" s="85">
        <f>SUM(K9:K11)</f>
        <v>875517936</v>
      </c>
      <c r="L12" s="85">
        <f t="shared" si="2"/>
        <v>18848654574</v>
      </c>
      <c r="M12" s="44">
        <f t="shared" si="3"/>
        <v>0.2164776061865334</v>
      </c>
      <c r="N12" s="114">
        <f>SUM(N9:N11)</f>
        <v>17854786625</v>
      </c>
      <c r="O12" s="115">
        <f>SUM(O9:O11)</f>
        <v>1656661731</v>
      </c>
      <c r="P12" s="116">
        <f t="shared" si="4"/>
        <v>19511448356</v>
      </c>
      <c r="Q12" s="44">
        <f t="shared" si="5"/>
        <v>0.22408982119951348</v>
      </c>
      <c r="R12" s="114">
        <f>SUM(R9:R11)</f>
        <v>0</v>
      </c>
      <c r="S12" s="116">
        <f>SUM(S9:S11)</f>
        <v>0</v>
      </c>
      <c r="T12" s="116">
        <f t="shared" si="6"/>
        <v>0</v>
      </c>
      <c r="U12" s="44">
        <f t="shared" si="7"/>
        <v>0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4">
        <f t="shared" si="9"/>
        <v>0</v>
      </c>
      <c r="Z12" s="84">
        <f t="shared" si="10"/>
        <v>35827923263</v>
      </c>
      <c r="AA12" s="85">
        <f t="shared" si="11"/>
        <v>2532179667</v>
      </c>
      <c r="AB12" s="85">
        <f t="shared" si="12"/>
        <v>38360102930</v>
      </c>
      <c r="AC12" s="44">
        <f t="shared" si="13"/>
        <v>0.4405674273860469</v>
      </c>
      <c r="AD12" s="84">
        <f>SUM(AD9:AD11)</f>
        <v>15784974853</v>
      </c>
      <c r="AE12" s="85">
        <f>SUM(AE9:AE11)</f>
        <v>1583281402</v>
      </c>
      <c r="AF12" s="85">
        <f t="shared" si="14"/>
        <v>17368256255</v>
      </c>
      <c r="AG12" s="44">
        <f t="shared" si="15"/>
        <v>0.4535658741186518</v>
      </c>
      <c r="AH12" s="44">
        <f t="shared" si="16"/>
        <v>0.12339707967994862</v>
      </c>
      <c r="AI12" s="66">
        <f>SUM(AI9:AI11)</f>
        <v>77214521668</v>
      </c>
      <c r="AJ12" s="66">
        <f>SUM(AJ9:AJ11)</f>
        <v>77924076661</v>
      </c>
      <c r="AK12" s="66">
        <f>SUM(AK9:AK11)</f>
        <v>35021872015</v>
      </c>
      <c r="AL12" s="66"/>
    </row>
    <row r="13" spans="1:38" s="13" customFormat="1" ht="12.75">
      <c r="A13" s="29" t="s">
        <v>96</v>
      </c>
      <c r="B13" s="63" t="s">
        <v>62</v>
      </c>
      <c r="C13" s="39" t="s">
        <v>63</v>
      </c>
      <c r="D13" s="80">
        <v>4152968107</v>
      </c>
      <c r="E13" s="81">
        <v>367488750</v>
      </c>
      <c r="F13" s="82">
        <f t="shared" si="0"/>
        <v>4520456857</v>
      </c>
      <c r="G13" s="80">
        <v>4152968107</v>
      </c>
      <c r="H13" s="81">
        <v>367488750</v>
      </c>
      <c r="I13" s="83">
        <f t="shared" si="1"/>
        <v>4520456857</v>
      </c>
      <c r="J13" s="80">
        <v>651318339</v>
      </c>
      <c r="K13" s="81">
        <v>5326053</v>
      </c>
      <c r="L13" s="81">
        <f t="shared" si="2"/>
        <v>656644392</v>
      </c>
      <c r="M13" s="40">
        <f t="shared" si="3"/>
        <v>0.14526062581112253</v>
      </c>
      <c r="N13" s="108">
        <v>748342683</v>
      </c>
      <c r="O13" s="109">
        <v>10039979</v>
      </c>
      <c r="P13" s="110">
        <f t="shared" si="4"/>
        <v>758382662</v>
      </c>
      <c r="Q13" s="40">
        <f t="shared" si="5"/>
        <v>0.16776681782188282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1399661022</v>
      </c>
      <c r="AA13" s="81">
        <f t="shared" si="11"/>
        <v>15366032</v>
      </c>
      <c r="AB13" s="81">
        <f t="shared" si="12"/>
        <v>1415027054</v>
      </c>
      <c r="AC13" s="40">
        <f t="shared" si="13"/>
        <v>0.31302744363300533</v>
      </c>
      <c r="AD13" s="80">
        <v>677047440</v>
      </c>
      <c r="AE13" s="81">
        <v>50066529</v>
      </c>
      <c r="AF13" s="81">
        <f t="shared" si="14"/>
        <v>727113969</v>
      </c>
      <c r="AG13" s="40">
        <f t="shared" si="15"/>
        <v>0.4136257664204041</v>
      </c>
      <c r="AH13" s="40">
        <f t="shared" si="16"/>
        <v>0.043003840296183427</v>
      </c>
      <c r="AI13" s="12">
        <v>3665902369</v>
      </c>
      <c r="AJ13" s="12">
        <v>1446912292</v>
      </c>
      <c r="AK13" s="12">
        <v>1516311677</v>
      </c>
      <c r="AL13" s="12"/>
    </row>
    <row r="14" spans="1:38" s="13" customFormat="1" ht="12.75">
      <c r="A14" s="29" t="s">
        <v>96</v>
      </c>
      <c r="B14" s="63" t="s">
        <v>240</v>
      </c>
      <c r="C14" s="39" t="s">
        <v>241</v>
      </c>
      <c r="D14" s="80">
        <v>679546311</v>
      </c>
      <c r="E14" s="81">
        <v>194730349</v>
      </c>
      <c r="F14" s="82">
        <f t="shared" si="0"/>
        <v>874276660</v>
      </c>
      <c r="G14" s="80">
        <v>679546311</v>
      </c>
      <c r="H14" s="81">
        <v>194730349</v>
      </c>
      <c r="I14" s="83">
        <f t="shared" si="1"/>
        <v>874276660</v>
      </c>
      <c r="J14" s="80">
        <v>96896633</v>
      </c>
      <c r="K14" s="81">
        <v>1360202</v>
      </c>
      <c r="L14" s="81">
        <f t="shared" si="2"/>
        <v>98256835</v>
      </c>
      <c r="M14" s="40">
        <f t="shared" si="3"/>
        <v>0.11238643268825226</v>
      </c>
      <c r="N14" s="108">
        <v>124986064</v>
      </c>
      <c r="O14" s="109">
        <v>9690667</v>
      </c>
      <c r="P14" s="110">
        <f t="shared" si="4"/>
        <v>134676731</v>
      </c>
      <c r="Q14" s="40">
        <f t="shared" si="5"/>
        <v>0.15404360788952093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221882697</v>
      </c>
      <c r="AA14" s="81">
        <f t="shared" si="11"/>
        <v>11050869</v>
      </c>
      <c r="AB14" s="81">
        <f t="shared" si="12"/>
        <v>232933566</v>
      </c>
      <c r="AC14" s="40">
        <f t="shared" si="13"/>
        <v>0.2664300405777732</v>
      </c>
      <c r="AD14" s="80">
        <v>113996025</v>
      </c>
      <c r="AE14" s="81">
        <v>6595094</v>
      </c>
      <c r="AF14" s="81">
        <f t="shared" si="14"/>
        <v>120591119</v>
      </c>
      <c r="AG14" s="40">
        <f t="shared" si="15"/>
        <v>0.3572936779499614</v>
      </c>
      <c r="AH14" s="40">
        <f t="shared" si="16"/>
        <v>0.11680472091812999</v>
      </c>
      <c r="AI14" s="12">
        <v>591289673</v>
      </c>
      <c r="AJ14" s="12">
        <v>607053957</v>
      </c>
      <c r="AK14" s="12">
        <v>211264062</v>
      </c>
      <c r="AL14" s="12"/>
    </row>
    <row r="15" spans="1:38" s="13" customFormat="1" ht="12.75">
      <c r="A15" s="29" t="s">
        <v>96</v>
      </c>
      <c r="B15" s="63" t="s">
        <v>242</v>
      </c>
      <c r="C15" s="39" t="s">
        <v>243</v>
      </c>
      <c r="D15" s="80">
        <v>521339225</v>
      </c>
      <c r="E15" s="81">
        <v>67664000</v>
      </c>
      <c r="F15" s="82">
        <f t="shared" si="0"/>
        <v>589003225</v>
      </c>
      <c r="G15" s="80">
        <v>521339225</v>
      </c>
      <c r="H15" s="81">
        <v>67664000</v>
      </c>
      <c r="I15" s="83">
        <f t="shared" si="1"/>
        <v>589003225</v>
      </c>
      <c r="J15" s="80">
        <v>128527166</v>
      </c>
      <c r="K15" s="81">
        <v>1524160</v>
      </c>
      <c r="L15" s="81">
        <f t="shared" si="2"/>
        <v>130051326</v>
      </c>
      <c r="M15" s="40">
        <f t="shared" si="3"/>
        <v>0.2207990049630034</v>
      </c>
      <c r="N15" s="108">
        <v>86078908</v>
      </c>
      <c r="O15" s="109">
        <v>2765617</v>
      </c>
      <c r="P15" s="110">
        <f t="shared" si="4"/>
        <v>88844525</v>
      </c>
      <c r="Q15" s="40">
        <f t="shared" si="5"/>
        <v>0.150838775118761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214606074</v>
      </c>
      <c r="AA15" s="81">
        <f t="shared" si="11"/>
        <v>4289777</v>
      </c>
      <c r="AB15" s="81">
        <f t="shared" si="12"/>
        <v>218895851</v>
      </c>
      <c r="AC15" s="40">
        <f t="shared" si="13"/>
        <v>0.3716377800817644</v>
      </c>
      <c r="AD15" s="80">
        <v>90727899</v>
      </c>
      <c r="AE15" s="81">
        <v>14402259</v>
      </c>
      <c r="AF15" s="81">
        <f t="shared" si="14"/>
        <v>105130158</v>
      </c>
      <c r="AG15" s="40">
        <f t="shared" si="15"/>
        <v>0.5263932420115107</v>
      </c>
      <c r="AH15" s="40">
        <f t="shared" si="16"/>
        <v>-0.15490924117131066</v>
      </c>
      <c r="AI15" s="12">
        <v>435295444</v>
      </c>
      <c r="AJ15" s="12">
        <v>429196444</v>
      </c>
      <c r="AK15" s="12">
        <v>229136580</v>
      </c>
      <c r="AL15" s="12"/>
    </row>
    <row r="16" spans="1:38" s="13" customFormat="1" ht="12.75">
      <c r="A16" s="29" t="s">
        <v>115</v>
      </c>
      <c r="B16" s="63" t="s">
        <v>244</v>
      </c>
      <c r="C16" s="39" t="s">
        <v>245</v>
      </c>
      <c r="D16" s="80">
        <v>367548653</v>
      </c>
      <c r="E16" s="81">
        <v>11670000</v>
      </c>
      <c r="F16" s="82">
        <f t="shared" si="0"/>
        <v>379218653</v>
      </c>
      <c r="G16" s="80">
        <v>367548653</v>
      </c>
      <c r="H16" s="81">
        <v>11670000</v>
      </c>
      <c r="I16" s="83">
        <f t="shared" si="1"/>
        <v>379218653</v>
      </c>
      <c r="J16" s="80">
        <v>80959900</v>
      </c>
      <c r="K16" s="81">
        <v>4159646</v>
      </c>
      <c r="L16" s="81">
        <f t="shared" si="2"/>
        <v>85119546</v>
      </c>
      <c r="M16" s="40">
        <f t="shared" si="3"/>
        <v>0.22446033528841208</v>
      </c>
      <c r="N16" s="108">
        <v>79826697</v>
      </c>
      <c r="O16" s="109">
        <v>5732387</v>
      </c>
      <c r="P16" s="110">
        <f t="shared" si="4"/>
        <v>85559084</v>
      </c>
      <c r="Q16" s="40">
        <f t="shared" si="5"/>
        <v>0.22561939747199092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160786597</v>
      </c>
      <c r="AA16" s="81">
        <f t="shared" si="11"/>
        <v>9892033</v>
      </c>
      <c r="AB16" s="81">
        <f t="shared" si="12"/>
        <v>170678630</v>
      </c>
      <c r="AC16" s="40">
        <f t="shared" si="13"/>
        <v>0.45007973276040303</v>
      </c>
      <c r="AD16" s="80">
        <v>81560001</v>
      </c>
      <c r="AE16" s="81">
        <v>5108333</v>
      </c>
      <c r="AF16" s="81">
        <f t="shared" si="14"/>
        <v>86668334</v>
      </c>
      <c r="AG16" s="40">
        <f t="shared" si="15"/>
        <v>0.4348501043954113</v>
      </c>
      <c r="AH16" s="40">
        <f t="shared" si="16"/>
        <v>-0.012798792232466383</v>
      </c>
      <c r="AI16" s="12">
        <v>419251186</v>
      </c>
      <c r="AJ16" s="12">
        <v>419251186</v>
      </c>
      <c r="AK16" s="12">
        <v>182311422</v>
      </c>
      <c r="AL16" s="12"/>
    </row>
    <row r="17" spans="1:38" s="59" customFormat="1" ht="12.75">
      <c r="A17" s="64"/>
      <c r="B17" s="65" t="s">
        <v>246</v>
      </c>
      <c r="C17" s="32"/>
      <c r="D17" s="84">
        <f>SUM(D13:D16)</f>
        <v>5721402296</v>
      </c>
      <c r="E17" s="85">
        <f>SUM(E13:E16)</f>
        <v>641553099</v>
      </c>
      <c r="F17" s="93">
        <f t="shared" si="0"/>
        <v>6362955395</v>
      </c>
      <c r="G17" s="84">
        <f>SUM(G13:G16)</f>
        <v>5721402296</v>
      </c>
      <c r="H17" s="85">
        <f>SUM(H13:H16)</f>
        <v>641553099</v>
      </c>
      <c r="I17" s="86">
        <f t="shared" si="1"/>
        <v>6362955395</v>
      </c>
      <c r="J17" s="84">
        <f>SUM(J13:J16)</f>
        <v>957702038</v>
      </c>
      <c r="K17" s="85">
        <f>SUM(K13:K16)</f>
        <v>12370061</v>
      </c>
      <c r="L17" s="85">
        <f t="shared" si="2"/>
        <v>970072099</v>
      </c>
      <c r="M17" s="44">
        <f t="shared" si="3"/>
        <v>0.15245621551304306</v>
      </c>
      <c r="N17" s="114">
        <f>SUM(N13:N16)</f>
        <v>1039234352</v>
      </c>
      <c r="O17" s="115">
        <f>SUM(O13:O16)</f>
        <v>28228650</v>
      </c>
      <c r="P17" s="116">
        <f t="shared" si="4"/>
        <v>1067463002</v>
      </c>
      <c r="Q17" s="44">
        <f t="shared" si="5"/>
        <v>0.16776213814712745</v>
      </c>
      <c r="R17" s="114">
        <f>SUM(R13:R16)</f>
        <v>0</v>
      </c>
      <c r="S17" s="116">
        <f>SUM(S13:S16)</f>
        <v>0</v>
      </c>
      <c r="T17" s="116">
        <f t="shared" si="6"/>
        <v>0</v>
      </c>
      <c r="U17" s="44">
        <f t="shared" si="7"/>
        <v>0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4">
        <f t="shared" si="9"/>
        <v>0</v>
      </c>
      <c r="Z17" s="84">
        <f t="shared" si="10"/>
        <v>1996936390</v>
      </c>
      <c r="AA17" s="85">
        <f t="shared" si="11"/>
        <v>40598711</v>
      </c>
      <c r="AB17" s="85">
        <f t="shared" si="12"/>
        <v>2037535101</v>
      </c>
      <c r="AC17" s="44">
        <f t="shared" si="13"/>
        <v>0.32021835366017054</v>
      </c>
      <c r="AD17" s="84">
        <f>SUM(AD13:AD16)</f>
        <v>963331365</v>
      </c>
      <c r="AE17" s="85">
        <f>SUM(AE13:AE16)</f>
        <v>76172215</v>
      </c>
      <c r="AF17" s="85">
        <f t="shared" si="14"/>
        <v>1039503580</v>
      </c>
      <c r="AG17" s="44">
        <f t="shared" si="15"/>
        <v>0.418453265758027</v>
      </c>
      <c r="AH17" s="44">
        <f t="shared" si="16"/>
        <v>0.0268968982290565</v>
      </c>
      <c r="AI17" s="66">
        <f>SUM(AI13:AI16)</f>
        <v>5111738672</v>
      </c>
      <c r="AJ17" s="66">
        <f>SUM(AJ13:AJ16)</f>
        <v>2902413879</v>
      </c>
      <c r="AK17" s="66">
        <f>SUM(AK13:AK16)</f>
        <v>2139023741</v>
      </c>
      <c r="AL17" s="66"/>
    </row>
    <row r="18" spans="1:38" s="13" customFormat="1" ht="12.75">
      <c r="A18" s="29" t="s">
        <v>96</v>
      </c>
      <c r="B18" s="63" t="s">
        <v>74</v>
      </c>
      <c r="C18" s="39" t="s">
        <v>75</v>
      </c>
      <c r="D18" s="80">
        <v>1887290899</v>
      </c>
      <c r="E18" s="81">
        <v>382973863</v>
      </c>
      <c r="F18" s="82">
        <f t="shared" si="0"/>
        <v>2270264762</v>
      </c>
      <c r="G18" s="80">
        <v>1887290899</v>
      </c>
      <c r="H18" s="81">
        <v>382973863</v>
      </c>
      <c r="I18" s="83">
        <f t="shared" si="1"/>
        <v>2270264762</v>
      </c>
      <c r="J18" s="80">
        <v>411095074</v>
      </c>
      <c r="K18" s="81">
        <v>19004166</v>
      </c>
      <c r="L18" s="81">
        <f t="shared" si="2"/>
        <v>430099240</v>
      </c>
      <c r="M18" s="40">
        <f t="shared" si="3"/>
        <v>0.18944893441463723</v>
      </c>
      <c r="N18" s="108">
        <v>473016089</v>
      </c>
      <c r="O18" s="109">
        <v>34569471</v>
      </c>
      <c r="P18" s="110">
        <f t="shared" si="4"/>
        <v>507585560</v>
      </c>
      <c r="Q18" s="40">
        <f t="shared" si="5"/>
        <v>0.2235798962729088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884111163</v>
      </c>
      <c r="AA18" s="81">
        <f t="shared" si="11"/>
        <v>53573637</v>
      </c>
      <c r="AB18" s="81">
        <f t="shared" si="12"/>
        <v>937684800</v>
      </c>
      <c r="AC18" s="40">
        <f t="shared" si="13"/>
        <v>0.41302883068754603</v>
      </c>
      <c r="AD18" s="80">
        <v>362908982</v>
      </c>
      <c r="AE18" s="81">
        <v>32584950</v>
      </c>
      <c r="AF18" s="81">
        <f t="shared" si="14"/>
        <v>395493932</v>
      </c>
      <c r="AG18" s="40">
        <f t="shared" si="15"/>
        <v>0.46422115560207555</v>
      </c>
      <c r="AH18" s="40">
        <f t="shared" si="16"/>
        <v>0.2834218654965357</v>
      </c>
      <c r="AI18" s="12">
        <v>1600824816</v>
      </c>
      <c r="AJ18" s="12">
        <v>1840847443</v>
      </c>
      <c r="AK18" s="12">
        <v>743136746</v>
      </c>
      <c r="AL18" s="12"/>
    </row>
    <row r="19" spans="1:38" s="13" customFormat="1" ht="12.75">
      <c r="A19" s="29" t="s">
        <v>96</v>
      </c>
      <c r="B19" s="63" t="s">
        <v>247</v>
      </c>
      <c r="C19" s="39" t="s">
        <v>248</v>
      </c>
      <c r="D19" s="80">
        <v>858433658</v>
      </c>
      <c r="E19" s="81">
        <v>104969400</v>
      </c>
      <c r="F19" s="82">
        <f t="shared" si="0"/>
        <v>963403058</v>
      </c>
      <c r="G19" s="80">
        <v>858433658</v>
      </c>
      <c r="H19" s="81">
        <v>104969400</v>
      </c>
      <c r="I19" s="83">
        <f t="shared" si="1"/>
        <v>963403058</v>
      </c>
      <c r="J19" s="80">
        <v>156028418</v>
      </c>
      <c r="K19" s="81">
        <v>2658165</v>
      </c>
      <c r="L19" s="81">
        <f t="shared" si="2"/>
        <v>158686583</v>
      </c>
      <c r="M19" s="40">
        <f t="shared" si="3"/>
        <v>0.16471463494150546</v>
      </c>
      <c r="N19" s="108">
        <v>56100686</v>
      </c>
      <c r="O19" s="109">
        <v>9072907</v>
      </c>
      <c r="P19" s="110">
        <f t="shared" si="4"/>
        <v>65173593</v>
      </c>
      <c r="Q19" s="40">
        <f t="shared" si="5"/>
        <v>0.0676493524271126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212129104</v>
      </c>
      <c r="AA19" s="81">
        <f t="shared" si="11"/>
        <v>11731072</v>
      </c>
      <c r="AB19" s="81">
        <f t="shared" si="12"/>
        <v>223860176</v>
      </c>
      <c r="AC19" s="40">
        <f t="shared" si="13"/>
        <v>0.23236398736861805</v>
      </c>
      <c r="AD19" s="80">
        <v>145550882</v>
      </c>
      <c r="AE19" s="81">
        <v>14259283</v>
      </c>
      <c r="AF19" s="81">
        <f t="shared" si="14"/>
        <v>159810165</v>
      </c>
      <c r="AG19" s="40">
        <f t="shared" si="15"/>
        <v>0.3757786347811431</v>
      </c>
      <c r="AH19" s="40">
        <f t="shared" si="16"/>
        <v>-0.5921811794637719</v>
      </c>
      <c r="AI19" s="12">
        <v>816745399</v>
      </c>
      <c r="AJ19" s="12">
        <v>897845250</v>
      </c>
      <c r="AK19" s="12">
        <v>306915471</v>
      </c>
      <c r="AL19" s="12"/>
    </row>
    <row r="20" spans="1:38" s="13" customFormat="1" ht="12.75">
      <c r="A20" s="29" t="s">
        <v>96</v>
      </c>
      <c r="B20" s="63" t="s">
        <v>249</v>
      </c>
      <c r="C20" s="39" t="s">
        <v>250</v>
      </c>
      <c r="D20" s="80">
        <v>414958000</v>
      </c>
      <c r="E20" s="81">
        <v>79220000</v>
      </c>
      <c r="F20" s="82">
        <f t="shared" si="0"/>
        <v>494178000</v>
      </c>
      <c r="G20" s="80">
        <v>414958000</v>
      </c>
      <c r="H20" s="81">
        <v>79220000</v>
      </c>
      <c r="I20" s="83">
        <f t="shared" si="1"/>
        <v>494178000</v>
      </c>
      <c r="J20" s="80">
        <v>87464590</v>
      </c>
      <c r="K20" s="81">
        <v>6752052</v>
      </c>
      <c r="L20" s="81">
        <f t="shared" si="2"/>
        <v>94216642</v>
      </c>
      <c r="M20" s="40">
        <f t="shared" si="3"/>
        <v>0.19065325044821907</v>
      </c>
      <c r="N20" s="108">
        <v>30454556</v>
      </c>
      <c r="O20" s="109">
        <v>12469120</v>
      </c>
      <c r="P20" s="110">
        <f t="shared" si="4"/>
        <v>42923676</v>
      </c>
      <c r="Q20" s="40">
        <f t="shared" si="5"/>
        <v>0.08685873511163994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117919146</v>
      </c>
      <c r="AA20" s="81">
        <f t="shared" si="11"/>
        <v>19221172</v>
      </c>
      <c r="AB20" s="81">
        <f t="shared" si="12"/>
        <v>137140318</v>
      </c>
      <c r="AC20" s="40">
        <f t="shared" si="13"/>
        <v>0.277511985559859</v>
      </c>
      <c r="AD20" s="80">
        <v>76689906</v>
      </c>
      <c r="AE20" s="81">
        <v>14521094</v>
      </c>
      <c r="AF20" s="81">
        <f t="shared" si="14"/>
        <v>91211000</v>
      </c>
      <c r="AG20" s="40">
        <f t="shared" si="15"/>
        <v>0.47205944673502004</v>
      </c>
      <c r="AH20" s="40">
        <f t="shared" si="16"/>
        <v>-0.5294024185679359</v>
      </c>
      <c r="AI20" s="12">
        <v>357261000</v>
      </c>
      <c r="AJ20" s="12">
        <v>469014000</v>
      </c>
      <c r="AK20" s="12">
        <v>168648430</v>
      </c>
      <c r="AL20" s="12"/>
    </row>
    <row r="21" spans="1:38" s="13" customFormat="1" ht="12.75">
      <c r="A21" s="29" t="s">
        <v>96</v>
      </c>
      <c r="B21" s="63" t="s">
        <v>251</v>
      </c>
      <c r="C21" s="39" t="s">
        <v>252</v>
      </c>
      <c r="D21" s="80">
        <v>1198218667</v>
      </c>
      <c r="E21" s="81">
        <v>301346377</v>
      </c>
      <c r="F21" s="82">
        <f t="shared" si="0"/>
        <v>1499565044</v>
      </c>
      <c r="G21" s="80">
        <v>1198218667</v>
      </c>
      <c r="H21" s="81">
        <v>301346377</v>
      </c>
      <c r="I21" s="83">
        <f t="shared" si="1"/>
        <v>1499565044</v>
      </c>
      <c r="J21" s="80">
        <v>211817219</v>
      </c>
      <c r="K21" s="81">
        <v>20046986</v>
      </c>
      <c r="L21" s="81">
        <f t="shared" si="2"/>
        <v>231864205</v>
      </c>
      <c r="M21" s="40">
        <f t="shared" si="3"/>
        <v>0.15462097221305993</v>
      </c>
      <c r="N21" s="108">
        <v>382921008</v>
      </c>
      <c r="O21" s="109">
        <v>91558859</v>
      </c>
      <c r="P21" s="110">
        <f t="shared" si="4"/>
        <v>474479867</v>
      </c>
      <c r="Q21" s="40">
        <f t="shared" si="5"/>
        <v>0.3164116614337404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594738227</v>
      </c>
      <c r="AA21" s="81">
        <f t="shared" si="11"/>
        <v>111605845</v>
      </c>
      <c r="AB21" s="81">
        <f t="shared" si="12"/>
        <v>706344072</v>
      </c>
      <c r="AC21" s="40">
        <f t="shared" si="13"/>
        <v>0.4710326336468003</v>
      </c>
      <c r="AD21" s="80">
        <v>296795074</v>
      </c>
      <c r="AE21" s="81">
        <v>48245173</v>
      </c>
      <c r="AF21" s="81">
        <f t="shared" si="14"/>
        <v>345040247</v>
      </c>
      <c r="AG21" s="40">
        <f t="shared" si="15"/>
        <v>0.39544131564642115</v>
      </c>
      <c r="AH21" s="40">
        <f t="shared" si="16"/>
        <v>0.37514354086350976</v>
      </c>
      <c r="AI21" s="12">
        <v>1336288878</v>
      </c>
      <c r="AJ21" s="12">
        <v>1336288878</v>
      </c>
      <c r="AK21" s="12">
        <v>528423832</v>
      </c>
      <c r="AL21" s="12"/>
    </row>
    <row r="22" spans="1:38" s="13" customFormat="1" ht="12.75">
      <c r="A22" s="29" t="s">
        <v>115</v>
      </c>
      <c r="B22" s="63" t="s">
        <v>253</v>
      </c>
      <c r="C22" s="39" t="s">
        <v>254</v>
      </c>
      <c r="D22" s="80">
        <v>261899400</v>
      </c>
      <c r="E22" s="81">
        <v>0</v>
      </c>
      <c r="F22" s="82">
        <f t="shared" si="0"/>
        <v>261899400</v>
      </c>
      <c r="G22" s="80">
        <v>261899400</v>
      </c>
      <c r="H22" s="81">
        <v>0</v>
      </c>
      <c r="I22" s="83">
        <f t="shared" si="1"/>
        <v>261899400</v>
      </c>
      <c r="J22" s="80">
        <v>57108371</v>
      </c>
      <c r="K22" s="81">
        <v>278853</v>
      </c>
      <c r="L22" s="81">
        <f t="shared" si="2"/>
        <v>57387224</v>
      </c>
      <c r="M22" s="40">
        <f t="shared" si="3"/>
        <v>0.21911934124324073</v>
      </c>
      <c r="N22" s="108">
        <v>51766074</v>
      </c>
      <c r="O22" s="109">
        <v>0</v>
      </c>
      <c r="P22" s="110">
        <f t="shared" si="4"/>
        <v>51766074</v>
      </c>
      <c r="Q22" s="40">
        <f t="shared" si="5"/>
        <v>0.19765632910957415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108874445</v>
      </c>
      <c r="AA22" s="81">
        <f t="shared" si="11"/>
        <v>278853</v>
      </c>
      <c r="AB22" s="81">
        <f t="shared" si="12"/>
        <v>109153298</v>
      </c>
      <c r="AC22" s="40">
        <f t="shared" si="13"/>
        <v>0.4167756703528149</v>
      </c>
      <c r="AD22" s="80">
        <v>56262374</v>
      </c>
      <c r="AE22" s="81">
        <v>1357386</v>
      </c>
      <c r="AF22" s="81">
        <f t="shared" si="14"/>
        <v>57619760</v>
      </c>
      <c r="AG22" s="40">
        <f t="shared" si="15"/>
        <v>0.46533990723428026</v>
      </c>
      <c r="AH22" s="40">
        <f t="shared" si="16"/>
        <v>-0.10159164147854838</v>
      </c>
      <c r="AI22" s="12">
        <v>253132300</v>
      </c>
      <c r="AJ22" s="12">
        <v>296032700</v>
      </c>
      <c r="AK22" s="12">
        <v>117792561</v>
      </c>
      <c r="AL22" s="12"/>
    </row>
    <row r="23" spans="1:38" s="59" customFormat="1" ht="12.75">
      <c r="A23" s="64"/>
      <c r="B23" s="65" t="s">
        <v>255</v>
      </c>
      <c r="C23" s="32"/>
      <c r="D23" s="84">
        <f>SUM(D18:D22)</f>
        <v>4620800624</v>
      </c>
      <c r="E23" s="85">
        <f>SUM(E18:E22)</f>
        <v>868509640</v>
      </c>
      <c r="F23" s="93">
        <f t="shared" si="0"/>
        <v>5489310264</v>
      </c>
      <c r="G23" s="84">
        <f>SUM(G18:G22)</f>
        <v>4620800624</v>
      </c>
      <c r="H23" s="85">
        <f>SUM(H18:H22)</f>
        <v>868509640</v>
      </c>
      <c r="I23" s="86">
        <f t="shared" si="1"/>
        <v>5489310264</v>
      </c>
      <c r="J23" s="84">
        <f>SUM(J18:J22)</f>
        <v>923513672</v>
      </c>
      <c r="K23" s="85">
        <f>SUM(K18:K22)</f>
        <v>48740222</v>
      </c>
      <c r="L23" s="85">
        <f t="shared" si="2"/>
        <v>972253894</v>
      </c>
      <c r="M23" s="44">
        <f t="shared" si="3"/>
        <v>0.17711767913288423</v>
      </c>
      <c r="N23" s="114">
        <f>SUM(N18:N22)</f>
        <v>994258413</v>
      </c>
      <c r="O23" s="115">
        <f>SUM(O18:O22)</f>
        <v>147670357</v>
      </c>
      <c r="P23" s="116">
        <f t="shared" si="4"/>
        <v>1141928770</v>
      </c>
      <c r="Q23" s="44">
        <f t="shared" si="5"/>
        <v>0.2080277330084616</v>
      </c>
      <c r="R23" s="114">
        <f>SUM(R18:R22)</f>
        <v>0</v>
      </c>
      <c r="S23" s="116">
        <f>SUM(S18:S22)</f>
        <v>0</v>
      </c>
      <c r="T23" s="116">
        <f t="shared" si="6"/>
        <v>0</v>
      </c>
      <c r="U23" s="44">
        <f t="shared" si="7"/>
        <v>0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4">
        <f t="shared" si="9"/>
        <v>0</v>
      </c>
      <c r="Z23" s="84">
        <f t="shared" si="10"/>
        <v>1917772085</v>
      </c>
      <c r="AA23" s="85">
        <f t="shared" si="11"/>
        <v>196410579</v>
      </c>
      <c r="AB23" s="85">
        <f t="shared" si="12"/>
        <v>2114182664</v>
      </c>
      <c r="AC23" s="44">
        <f t="shared" si="13"/>
        <v>0.38514541214134584</v>
      </c>
      <c r="AD23" s="84">
        <f>SUM(AD18:AD22)</f>
        <v>938207218</v>
      </c>
      <c r="AE23" s="85">
        <f>SUM(AE18:AE22)</f>
        <v>110967886</v>
      </c>
      <c r="AF23" s="85">
        <f t="shared" si="14"/>
        <v>1049175104</v>
      </c>
      <c r="AG23" s="44">
        <f t="shared" si="15"/>
        <v>0.42731649594583837</v>
      </c>
      <c r="AH23" s="44">
        <f t="shared" si="16"/>
        <v>0.08840627808110857</v>
      </c>
      <c r="AI23" s="66">
        <f>SUM(AI18:AI22)</f>
        <v>4364252393</v>
      </c>
      <c r="AJ23" s="66">
        <f>SUM(AJ18:AJ22)</f>
        <v>4840028271</v>
      </c>
      <c r="AK23" s="66">
        <f>SUM(AK18:AK22)</f>
        <v>1864917040</v>
      </c>
      <c r="AL23" s="66"/>
    </row>
    <row r="24" spans="1:38" s="59" customFormat="1" ht="12.75">
      <c r="A24" s="64"/>
      <c r="B24" s="65" t="s">
        <v>256</v>
      </c>
      <c r="C24" s="32"/>
      <c r="D24" s="84">
        <f>SUM(D9:D11,D13:D16,D18:D22)</f>
        <v>86146647484</v>
      </c>
      <c r="E24" s="85">
        <f>SUM(E9:E11,E13:E16,E18:E22)</f>
        <v>12775384448</v>
      </c>
      <c r="F24" s="93">
        <f t="shared" si="0"/>
        <v>98922031932</v>
      </c>
      <c r="G24" s="84">
        <f>SUM(G9:G11,G13:G16,G18:G22)</f>
        <v>86146647484</v>
      </c>
      <c r="H24" s="85">
        <f>SUM(H9:H11,H13:H16,H18:H22)</f>
        <v>12775384448</v>
      </c>
      <c r="I24" s="86">
        <f t="shared" si="1"/>
        <v>98922031932</v>
      </c>
      <c r="J24" s="84">
        <f>SUM(J9:J11,J13:J16,J18:J22)</f>
        <v>19854352348</v>
      </c>
      <c r="K24" s="85">
        <f>SUM(K9:K11,K13:K16,K18:K22)</f>
        <v>936628219</v>
      </c>
      <c r="L24" s="85">
        <f t="shared" si="2"/>
        <v>20790980567</v>
      </c>
      <c r="M24" s="44">
        <f t="shared" si="3"/>
        <v>0.21017542968882735</v>
      </c>
      <c r="N24" s="114">
        <f>SUM(N9:N11,N13:N16,N18:N22)</f>
        <v>19888279390</v>
      </c>
      <c r="O24" s="115">
        <f>SUM(O9:O11,O13:O16,O18:O22)</f>
        <v>1832560738</v>
      </c>
      <c r="P24" s="116">
        <f t="shared" si="4"/>
        <v>21720840128</v>
      </c>
      <c r="Q24" s="44">
        <f t="shared" si="5"/>
        <v>0.2195753534756658</v>
      </c>
      <c r="R24" s="114">
        <f>SUM(R9:R11,R13:R16,R18:R22)</f>
        <v>0</v>
      </c>
      <c r="S24" s="116">
        <f>SUM(S9:S11,S13:S16,S18:S22)</f>
        <v>0</v>
      </c>
      <c r="T24" s="116">
        <f t="shared" si="6"/>
        <v>0</v>
      </c>
      <c r="U24" s="44">
        <f t="shared" si="7"/>
        <v>0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4">
        <f t="shared" si="9"/>
        <v>0</v>
      </c>
      <c r="Z24" s="84">
        <f t="shared" si="10"/>
        <v>39742631738</v>
      </c>
      <c r="AA24" s="85">
        <f t="shared" si="11"/>
        <v>2769188957</v>
      </c>
      <c r="AB24" s="85">
        <f t="shared" si="12"/>
        <v>42511820695</v>
      </c>
      <c r="AC24" s="44">
        <f t="shared" si="13"/>
        <v>0.42975078316449317</v>
      </c>
      <c r="AD24" s="84">
        <f>SUM(AD9:AD11,AD13:AD16,AD18:AD22)</f>
        <v>17686513436</v>
      </c>
      <c r="AE24" s="85">
        <f>SUM(AE9:AE11,AE13:AE16,AE18:AE22)</f>
        <v>1770421503</v>
      </c>
      <c r="AF24" s="85">
        <f t="shared" si="14"/>
        <v>19456934939</v>
      </c>
      <c r="AG24" s="44">
        <f t="shared" si="15"/>
        <v>0.4501739759712398</v>
      </c>
      <c r="AH24" s="44">
        <f t="shared" si="16"/>
        <v>0.11635466717124943</v>
      </c>
      <c r="AI24" s="66">
        <f>SUM(AI9:AI11,AI13:AI16,AI18:AI22)</f>
        <v>86690512733</v>
      </c>
      <c r="AJ24" s="66">
        <f>SUM(AJ9:AJ11,AJ13:AJ16,AJ18:AJ22)</f>
        <v>85666518811</v>
      </c>
      <c r="AK24" s="66">
        <f>SUM(AK9:AK11,AK13:AK16,AK18:AK22)</f>
        <v>39025812796</v>
      </c>
      <c r="AL24" s="66"/>
    </row>
    <row r="25" spans="1:38" s="13" customFormat="1" ht="12.75">
      <c r="A25" s="67"/>
      <c r="B25" s="68"/>
      <c r="C25" s="69"/>
      <c r="D25" s="96"/>
      <c r="E25" s="96"/>
      <c r="F25" s="97"/>
      <c r="G25" s="98"/>
      <c r="H25" s="96"/>
      <c r="I25" s="99"/>
      <c r="J25" s="98"/>
      <c r="K25" s="100"/>
      <c r="L25" s="96"/>
      <c r="M25" s="73"/>
      <c r="N25" s="98"/>
      <c r="O25" s="100"/>
      <c r="P25" s="96"/>
      <c r="Q25" s="73"/>
      <c r="R25" s="98"/>
      <c r="S25" s="100"/>
      <c r="T25" s="96"/>
      <c r="U25" s="73"/>
      <c r="V25" s="98"/>
      <c r="W25" s="100"/>
      <c r="X25" s="96"/>
      <c r="Y25" s="73"/>
      <c r="Z25" s="98"/>
      <c r="AA25" s="100"/>
      <c r="AB25" s="96"/>
      <c r="AC25" s="73"/>
      <c r="AD25" s="98"/>
      <c r="AE25" s="96"/>
      <c r="AF25" s="96"/>
      <c r="AG25" s="73"/>
      <c r="AH25" s="73"/>
      <c r="AI25" s="12"/>
      <c r="AJ25" s="12"/>
      <c r="AK25" s="12"/>
      <c r="AL25" s="12"/>
    </row>
    <row r="26" spans="1:38" s="13" customFormat="1" ht="12.75">
      <c r="A26" s="12"/>
      <c r="B26" s="60"/>
      <c r="C26" s="12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91"/>
      <c r="O26" s="91"/>
      <c r="P26" s="91"/>
      <c r="Q26" s="12"/>
      <c r="R26" s="91"/>
      <c r="S26" s="91"/>
      <c r="T26" s="91"/>
      <c r="U26" s="12"/>
      <c r="V26" s="91"/>
      <c r="W26" s="91"/>
      <c r="X26" s="91"/>
      <c r="Y26" s="12"/>
      <c r="Z26" s="91"/>
      <c r="AA26" s="91"/>
      <c r="AB26" s="91"/>
      <c r="AC26" s="12"/>
      <c r="AD26" s="91"/>
      <c r="AE26" s="91"/>
      <c r="AF26" s="91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63" t="s">
        <v>45</v>
      </c>
      <c r="C9" s="39" t="s">
        <v>46</v>
      </c>
      <c r="D9" s="80">
        <v>23751278429</v>
      </c>
      <c r="E9" s="81">
        <v>5308715000</v>
      </c>
      <c r="F9" s="82">
        <f>$D9+$E9</f>
        <v>29059993429</v>
      </c>
      <c r="G9" s="80">
        <v>23751278429</v>
      </c>
      <c r="H9" s="81">
        <v>5308715000</v>
      </c>
      <c r="I9" s="83">
        <f>$G9+$H9</f>
        <v>29059993429</v>
      </c>
      <c r="J9" s="80">
        <v>5327850240</v>
      </c>
      <c r="K9" s="81">
        <v>596821000</v>
      </c>
      <c r="L9" s="81">
        <f>$J9+$K9</f>
        <v>5924671240</v>
      </c>
      <c r="M9" s="40">
        <f>IF($F9=0,0,$L9/$F9)</f>
        <v>0.2038772394933703</v>
      </c>
      <c r="N9" s="108">
        <v>5973291272</v>
      </c>
      <c r="O9" s="109">
        <v>834910000</v>
      </c>
      <c r="P9" s="110">
        <f>$N9+$O9</f>
        <v>6808201272</v>
      </c>
      <c r="Q9" s="40">
        <f>IF($F9=0,0,$P9/$F9)</f>
        <v>0.23428089509496772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11301141512</v>
      </c>
      <c r="AA9" s="81">
        <f>$K9+$O9</f>
        <v>1431731000</v>
      </c>
      <c r="AB9" s="81">
        <f>$Z9+$AA9</f>
        <v>12732872512</v>
      </c>
      <c r="AC9" s="40">
        <f>IF($F9=0,0,$AB9/$F9)</f>
        <v>0.438158134588338</v>
      </c>
      <c r="AD9" s="80">
        <v>4893057495</v>
      </c>
      <c r="AE9" s="81">
        <v>964162000</v>
      </c>
      <c r="AF9" s="81">
        <f>$AD9+$AE9</f>
        <v>5857219495</v>
      </c>
      <c r="AG9" s="40">
        <f>IF($AI9=0,0,$AK9/$AI9)</f>
        <v>0.42591375201941</v>
      </c>
      <c r="AH9" s="40">
        <f>IF($AF9=0,0,(($P9/$AF9)-1))</f>
        <v>0.16236061800514778</v>
      </c>
      <c r="AI9" s="12">
        <v>26564128926</v>
      </c>
      <c r="AJ9" s="12">
        <v>26289640835</v>
      </c>
      <c r="AK9" s="12">
        <v>11314027820</v>
      </c>
      <c r="AL9" s="12"/>
    </row>
    <row r="10" spans="1:38" s="59" customFormat="1" ht="12.75">
      <c r="A10" s="64"/>
      <c r="B10" s="65" t="s">
        <v>95</v>
      </c>
      <c r="C10" s="32"/>
      <c r="D10" s="84">
        <f>D9</f>
        <v>23751278429</v>
      </c>
      <c r="E10" s="85">
        <f>E9</f>
        <v>5308715000</v>
      </c>
      <c r="F10" s="86">
        <f aca="true" t="shared" si="0" ref="F10:F41">$D10+$E10</f>
        <v>29059993429</v>
      </c>
      <c r="G10" s="84">
        <f>G9</f>
        <v>23751278429</v>
      </c>
      <c r="H10" s="85">
        <f>H9</f>
        <v>5308715000</v>
      </c>
      <c r="I10" s="86">
        <f aca="true" t="shared" si="1" ref="I10:I41">$G10+$H10</f>
        <v>29059993429</v>
      </c>
      <c r="J10" s="84">
        <f>J9</f>
        <v>5327850240</v>
      </c>
      <c r="K10" s="85">
        <f>K9</f>
        <v>596821000</v>
      </c>
      <c r="L10" s="85">
        <f aca="true" t="shared" si="2" ref="L10:L41">$J10+$K10</f>
        <v>5924671240</v>
      </c>
      <c r="M10" s="44">
        <f aca="true" t="shared" si="3" ref="M10:M41">IF($F10=0,0,$L10/$F10)</f>
        <v>0.2038772394933703</v>
      </c>
      <c r="N10" s="114">
        <f>N9</f>
        <v>5973291272</v>
      </c>
      <c r="O10" s="115">
        <f>O9</f>
        <v>834910000</v>
      </c>
      <c r="P10" s="116">
        <f aca="true" t="shared" si="4" ref="P10:P41">$N10+$O10</f>
        <v>6808201272</v>
      </c>
      <c r="Q10" s="44">
        <f aca="true" t="shared" si="5" ref="Q10:Q41">IF($F10=0,0,$P10/$F10)</f>
        <v>0.23428089509496772</v>
      </c>
      <c r="R10" s="114">
        <f>R9</f>
        <v>0</v>
      </c>
      <c r="S10" s="116">
        <f>S9</f>
        <v>0</v>
      </c>
      <c r="T10" s="116">
        <f aca="true" t="shared" si="6" ref="T10:T41">$R10+$S10</f>
        <v>0</v>
      </c>
      <c r="U10" s="44">
        <f aca="true" t="shared" si="7" ref="U10:U41">IF($I10=0,0,$T10/$I10)</f>
        <v>0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4">
        <f aca="true" t="shared" si="9" ref="Y10:Y41">IF($I10=0,0,$X10/$I10)</f>
        <v>0</v>
      </c>
      <c r="Z10" s="84">
        <f aca="true" t="shared" si="10" ref="Z10:Z41">$J10+$N10</f>
        <v>11301141512</v>
      </c>
      <c r="AA10" s="85">
        <f aca="true" t="shared" si="11" ref="AA10:AA41">$K10+$O10</f>
        <v>1431731000</v>
      </c>
      <c r="AB10" s="85">
        <f aca="true" t="shared" si="12" ref="AB10:AB41">$Z10+$AA10</f>
        <v>12732872512</v>
      </c>
      <c r="AC10" s="44">
        <f aca="true" t="shared" si="13" ref="AC10:AC41">IF($F10=0,0,$AB10/$F10)</f>
        <v>0.438158134588338</v>
      </c>
      <c r="AD10" s="84">
        <f>AD9</f>
        <v>4893057495</v>
      </c>
      <c r="AE10" s="85">
        <f>AE9</f>
        <v>964162000</v>
      </c>
      <c r="AF10" s="85">
        <f aca="true" t="shared" si="14" ref="AF10:AF41">$AD10+$AE10</f>
        <v>5857219495</v>
      </c>
      <c r="AG10" s="44">
        <f aca="true" t="shared" si="15" ref="AG10:AG41">IF($AI10=0,0,$AK10/$AI10)</f>
        <v>0.42591375201941</v>
      </c>
      <c r="AH10" s="44">
        <f aca="true" t="shared" si="16" ref="AH10:AH41">IF($AF10=0,0,(($P10/$AF10)-1))</f>
        <v>0.16236061800514778</v>
      </c>
      <c r="AI10" s="66">
        <f>AI9</f>
        <v>26564128926</v>
      </c>
      <c r="AJ10" s="66">
        <f>AJ9</f>
        <v>26289640835</v>
      </c>
      <c r="AK10" s="66">
        <f>AK9</f>
        <v>11314027820</v>
      </c>
      <c r="AL10" s="66"/>
    </row>
    <row r="11" spans="1:38" s="13" customFormat="1" ht="12.75">
      <c r="A11" s="29" t="s">
        <v>96</v>
      </c>
      <c r="B11" s="63" t="s">
        <v>257</v>
      </c>
      <c r="C11" s="39" t="s">
        <v>258</v>
      </c>
      <c r="D11" s="80">
        <v>43275000</v>
      </c>
      <c r="E11" s="81">
        <v>23938000</v>
      </c>
      <c r="F11" s="82">
        <f t="shared" si="0"/>
        <v>67213000</v>
      </c>
      <c r="G11" s="80">
        <v>43275000</v>
      </c>
      <c r="H11" s="81">
        <v>23938000</v>
      </c>
      <c r="I11" s="83">
        <f t="shared" si="1"/>
        <v>67213000</v>
      </c>
      <c r="J11" s="80">
        <v>12900933</v>
      </c>
      <c r="K11" s="81">
        <v>1072373</v>
      </c>
      <c r="L11" s="81">
        <f t="shared" si="2"/>
        <v>13973306</v>
      </c>
      <c r="M11" s="40">
        <f t="shared" si="3"/>
        <v>0.20789588323687383</v>
      </c>
      <c r="N11" s="108">
        <v>17020720</v>
      </c>
      <c r="O11" s="109">
        <v>4514434</v>
      </c>
      <c r="P11" s="110">
        <f t="shared" si="4"/>
        <v>21535154</v>
      </c>
      <c r="Q11" s="40">
        <f t="shared" si="5"/>
        <v>0.320401618734471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29921653</v>
      </c>
      <c r="AA11" s="81">
        <f t="shared" si="11"/>
        <v>5586807</v>
      </c>
      <c r="AB11" s="81">
        <f t="shared" si="12"/>
        <v>35508460</v>
      </c>
      <c r="AC11" s="40">
        <f t="shared" si="13"/>
        <v>0.5282975019713448</v>
      </c>
      <c r="AD11" s="80">
        <v>20184849</v>
      </c>
      <c r="AE11" s="81">
        <v>5223206</v>
      </c>
      <c r="AF11" s="81">
        <f t="shared" si="14"/>
        <v>25408055</v>
      </c>
      <c r="AG11" s="40">
        <f t="shared" si="15"/>
        <v>0.5864106512872868</v>
      </c>
      <c r="AH11" s="40">
        <f t="shared" si="16"/>
        <v>-0.15242807841843853</v>
      </c>
      <c r="AI11" s="12">
        <v>66749115</v>
      </c>
      <c r="AJ11" s="12">
        <v>29996460</v>
      </c>
      <c r="AK11" s="12">
        <v>39142392</v>
      </c>
      <c r="AL11" s="12"/>
    </row>
    <row r="12" spans="1:38" s="13" customFormat="1" ht="12.75">
      <c r="A12" s="29" t="s">
        <v>96</v>
      </c>
      <c r="B12" s="63" t="s">
        <v>259</v>
      </c>
      <c r="C12" s="39" t="s">
        <v>260</v>
      </c>
      <c r="D12" s="80">
        <v>142271220</v>
      </c>
      <c r="E12" s="81">
        <v>27487156</v>
      </c>
      <c r="F12" s="82">
        <f t="shared" si="0"/>
        <v>169758376</v>
      </c>
      <c r="G12" s="80">
        <v>142271220</v>
      </c>
      <c r="H12" s="81">
        <v>27487156</v>
      </c>
      <c r="I12" s="83">
        <f t="shared" si="1"/>
        <v>169758376</v>
      </c>
      <c r="J12" s="80">
        <v>21758781</v>
      </c>
      <c r="K12" s="81">
        <v>2972484</v>
      </c>
      <c r="L12" s="81">
        <f t="shared" si="2"/>
        <v>24731265</v>
      </c>
      <c r="M12" s="40">
        <f t="shared" si="3"/>
        <v>0.14568509420707465</v>
      </c>
      <c r="N12" s="108">
        <v>25805362</v>
      </c>
      <c r="O12" s="109">
        <v>5514013</v>
      </c>
      <c r="P12" s="110">
        <f t="shared" si="4"/>
        <v>31319375</v>
      </c>
      <c r="Q12" s="40">
        <f t="shared" si="5"/>
        <v>0.18449384200046778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47564143</v>
      </c>
      <c r="AA12" s="81">
        <f t="shared" si="11"/>
        <v>8486497</v>
      </c>
      <c r="AB12" s="81">
        <f t="shared" si="12"/>
        <v>56050640</v>
      </c>
      <c r="AC12" s="40">
        <f t="shared" si="13"/>
        <v>0.3301789362075424</v>
      </c>
      <c r="AD12" s="80">
        <v>28707422</v>
      </c>
      <c r="AE12" s="81">
        <v>17747494</v>
      </c>
      <c r="AF12" s="81">
        <f t="shared" si="14"/>
        <v>46454916</v>
      </c>
      <c r="AG12" s="40">
        <f t="shared" si="15"/>
        <v>0.5855642488864198</v>
      </c>
      <c r="AH12" s="40">
        <f t="shared" si="16"/>
        <v>-0.3258113952891444</v>
      </c>
      <c r="AI12" s="12">
        <v>136212462</v>
      </c>
      <c r="AJ12" s="12">
        <v>247424514</v>
      </c>
      <c r="AK12" s="12">
        <v>79761148</v>
      </c>
      <c r="AL12" s="12"/>
    </row>
    <row r="13" spans="1:38" s="13" customFormat="1" ht="12.75">
      <c r="A13" s="29" t="s">
        <v>96</v>
      </c>
      <c r="B13" s="63" t="s">
        <v>261</v>
      </c>
      <c r="C13" s="39" t="s">
        <v>262</v>
      </c>
      <c r="D13" s="80">
        <v>86758921</v>
      </c>
      <c r="E13" s="81">
        <v>42709000</v>
      </c>
      <c r="F13" s="82">
        <f t="shared" si="0"/>
        <v>129467921</v>
      </c>
      <c r="G13" s="80">
        <v>86758921</v>
      </c>
      <c r="H13" s="81">
        <v>42709000</v>
      </c>
      <c r="I13" s="83">
        <f t="shared" si="1"/>
        <v>129467921</v>
      </c>
      <c r="J13" s="80">
        <v>14139724</v>
      </c>
      <c r="K13" s="81">
        <v>5252393</v>
      </c>
      <c r="L13" s="81">
        <f t="shared" si="2"/>
        <v>19392117</v>
      </c>
      <c r="M13" s="40">
        <f t="shared" si="3"/>
        <v>0.14978318065368487</v>
      </c>
      <c r="N13" s="108">
        <v>15707293</v>
      </c>
      <c r="O13" s="109">
        <v>8015499</v>
      </c>
      <c r="P13" s="110">
        <f t="shared" si="4"/>
        <v>23722792</v>
      </c>
      <c r="Q13" s="40">
        <f t="shared" si="5"/>
        <v>0.1832329724364694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29847017</v>
      </c>
      <c r="AA13" s="81">
        <f t="shared" si="11"/>
        <v>13267892</v>
      </c>
      <c r="AB13" s="81">
        <f t="shared" si="12"/>
        <v>43114909</v>
      </c>
      <c r="AC13" s="40">
        <f t="shared" si="13"/>
        <v>0.33301615309015425</v>
      </c>
      <c r="AD13" s="80">
        <v>13396979</v>
      </c>
      <c r="AE13" s="81">
        <v>1890439</v>
      </c>
      <c r="AF13" s="81">
        <f t="shared" si="14"/>
        <v>15287418</v>
      </c>
      <c r="AG13" s="40">
        <f t="shared" si="15"/>
        <v>0.2716015394609101</v>
      </c>
      <c r="AH13" s="40">
        <f t="shared" si="16"/>
        <v>0.5517853963304986</v>
      </c>
      <c r="AI13" s="12">
        <v>108411197</v>
      </c>
      <c r="AJ13" s="12">
        <v>117853543</v>
      </c>
      <c r="AK13" s="12">
        <v>29444648</v>
      </c>
      <c r="AL13" s="12"/>
    </row>
    <row r="14" spans="1:38" s="13" customFormat="1" ht="12.75">
      <c r="A14" s="29" t="s">
        <v>96</v>
      </c>
      <c r="B14" s="63" t="s">
        <v>263</v>
      </c>
      <c r="C14" s="39" t="s">
        <v>264</v>
      </c>
      <c r="D14" s="80">
        <v>85538531</v>
      </c>
      <c r="E14" s="81">
        <v>23754547</v>
      </c>
      <c r="F14" s="82">
        <f t="shared" si="0"/>
        <v>109293078</v>
      </c>
      <c r="G14" s="80">
        <v>85538531</v>
      </c>
      <c r="H14" s="81">
        <v>23754547</v>
      </c>
      <c r="I14" s="83">
        <f t="shared" si="1"/>
        <v>109293078</v>
      </c>
      <c r="J14" s="80">
        <v>19317796</v>
      </c>
      <c r="K14" s="81">
        <v>3411867</v>
      </c>
      <c r="L14" s="81">
        <f t="shared" si="2"/>
        <v>22729663</v>
      </c>
      <c r="M14" s="40">
        <f t="shared" si="3"/>
        <v>0.2079698313556509</v>
      </c>
      <c r="N14" s="108">
        <v>17577237</v>
      </c>
      <c r="O14" s="109">
        <v>1624749</v>
      </c>
      <c r="P14" s="110">
        <f t="shared" si="4"/>
        <v>19201986</v>
      </c>
      <c r="Q14" s="40">
        <f t="shared" si="5"/>
        <v>0.17569260882194204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36895033</v>
      </c>
      <c r="AA14" s="81">
        <f t="shared" si="11"/>
        <v>5036616</v>
      </c>
      <c r="AB14" s="81">
        <f t="shared" si="12"/>
        <v>41931649</v>
      </c>
      <c r="AC14" s="40">
        <f t="shared" si="13"/>
        <v>0.38366244017759293</v>
      </c>
      <c r="AD14" s="80">
        <v>17471347</v>
      </c>
      <c r="AE14" s="81">
        <v>4909381</v>
      </c>
      <c r="AF14" s="81">
        <f t="shared" si="14"/>
        <v>22380728</v>
      </c>
      <c r="AG14" s="40">
        <f t="shared" si="15"/>
        <v>0.3987032914242122</v>
      </c>
      <c r="AH14" s="40">
        <f t="shared" si="16"/>
        <v>-0.14203032180186448</v>
      </c>
      <c r="AI14" s="12">
        <v>110346305</v>
      </c>
      <c r="AJ14" s="12">
        <v>114505553</v>
      </c>
      <c r="AK14" s="12">
        <v>43995435</v>
      </c>
      <c r="AL14" s="12"/>
    </row>
    <row r="15" spans="1:38" s="13" customFormat="1" ht="12.75">
      <c r="A15" s="29" t="s">
        <v>96</v>
      </c>
      <c r="B15" s="63" t="s">
        <v>265</v>
      </c>
      <c r="C15" s="39" t="s">
        <v>266</v>
      </c>
      <c r="D15" s="80">
        <v>29743000</v>
      </c>
      <c r="E15" s="81">
        <v>15708000</v>
      </c>
      <c r="F15" s="82">
        <f t="shared" si="0"/>
        <v>45451000</v>
      </c>
      <c r="G15" s="80">
        <v>29743000</v>
      </c>
      <c r="H15" s="81">
        <v>15708000</v>
      </c>
      <c r="I15" s="83">
        <f t="shared" si="1"/>
        <v>45451000</v>
      </c>
      <c r="J15" s="80">
        <v>4705928</v>
      </c>
      <c r="K15" s="81">
        <v>2115295</v>
      </c>
      <c r="L15" s="81">
        <f t="shared" si="2"/>
        <v>6821223</v>
      </c>
      <c r="M15" s="40">
        <f t="shared" si="3"/>
        <v>0.15007861213174628</v>
      </c>
      <c r="N15" s="108">
        <v>5551004</v>
      </c>
      <c r="O15" s="109">
        <v>4074809</v>
      </c>
      <c r="P15" s="110">
        <f t="shared" si="4"/>
        <v>9625813</v>
      </c>
      <c r="Q15" s="40">
        <f t="shared" si="5"/>
        <v>0.2117844051836043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10256932</v>
      </c>
      <c r="AA15" s="81">
        <f t="shared" si="11"/>
        <v>6190104</v>
      </c>
      <c r="AB15" s="81">
        <f t="shared" si="12"/>
        <v>16447036</v>
      </c>
      <c r="AC15" s="40">
        <f t="shared" si="13"/>
        <v>0.3618630173153506</v>
      </c>
      <c r="AD15" s="80">
        <v>5112583</v>
      </c>
      <c r="AE15" s="81">
        <v>2565058</v>
      </c>
      <c r="AF15" s="81">
        <f t="shared" si="14"/>
        <v>7677641</v>
      </c>
      <c r="AG15" s="40">
        <f t="shared" si="15"/>
        <v>0.35276186828237804</v>
      </c>
      <c r="AH15" s="40">
        <f t="shared" si="16"/>
        <v>0.25374617021035495</v>
      </c>
      <c r="AI15" s="12">
        <v>43077000</v>
      </c>
      <c r="AJ15" s="12">
        <v>39344000</v>
      </c>
      <c r="AK15" s="12">
        <v>15195923</v>
      </c>
      <c r="AL15" s="12"/>
    </row>
    <row r="16" spans="1:38" s="13" customFormat="1" ht="12.75">
      <c r="A16" s="29" t="s">
        <v>96</v>
      </c>
      <c r="B16" s="63" t="s">
        <v>267</v>
      </c>
      <c r="C16" s="39" t="s">
        <v>268</v>
      </c>
      <c r="D16" s="80">
        <v>578696095</v>
      </c>
      <c r="E16" s="81">
        <v>138496754</v>
      </c>
      <c r="F16" s="82">
        <f t="shared" si="0"/>
        <v>717192849</v>
      </c>
      <c r="G16" s="80">
        <v>578696095</v>
      </c>
      <c r="H16" s="81">
        <v>138496754</v>
      </c>
      <c r="I16" s="83">
        <f t="shared" si="1"/>
        <v>717192849</v>
      </c>
      <c r="J16" s="80">
        <v>143808171</v>
      </c>
      <c r="K16" s="81">
        <v>9985200</v>
      </c>
      <c r="L16" s="81">
        <f t="shared" si="2"/>
        <v>153793371</v>
      </c>
      <c r="M16" s="40">
        <f t="shared" si="3"/>
        <v>0.2144379593500381</v>
      </c>
      <c r="N16" s="108">
        <v>91229829</v>
      </c>
      <c r="O16" s="109">
        <v>7385721</v>
      </c>
      <c r="P16" s="110">
        <f t="shared" si="4"/>
        <v>98615550</v>
      </c>
      <c r="Q16" s="40">
        <f t="shared" si="5"/>
        <v>0.13750213786640808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235038000</v>
      </c>
      <c r="AA16" s="81">
        <f t="shared" si="11"/>
        <v>17370921</v>
      </c>
      <c r="AB16" s="81">
        <f t="shared" si="12"/>
        <v>252408921</v>
      </c>
      <c r="AC16" s="40">
        <f t="shared" si="13"/>
        <v>0.35194009721644615</v>
      </c>
      <c r="AD16" s="80">
        <v>104715233</v>
      </c>
      <c r="AE16" s="81">
        <v>23589920</v>
      </c>
      <c r="AF16" s="81">
        <f t="shared" si="14"/>
        <v>128305153</v>
      </c>
      <c r="AG16" s="40">
        <f t="shared" si="15"/>
        <v>0.33239701897057483</v>
      </c>
      <c r="AH16" s="40">
        <f t="shared" si="16"/>
        <v>-0.23139836792057755</v>
      </c>
      <c r="AI16" s="12">
        <v>731831488</v>
      </c>
      <c r="AJ16" s="12">
        <v>596871485</v>
      </c>
      <c r="AK16" s="12">
        <v>243258605</v>
      </c>
      <c r="AL16" s="12"/>
    </row>
    <row r="17" spans="1:38" s="13" customFormat="1" ht="12.75">
      <c r="A17" s="29" t="s">
        <v>115</v>
      </c>
      <c r="B17" s="63" t="s">
        <v>269</v>
      </c>
      <c r="C17" s="39" t="s">
        <v>270</v>
      </c>
      <c r="D17" s="80">
        <v>624545089</v>
      </c>
      <c r="E17" s="81">
        <v>324382424</v>
      </c>
      <c r="F17" s="82">
        <f t="shared" si="0"/>
        <v>948927513</v>
      </c>
      <c r="G17" s="80">
        <v>624545089</v>
      </c>
      <c r="H17" s="81">
        <v>324382424</v>
      </c>
      <c r="I17" s="83">
        <f t="shared" si="1"/>
        <v>948927513</v>
      </c>
      <c r="J17" s="80">
        <v>157311929</v>
      </c>
      <c r="K17" s="81">
        <v>29563840</v>
      </c>
      <c r="L17" s="81">
        <f t="shared" si="2"/>
        <v>186875769</v>
      </c>
      <c r="M17" s="40">
        <f t="shared" si="3"/>
        <v>0.19693366083274266</v>
      </c>
      <c r="N17" s="108">
        <v>152044251</v>
      </c>
      <c r="O17" s="109">
        <v>52722251</v>
      </c>
      <c r="P17" s="110">
        <f t="shared" si="4"/>
        <v>204766502</v>
      </c>
      <c r="Q17" s="40">
        <f t="shared" si="5"/>
        <v>0.21578729586271359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309356180</v>
      </c>
      <c r="AA17" s="81">
        <f t="shared" si="11"/>
        <v>82286091</v>
      </c>
      <c r="AB17" s="81">
        <f t="shared" si="12"/>
        <v>391642271</v>
      </c>
      <c r="AC17" s="40">
        <f t="shared" si="13"/>
        <v>0.4127209566954563</v>
      </c>
      <c r="AD17" s="80">
        <v>146707103</v>
      </c>
      <c r="AE17" s="81">
        <v>48397817</v>
      </c>
      <c r="AF17" s="81">
        <f t="shared" si="14"/>
        <v>195104920</v>
      </c>
      <c r="AG17" s="40">
        <f t="shared" si="15"/>
        <v>0.3407574147906866</v>
      </c>
      <c r="AH17" s="40">
        <f t="shared" si="16"/>
        <v>0.04951993009709854</v>
      </c>
      <c r="AI17" s="12">
        <v>1047437322</v>
      </c>
      <c r="AJ17" s="12">
        <v>967142127</v>
      </c>
      <c r="AK17" s="12">
        <v>356922034</v>
      </c>
      <c r="AL17" s="12"/>
    </row>
    <row r="18" spans="1:38" s="59" customFormat="1" ht="12.75">
      <c r="A18" s="64"/>
      <c r="B18" s="65" t="s">
        <v>271</v>
      </c>
      <c r="C18" s="32"/>
      <c r="D18" s="84">
        <f>SUM(D11:D17)</f>
        <v>1590827856</v>
      </c>
      <c r="E18" s="85">
        <f>SUM(E11:E17)</f>
        <v>596475881</v>
      </c>
      <c r="F18" s="93">
        <f t="shared" si="0"/>
        <v>2187303737</v>
      </c>
      <c r="G18" s="84">
        <f>SUM(G11:G17)</f>
        <v>1590827856</v>
      </c>
      <c r="H18" s="85">
        <f>SUM(H11:H17)</f>
        <v>596475881</v>
      </c>
      <c r="I18" s="86">
        <f t="shared" si="1"/>
        <v>2187303737</v>
      </c>
      <c r="J18" s="84">
        <f>SUM(J11:J17)</f>
        <v>373943262</v>
      </c>
      <c r="K18" s="85">
        <f>SUM(K11:K17)</f>
        <v>54373452</v>
      </c>
      <c r="L18" s="85">
        <f t="shared" si="2"/>
        <v>428316714</v>
      </c>
      <c r="M18" s="44">
        <f t="shared" si="3"/>
        <v>0.19581949536988333</v>
      </c>
      <c r="N18" s="114">
        <f>SUM(N11:N17)</f>
        <v>324935696</v>
      </c>
      <c r="O18" s="115">
        <f>SUM(O11:O17)</f>
        <v>83851476</v>
      </c>
      <c r="P18" s="116">
        <f t="shared" si="4"/>
        <v>408787172</v>
      </c>
      <c r="Q18" s="44">
        <f t="shared" si="5"/>
        <v>0.1868909036660234</v>
      </c>
      <c r="R18" s="114">
        <f>SUM(R11:R17)</f>
        <v>0</v>
      </c>
      <c r="S18" s="116">
        <f>SUM(S11:S17)</f>
        <v>0</v>
      </c>
      <c r="T18" s="116">
        <f t="shared" si="6"/>
        <v>0</v>
      </c>
      <c r="U18" s="44">
        <f t="shared" si="7"/>
        <v>0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4">
        <f t="shared" si="9"/>
        <v>0</v>
      </c>
      <c r="Z18" s="84">
        <f t="shared" si="10"/>
        <v>698878958</v>
      </c>
      <c r="AA18" s="85">
        <f t="shared" si="11"/>
        <v>138224928</v>
      </c>
      <c r="AB18" s="85">
        <f t="shared" si="12"/>
        <v>837103886</v>
      </c>
      <c r="AC18" s="44">
        <f t="shared" si="13"/>
        <v>0.38271039903590676</v>
      </c>
      <c r="AD18" s="84">
        <f>SUM(AD11:AD17)</f>
        <v>336295516</v>
      </c>
      <c r="AE18" s="85">
        <f>SUM(AE11:AE17)</f>
        <v>104323315</v>
      </c>
      <c r="AF18" s="85">
        <f t="shared" si="14"/>
        <v>440618831</v>
      </c>
      <c r="AG18" s="44">
        <f t="shared" si="15"/>
        <v>0.35993619835116986</v>
      </c>
      <c r="AH18" s="44">
        <f t="shared" si="16"/>
        <v>-0.07224307442275435</v>
      </c>
      <c r="AI18" s="66">
        <f>SUM(AI11:AI17)</f>
        <v>2244064889</v>
      </c>
      <c r="AJ18" s="66">
        <f>SUM(AJ11:AJ17)</f>
        <v>2113137682</v>
      </c>
      <c r="AK18" s="66">
        <f>SUM(AK11:AK17)</f>
        <v>807720185</v>
      </c>
      <c r="AL18" s="66"/>
    </row>
    <row r="19" spans="1:38" s="13" customFormat="1" ht="12.75">
      <c r="A19" s="29" t="s">
        <v>96</v>
      </c>
      <c r="B19" s="63" t="s">
        <v>272</v>
      </c>
      <c r="C19" s="39" t="s">
        <v>273</v>
      </c>
      <c r="D19" s="80">
        <v>84665000</v>
      </c>
      <c r="E19" s="81">
        <v>30160000</v>
      </c>
      <c r="F19" s="82">
        <f t="shared" si="0"/>
        <v>114825000</v>
      </c>
      <c r="G19" s="80">
        <v>84665000</v>
      </c>
      <c r="H19" s="81">
        <v>30160000</v>
      </c>
      <c r="I19" s="83">
        <f t="shared" si="1"/>
        <v>114825000</v>
      </c>
      <c r="J19" s="80">
        <v>28846069</v>
      </c>
      <c r="K19" s="81">
        <v>4103559</v>
      </c>
      <c r="L19" s="81">
        <f t="shared" si="2"/>
        <v>32949628</v>
      </c>
      <c r="M19" s="40">
        <f t="shared" si="3"/>
        <v>0.2869551752667102</v>
      </c>
      <c r="N19" s="108">
        <v>29755293</v>
      </c>
      <c r="O19" s="109">
        <v>5713166</v>
      </c>
      <c r="P19" s="110">
        <f t="shared" si="4"/>
        <v>35468459</v>
      </c>
      <c r="Q19" s="40">
        <f t="shared" si="5"/>
        <v>0.30889143479207487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58601362</v>
      </c>
      <c r="AA19" s="81">
        <f t="shared" si="11"/>
        <v>9816725</v>
      </c>
      <c r="AB19" s="81">
        <f t="shared" si="12"/>
        <v>68418087</v>
      </c>
      <c r="AC19" s="40">
        <f t="shared" si="13"/>
        <v>0.5958466100587851</v>
      </c>
      <c r="AD19" s="80">
        <v>21768779</v>
      </c>
      <c r="AE19" s="81">
        <v>2330481</v>
      </c>
      <c r="AF19" s="81">
        <f t="shared" si="14"/>
        <v>24099260</v>
      </c>
      <c r="AG19" s="40">
        <f t="shared" si="15"/>
        <v>0.4505719668175959</v>
      </c>
      <c r="AH19" s="40">
        <f t="shared" si="16"/>
        <v>0.4717654815957004</v>
      </c>
      <c r="AI19" s="12">
        <v>105899500</v>
      </c>
      <c r="AJ19" s="12">
        <v>114851785</v>
      </c>
      <c r="AK19" s="12">
        <v>47715346</v>
      </c>
      <c r="AL19" s="12"/>
    </row>
    <row r="20" spans="1:38" s="13" customFormat="1" ht="12.75">
      <c r="A20" s="29" t="s">
        <v>96</v>
      </c>
      <c r="B20" s="63" t="s">
        <v>274</v>
      </c>
      <c r="C20" s="39" t="s">
        <v>275</v>
      </c>
      <c r="D20" s="80">
        <v>223478118</v>
      </c>
      <c r="E20" s="81">
        <v>16190000</v>
      </c>
      <c r="F20" s="83">
        <f t="shared" si="0"/>
        <v>239668118</v>
      </c>
      <c r="G20" s="80">
        <v>223478118</v>
      </c>
      <c r="H20" s="81">
        <v>16190000</v>
      </c>
      <c r="I20" s="83">
        <f t="shared" si="1"/>
        <v>239668118</v>
      </c>
      <c r="J20" s="80">
        <v>45559941</v>
      </c>
      <c r="K20" s="81">
        <v>3904405</v>
      </c>
      <c r="L20" s="81">
        <f t="shared" si="2"/>
        <v>49464346</v>
      </c>
      <c r="M20" s="40">
        <f t="shared" si="3"/>
        <v>0.20638684199122387</v>
      </c>
      <c r="N20" s="108">
        <v>43891400</v>
      </c>
      <c r="O20" s="109">
        <v>2843472</v>
      </c>
      <c r="P20" s="110">
        <f t="shared" si="4"/>
        <v>46734872</v>
      </c>
      <c r="Q20" s="40">
        <f t="shared" si="5"/>
        <v>0.19499828508688002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89451341</v>
      </c>
      <c r="AA20" s="81">
        <f t="shared" si="11"/>
        <v>6747877</v>
      </c>
      <c r="AB20" s="81">
        <f t="shared" si="12"/>
        <v>96199218</v>
      </c>
      <c r="AC20" s="40">
        <f t="shared" si="13"/>
        <v>0.4013851270781039</v>
      </c>
      <c r="AD20" s="80">
        <v>37027281</v>
      </c>
      <c r="AE20" s="81">
        <v>4201462</v>
      </c>
      <c r="AF20" s="81">
        <f t="shared" si="14"/>
        <v>41228743</v>
      </c>
      <c r="AG20" s="40">
        <f t="shared" si="15"/>
        <v>0.39302396090376807</v>
      </c>
      <c r="AH20" s="40">
        <f t="shared" si="16"/>
        <v>0.1335507366790203</v>
      </c>
      <c r="AI20" s="12">
        <v>244369330</v>
      </c>
      <c r="AJ20" s="12">
        <v>264965465</v>
      </c>
      <c r="AK20" s="12">
        <v>96043002</v>
      </c>
      <c r="AL20" s="12"/>
    </row>
    <row r="21" spans="1:38" s="13" customFormat="1" ht="12.75">
      <c r="A21" s="29" t="s">
        <v>96</v>
      </c>
      <c r="B21" s="63" t="s">
        <v>276</v>
      </c>
      <c r="C21" s="39" t="s">
        <v>277</v>
      </c>
      <c r="D21" s="80">
        <v>96684000</v>
      </c>
      <c r="E21" s="81">
        <v>13438000</v>
      </c>
      <c r="F21" s="82">
        <f t="shared" si="0"/>
        <v>110122000</v>
      </c>
      <c r="G21" s="80">
        <v>96684000</v>
      </c>
      <c r="H21" s="81">
        <v>13438000</v>
      </c>
      <c r="I21" s="83">
        <f t="shared" si="1"/>
        <v>110122000</v>
      </c>
      <c r="J21" s="80">
        <v>12070684</v>
      </c>
      <c r="K21" s="81">
        <v>1359574</v>
      </c>
      <c r="L21" s="81">
        <f t="shared" si="2"/>
        <v>13430258</v>
      </c>
      <c r="M21" s="40">
        <f t="shared" si="3"/>
        <v>0.12195799204518624</v>
      </c>
      <c r="N21" s="108">
        <v>22723277</v>
      </c>
      <c r="O21" s="109">
        <v>3269615</v>
      </c>
      <c r="P21" s="110">
        <f t="shared" si="4"/>
        <v>25992892</v>
      </c>
      <c r="Q21" s="40">
        <f t="shared" si="5"/>
        <v>0.2360372314342275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34793961</v>
      </c>
      <c r="AA21" s="81">
        <f t="shared" si="11"/>
        <v>4629189</v>
      </c>
      <c r="AB21" s="81">
        <f t="shared" si="12"/>
        <v>39423150</v>
      </c>
      <c r="AC21" s="40">
        <f t="shared" si="13"/>
        <v>0.35799522347941376</v>
      </c>
      <c r="AD21" s="80">
        <v>8214048</v>
      </c>
      <c r="AE21" s="81">
        <v>793222</v>
      </c>
      <c r="AF21" s="81">
        <f t="shared" si="14"/>
        <v>9007270</v>
      </c>
      <c r="AG21" s="40">
        <f t="shared" si="15"/>
        <v>0.34047783240731533</v>
      </c>
      <c r="AH21" s="40">
        <f t="shared" si="16"/>
        <v>1.88576805180704</v>
      </c>
      <c r="AI21" s="12">
        <v>140746000</v>
      </c>
      <c r="AJ21" s="12">
        <v>109623894</v>
      </c>
      <c r="AK21" s="12">
        <v>47920893</v>
      </c>
      <c r="AL21" s="12"/>
    </row>
    <row r="22" spans="1:38" s="13" customFormat="1" ht="12.75">
      <c r="A22" s="29" t="s">
        <v>96</v>
      </c>
      <c r="B22" s="63" t="s">
        <v>278</v>
      </c>
      <c r="C22" s="39" t="s">
        <v>279</v>
      </c>
      <c r="D22" s="80">
        <v>32533397</v>
      </c>
      <c r="E22" s="81">
        <v>21692000</v>
      </c>
      <c r="F22" s="82">
        <f t="shared" si="0"/>
        <v>54225397</v>
      </c>
      <c r="G22" s="80">
        <v>32533397</v>
      </c>
      <c r="H22" s="81">
        <v>21692000</v>
      </c>
      <c r="I22" s="83">
        <f t="shared" si="1"/>
        <v>54225397</v>
      </c>
      <c r="J22" s="80">
        <v>11884777</v>
      </c>
      <c r="K22" s="81">
        <v>3395784</v>
      </c>
      <c r="L22" s="81">
        <f t="shared" si="2"/>
        <v>15280561</v>
      </c>
      <c r="M22" s="40">
        <f t="shared" si="3"/>
        <v>0.2817971254318341</v>
      </c>
      <c r="N22" s="108">
        <v>11049018</v>
      </c>
      <c r="O22" s="109">
        <v>1654223</v>
      </c>
      <c r="P22" s="110">
        <f t="shared" si="4"/>
        <v>12703241</v>
      </c>
      <c r="Q22" s="40">
        <f t="shared" si="5"/>
        <v>0.23426736737400006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22933795</v>
      </c>
      <c r="AA22" s="81">
        <f t="shared" si="11"/>
        <v>5050007</v>
      </c>
      <c r="AB22" s="81">
        <f t="shared" si="12"/>
        <v>27983802</v>
      </c>
      <c r="AC22" s="40">
        <f t="shared" si="13"/>
        <v>0.5160644928058341</v>
      </c>
      <c r="AD22" s="80">
        <v>7289023</v>
      </c>
      <c r="AE22" s="81">
        <v>1961975</v>
      </c>
      <c r="AF22" s="81">
        <f t="shared" si="14"/>
        <v>9250998</v>
      </c>
      <c r="AG22" s="40">
        <f t="shared" si="15"/>
        <v>0.584638227476678</v>
      </c>
      <c r="AH22" s="40">
        <f t="shared" si="16"/>
        <v>0.3731751968814607</v>
      </c>
      <c r="AI22" s="12">
        <v>44044058</v>
      </c>
      <c r="AJ22" s="12">
        <v>44044058</v>
      </c>
      <c r="AK22" s="12">
        <v>25749840</v>
      </c>
      <c r="AL22" s="12"/>
    </row>
    <row r="23" spans="1:38" s="13" customFormat="1" ht="12.75">
      <c r="A23" s="29" t="s">
        <v>96</v>
      </c>
      <c r="B23" s="63" t="s">
        <v>76</v>
      </c>
      <c r="C23" s="39" t="s">
        <v>77</v>
      </c>
      <c r="D23" s="80">
        <v>2982646720</v>
      </c>
      <c r="E23" s="81">
        <v>230014000</v>
      </c>
      <c r="F23" s="82">
        <f t="shared" si="0"/>
        <v>3212660720</v>
      </c>
      <c r="G23" s="80">
        <v>2982646720</v>
      </c>
      <c r="H23" s="81">
        <v>230014000</v>
      </c>
      <c r="I23" s="83">
        <f t="shared" si="1"/>
        <v>3212660720</v>
      </c>
      <c r="J23" s="80">
        <v>797710999</v>
      </c>
      <c r="K23" s="81">
        <v>9775997</v>
      </c>
      <c r="L23" s="81">
        <f t="shared" si="2"/>
        <v>807486996</v>
      </c>
      <c r="M23" s="40">
        <f t="shared" si="3"/>
        <v>0.25134524507150574</v>
      </c>
      <c r="N23" s="108">
        <v>714126784</v>
      </c>
      <c r="O23" s="109">
        <v>36709583</v>
      </c>
      <c r="P23" s="110">
        <f t="shared" si="4"/>
        <v>750836367</v>
      </c>
      <c r="Q23" s="40">
        <f t="shared" si="5"/>
        <v>0.23371169022790556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1511837783</v>
      </c>
      <c r="AA23" s="81">
        <f t="shared" si="11"/>
        <v>46485580</v>
      </c>
      <c r="AB23" s="81">
        <f t="shared" si="12"/>
        <v>1558323363</v>
      </c>
      <c r="AC23" s="40">
        <f t="shared" si="13"/>
        <v>0.48505693529941124</v>
      </c>
      <c r="AD23" s="80">
        <v>691531173</v>
      </c>
      <c r="AE23" s="81">
        <v>37806325</v>
      </c>
      <c r="AF23" s="81">
        <f t="shared" si="14"/>
        <v>729337498</v>
      </c>
      <c r="AG23" s="40">
        <f t="shared" si="15"/>
        <v>0.34381810264933993</v>
      </c>
      <c r="AH23" s="40">
        <f t="shared" si="16"/>
        <v>0.029477257180598126</v>
      </c>
      <c r="AI23" s="12">
        <v>3750419440</v>
      </c>
      <c r="AJ23" s="12">
        <v>3690546787</v>
      </c>
      <c r="AK23" s="12">
        <v>1289462096</v>
      </c>
      <c r="AL23" s="12"/>
    </row>
    <row r="24" spans="1:38" s="13" customFormat="1" ht="12.75">
      <c r="A24" s="29" t="s">
        <v>96</v>
      </c>
      <c r="B24" s="63" t="s">
        <v>280</v>
      </c>
      <c r="C24" s="39" t="s">
        <v>281</v>
      </c>
      <c r="D24" s="80">
        <v>56387000</v>
      </c>
      <c r="E24" s="81">
        <v>14871000</v>
      </c>
      <c r="F24" s="82">
        <f t="shared" si="0"/>
        <v>71258000</v>
      </c>
      <c r="G24" s="80">
        <v>56387000</v>
      </c>
      <c r="H24" s="81">
        <v>14871000</v>
      </c>
      <c r="I24" s="83">
        <f t="shared" si="1"/>
        <v>71258000</v>
      </c>
      <c r="J24" s="80">
        <v>12044709</v>
      </c>
      <c r="K24" s="81">
        <v>584605</v>
      </c>
      <c r="L24" s="81">
        <f t="shared" si="2"/>
        <v>12629314</v>
      </c>
      <c r="M24" s="40">
        <f t="shared" si="3"/>
        <v>0.17723362990822084</v>
      </c>
      <c r="N24" s="108">
        <v>14327414</v>
      </c>
      <c r="O24" s="109">
        <v>1337243</v>
      </c>
      <c r="P24" s="110">
        <f t="shared" si="4"/>
        <v>15664657</v>
      </c>
      <c r="Q24" s="40">
        <f t="shared" si="5"/>
        <v>0.2198301524039406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26372123</v>
      </c>
      <c r="AA24" s="81">
        <f t="shared" si="11"/>
        <v>1921848</v>
      </c>
      <c r="AB24" s="81">
        <f t="shared" si="12"/>
        <v>28293971</v>
      </c>
      <c r="AC24" s="40">
        <f t="shared" si="13"/>
        <v>0.39706378231216144</v>
      </c>
      <c r="AD24" s="80">
        <v>10134948</v>
      </c>
      <c r="AE24" s="81">
        <v>233932</v>
      </c>
      <c r="AF24" s="81">
        <f t="shared" si="14"/>
        <v>10368880</v>
      </c>
      <c r="AG24" s="40">
        <f t="shared" si="15"/>
        <v>0.3234690897394661</v>
      </c>
      <c r="AH24" s="40">
        <f t="shared" si="16"/>
        <v>0.5107376110052388</v>
      </c>
      <c r="AI24" s="12">
        <v>62180000</v>
      </c>
      <c r="AJ24" s="12">
        <v>63696930</v>
      </c>
      <c r="AK24" s="12">
        <v>20113308</v>
      </c>
      <c r="AL24" s="12"/>
    </row>
    <row r="25" spans="1:38" s="13" customFormat="1" ht="12.75">
      <c r="A25" s="29" t="s">
        <v>96</v>
      </c>
      <c r="B25" s="63" t="s">
        <v>282</v>
      </c>
      <c r="C25" s="39" t="s">
        <v>283</v>
      </c>
      <c r="D25" s="80">
        <v>45803285</v>
      </c>
      <c r="E25" s="81">
        <v>20391000</v>
      </c>
      <c r="F25" s="82">
        <f t="shared" si="0"/>
        <v>66194285</v>
      </c>
      <c r="G25" s="80">
        <v>45803285</v>
      </c>
      <c r="H25" s="81">
        <v>20391000</v>
      </c>
      <c r="I25" s="83">
        <f t="shared" si="1"/>
        <v>66194285</v>
      </c>
      <c r="J25" s="80">
        <v>9863602</v>
      </c>
      <c r="K25" s="81">
        <v>2743535</v>
      </c>
      <c r="L25" s="81">
        <f t="shared" si="2"/>
        <v>12607137</v>
      </c>
      <c r="M25" s="40">
        <f t="shared" si="3"/>
        <v>0.1904565779356934</v>
      </c>
      <c r="N25" s="108">
        <v>14761506</v>
      </c>
      <c r="O25" s="109">
        <v>6328982</v>
      </c>
      <c r="P25" s="110">
        <f t="shared" si="4"/>
        <v>21090488</v>
      </c>
      <c r="Q25" s="40">
        <f t="shared" si="5"/>
        <v>0.318614937830358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24625108</v>
      </c>
      <c r="AA25" s="81">
        <f t="shared" si="11"/>
        <v>9072517</v>
      </c>
      <c r="AB25" s="81">
        <f t="shared" si="12"/>
        <v>33697625</v>
      </c>
      <c r="AC25" s="40">
        <f t="shared" si="13"/>
        <v>0.5090715157660514</v>
      </c>
      <c r="AD25" s="80">
        <v>11095329</v>
      </c>
      <c r="AE25" s="81">
        <v>4910652</v>
      </c>
      <c r="AF25" s="81">
        <f t="shared" si="14"/>
        <v>16005981</v>
      </c>
      <c r="AG25" s="40">
        <f t="shared" si="15"/>
        <v>0.3681847779005475</v>
      </c>
      <c r="AH25" s="40">
        <f t="shared" si="16"/>
        <v>0.3176629411218219</v>
      </c>
      <c r="AI25" s="12">
        <v>70737680</v>
      </c>
      <c r="AJ25" s="12">
        <v>72700638</v>
      </c>
      <c r="AK25" s="12">
        <v>26044537</v>
      </c>
      <c r="AL25" s="12"/>
    </row>
    <row r="26" spans="1:38" s="13" customFormat="1" ht="12.75">
      <c r="A26" s="29" t="s">
        <v>115</v>
      </c>
      <c r="B26" s="63" t="s">
        <v>284</v>
      </c>
      <c r="C26" s="39" t="s">
        <v>285</v>
      </c>
      <c r="D26" s="80">
        <v>482571017</v>
      </c>
      <c r="E26" s="81">
        <v>412000000</v>
      </c>
      <c r="F26" s="82">
        <f t="shared" si="0"/>
        <v>894571017</v>
      </c>
      <c r="G26" s="80">
        <v>482571017</v>
      </c>
      <c r="H26" s="81">
        <v>412000000</v>
      </c>
      <c r="I26" s="83">
        <f t="shared" si="1"/>
        <v>894571017</v>
      </c>
      <c r="J26" s="80">
        <v>118200176</v>
      </c>
      <c r="K26" s="81">
        <v>16550551</v>
      </c>
      <c r="L26" s="81">
        <f t="shared" si="2"/>
        <v>134750727</v>
      </c>
      <c r="M26" s="40">
        <f t="shared" si="3"/>
        <v>0.15063167086711016</v>
      </c>
      <c r="N26" s="108">
        <v>122627338</v>
      </c>
      <c r="O26" s="109">
        <v>50311878</v>
      </c>
      <c r="P26" s="110">
        <f t="shared" si="4"/>
        <v>172939216</v>
      </c>
      <c r="Q26" s="40">
        <f t="shared" si="5"/>
        <v>0.19332083502991468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240827514</v>
      </c>
      <c r="AA26" s="81">
        <f t="shared" si="11"/>
        <v>66862429</v>
      </c>
      <c r="AB26" s="81">
        <f t="shared" si="12"/>
        <v>307689943</v>
      </c>
      <c r="AC26" s="40">
        <f t="shared" si="13"/>
        <v>0.3439525058970248</v>
      </c>
      <c r="AD26" s="80">
        <v>105067443</v>
      </c>
      <c r="AE26" s="81">
        <v>22400777</v>
      </c>
      <c r="AF26" s="81">
        <f t="shared" si="14"/>
        <v>127468220</v>
      </c>
      <c r="AG26" s="40">
        <f t="shared" si="15"/>
        <v>0.3867086813277557</v>
      </c>
      <c r="AH26" s="40">
        <f t="shared" si="16"/>
        <v>0.35672417799511136</v>
      </c>
      <c r="AI26" s="12">
        <v>521089530</v>
      </c>
      <c r="AJ26" s="12">
        <v>526489669</v>
      </c>
      <c r="AK26" s="12">
        <v>201509845</v>
      </c>
      <c r="AL26" s="12"/>
    </row>
    <row r="27" spans="1:38" s="59" customFormat="1" ht="12.75">
      <c r="A27" s="64"/>
      <c r="B27" s="65" t="s">
        <v>286</v>
      </c>
      <c r="C27" s="32"/>
      <c r="D27" s="84">
        <f>SUM(D19:D26)</f>
        <v>4004768537</v>
      </c>
      <c r="E27" s="85">
        <f>SUM(E19:E26)</f>
        <v>758756000</v>
      </c>
      <c r="F27" s="93">
        <f t="shared" si="0"/>
        <v>4763524537</v>
      </c>
      <c r="G27" s="84">
        <f>SUM(G19:G26)</f>
        <v>4004768537</v>
      </c>
      <c r="H27" s="85">
        <f>SUM(H19:H26)</f>
        <v>758756000</v>
      </c>
      <c r="I27" s="86">
        <f t="shared" si="1"/>
        <v>4763524537</v>
      </c>
      <c r="J27" s="84">
        <f>SUM(J19:J26)</f>
        <v>1036180957</v>
      </c>
      <c r="K27" s="85">
        <f>SUM(K19:K26)</f>
        <v>42418010</v>
      </c>
      <c r="L27" s="85">
        <f t="shared" si="2"/>
        <v>1078598967</v>
      </c>
      <c r="M27" s="44">
        <f t="shared" si="3"/>
        <v>0.2264287626991602</v>
      </c>
      <c r="N27" s="114">
        <f>SUM(N19:N26)</f>
        <v>973262030</v>
      </c>
      <c r="O27" s="115">
        <f>SUM(O19:O26)</f>
        <v>108168162</v>
      </c>
      <c r="P27" s="116">
        <f t="shared" si="4"/>
        <v>1081430192</v>
      </c>
      <c r="Q27" s="44">
        <f t="shared" si="5"/>
        <v>0.2270231177776339</v>
      </c>
      <c r="R27" s="114">
        <f>SUM(R19:R26)</f>
        <v>0</v>
      </c>
      <c r="S27" s="116">
        <f>SUM(S19:S26)</f>
        <v>0</v>
      </c>
      <c r="T27" s="116">
        <f t="shared" si="6"/>
        <v>0</v>
      </c>
      <c r="U27" s="44">
        <f t="shared" si="7"/>
        <v>0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4">
        <f t="shared" si="9"/>
        <v>0</v>
      </c>
      <c r="Z27" s="84">
        <f t="shared" si="10"/>
        <v>2009442987</v>
      </c>
      <c r="AA27" s="85">
        <f t="shared" si="11"/>
        <v>150586172</v>
      </c>
      <c r="AB27" s="85">
        <f t="shared" si="12"/>
        <v>2160029159</v>
      </c>
      <c r="AC27" s="44">
        <f t="shared" si="13"/>
        <v>0.45345188047679413</v>
      </c>
      <c r="AD27" s="84">
        <f>SUM(AD19:AD26)</f>
        <v>892128024</v>
      </c>
      <c r="AE27" s="85">
        <f>SUM(AE19:AE26)</f>
        <v>74638826</v>
      </c>
      <c r="AF27" s="85">
        <f t="shared" si="14"/>
        <v>966766850</v>
      </c>
      <c r="AG27" s="44">
        <f t="shared" si="15"/>
        <v>0.35521085212255155</v>
      </c>
      <c r="AH27" s="44">
        <f t="shared" si="16"/>
        <v>0.11860495837233143</v>
      </c>
      <c r="AI27" s="66">
        <f>SUM(AI19:AI26)</f>
        <v>4939485538</v>
      </c>
      <c r="AJ27" s="66">
        <f>SUM(AJ19:AJ26)</f>
        <v>4886919226</v>
      </c>
      <c r="AK27" s="66">
        <f>SUM(AK19:AK26)</f>
        <v>1754558867</v>
      </c>
      <c r="AL27" s="66"/>
    </row>
    <row r="28" spans="1:38" s="13" customFormat="1" ht="12.75">
      <c r="A28" s="29" t="s">
        <v>96</v>
      </c>
      <c r="B28" s="63" t="s">
        <v>287</v>
      </c>
      <c r="C28" s="39" t="s">
        <v>288</v>
      </c>
      <c r="D28" s="80">
        <v>640794780</v>
      </c>
      <c r="E28" s="81">
        <v>89649000</v>
      </c>
      <c r="F28" s="82">
        <f t="shared" si="0"/>
        <v>730443780</v>
      </c>
      <c r="G28" s="80">
        <v>640794780</v>
      </c>
      <c r="H28" s="81">
        <v>89649000</v>
      </c>
      <c r="I28" s="83">
        <f t="shared" si="1"/>
        <v>730443780</v>
      </c>
      <c r="J28" s="80">
        <v>109291191</v>
      </c>
      <c r="K28" s="81">
        <v>7734940</v>
      </c>
      <c r="L28" s="81">
        <f t="shared" si="2"/>
        <v>117026131</v>
      </c>
      <c r="M28" s="40">
        <f t="shared" si="3"/>
        <v>0.1602123725387873</v>
      </c>
      <c r="N28" s="108">
        <v>105410193</v>
      </c>
      <c r="O28" s="109">
        <v>16200784</v>
      </c>
      <c r="P28" s="110">
        <f t="shared" si="4"/>
        <v>121610977</v>
      </c>
      <c r="Q28" s="40">
        <f t="shared" si="5"/>
        <v>0.16648916772212094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214701384</v>
      </c>
      <c r="AA28" s="81">
        <f t="shared" si="11"/>
        <v>23935724</v>
      </c>
      <c r="AB28" s="81">
        <f t="shared" si="12"/>
        <v>238637108</v>
      </c>
      <c r="AC28" s="40">
        <f t="shared" si="13"/>
        <v>0.32670154026090825</v>
      </c>
      <c r="AD28" s="80">
        <v>89245336</v>
      </c>
      <c r="AE28" s="81">
        <v>11106433</v>
      </c>
      <c r="AF28" s="81">
        <f t="shared" si="14"/>
        <v>100351769</v>
      </c>
      <c r="AG28" s="40">
        <f t="shared" si="15"/>
        <v>0.34379588162842295</v>
      </c>
      <c r="AH28" s="40">
        <f t="shared" si="16"/>
        <v>0.21184686838953493</v>
      </c>
      <c r="AI28" s="12">
        <v>639036413</v>
      </c>
      <c r="AJ28" s="12">
        <v>651775000</v>
      </c>
      <c r="AK28" s="12">
        <v>219698087</v>
      </c>
      <c r="AL28" s="12"/>
    </row>
    <row r="29" spans="1:38" s="13" customFormat="1" ht="12.75">
      <c r="A29" s="29" t="s">
        <v>96</v>
      </c>
      <c r="B29" s="63" t="s">
        <v>289</v>
      </c>
      <c r="C29" s="39" t="s">
        <v>290</v>
      </c>
      <c r="D29" s="80">
        <v>100666913</v>
      </c>
      <c r="E29" s="81">
        <v>47569000</v>
      </c>
      <c r="F29" s="82">
        <f t="shared" si="0"/>
        <v>148235913</v>
      </c>
      <c r="G29" s="80">
        <v>100666913</v>
      </c>
      <c r="H29" s="81">
        <v>47569000</v>
      </c>
      <c r="I29" s="83">
        <f t="shared" si="1"/>
        <v>148235913</v>
      </c>
      <c r="J29" s="80">
        <v>7203504</v>
      </c>
      <c r="K29" s="81">
        <v>5329683</v>
      </c>
      <c r="L29" s="81">
        <f t="shared" si="2"/>
        <v>12533187</v>
      </c>
      <c r="M29" s="40">
        <f t="shared" si="3"/>
        <v>0.08454892438919305</v>
      </c>
      <c r="N29" s="108">
        <v>6304903</v>
      </c>
      <c r="O29" s="109">
        <v>112153</v>
      </c>
      <c r="P29" s="110">
        <f t="shared" si="4"/>
        <v>6417056</v>
      </c>
      <c r="Q29" s="40">
        <f t="shared" si="5"/>
        <v>0.043289482758472976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13508407</v>
      </c>
      <c r="AA29" s="81">
        <f t="shared" si="11"/>
        <v>5441836</v>
      </c>
      <c r="AB29" s="81">
        <f t="shared" si="12"/>
        <v>18950243</v>
      </c>
      <c r="AC29" s="40">
        <f t="shared" si="13"/>
        <v>0.12783840714766603</v>
      </c>
      <c r="AD29" s="80">
        <v>12531615</v>
      </c>
      <c r="AE29" s="81">
        <v>2609367</v>
      </c>
      <c r="AF29" s="81">
        <f t="shared" si="14"/>
        <v>15140982</v>
      </c>
      <c r="AG29" s="40">
        <f t="shared" si="15"/>
        <v>0.28062405765541554</v>
      </c>
      <c r="AH29" s="40">
        <f t="shared" si="16"/>
        <v>-0.5761796691918661</v>
      </c>
      <c r="AI29" s="12">
        <v>96435000</v>
      </c>
      <c r="AJ29" s="12">
        <v>88262462</v>
      </c>
      <c r="AK29" s="12">
        <v>27061981</v>
      </c>
      <c r="AL29" s="12"/>
    </row>
    <row r="30" spans="1:38" s="13" customFormat="1" ht="12.75">
      <c r="A30" s="29" t="s">
        <v>96</v>
      </c>
      <c r="B30" s="63" t="s">
        <v>291</v>
      </c>
      <c r="C30" s="39" t="s">
        <v>292</v>
      </c>
      <c r="D30" s="80">
        <v>302261000</v>
      </c>
      <c r="E30" s="81">
        <v>24409000</v>
      </c>
      <c r="F30" s="83">
        <f t="shared" si="0"/>
        <v>326670000</v>
      </c>
      <c r="G30" s="80">
        <v>302261000</v>
      </c>
      <c r="H30" s="81">
        <v>24409000</v>
      </c>
      <c r="I30" s="83">
        <f t="shared" si="1"/>
        <v>326670000</v>
      </c>
      <c r="J30" s="80">
        <v>78695042</v>
      </c>
      <c r="K30" s="81">
        <v>5024226</v>
      </c>
      <c r="L30" s="81">
        <f t="shared" si="2"/>
        <v>83719268</v>
      </c>
      <c r="M30" s="40">
        <f t="shared" si="3"/>
        <v>0.25628085835858816</v>
      </c>
      <c r="N30" s="108">
        <v>61760908</v>
      </c>
      <c r="O30" s="109">
        <v>7533164</v>
      </c>
      <c r="P30" s="110">
        <f t="shared" si="4"/>
        <v>69294072</v>
      </c>
      <c r="Q30" s="40">
        <f t="shared" si="5"/>
        <v>0.2121225456883093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140455950</v>
      </c>
      <c r="AA30" s="81">
        <f t="shared" si="11"/>
        <v>12557390</v>
      </c>
      <c r="AB30" s="81">
        <f t="shared" si="12"/>
        <v>153013340</v>
      </c>
      <c r="AC30" s="40">
        <f t="shared" si="13"/>
        <v>0.46840340404689745</v>
      </c>
      <c r="AD30" s="80">
        <v>50906518</v>
      </c>
      <c r="AE30" s="81">
        <v>3866760</v>
      </c>
      <c r="AF30" s="81">
        <f t="shared" si="14"/>
        <v>54773278</v>
      </c>
      <c r="AG30" s="40">
        <f t="shared" si="15"/>
        <v>0.35374506692454855</v>
      </c>
      <c r="AH30" s="40">
        <f t="shared" si="16"/>
        <v>0.2651072663571459</v>
      </c>
      <c r="AI30" s="12">
        <v>300706175</v>
      </c>
      <c r="AJ30" s="12">
        <v>303977175</v>
      </c>
      <c r="AK30" s="12">
        <v>106373326</v>
      </c>
      <c r="AL30" s="12"/>
    </row>
    <row r="31" spans="1:38" s="13" customFormat="1" ht="12.75">
      <c r="A31" s="29" t="s">
        <v>96</v>
      </c>
      <c r="B31" s="63" t="s">
        <v>293</v>
      </c>
      <c r="C31" s="39" t="s">
        <v>294</v>
      </c>
      <c r="D31" s="80">
        <v>93311669</v>
      </c>
      <c r="E31" s="81">
        <v>52839617</v>
      </c>
      <c r="F31" s="82">
        <f t="shared" si="0"/>
        <v>146151286</v>
      </c>
      <c r="G31" s="80">
        <v>93311669</v>
      </c>
      <c r="H31" s="81">
        <v>52839617</v>
      </c>
      <c r="I31" s="83">
        <f t="shared" si="1"/>
        <v>146151286</v>
      </c>
      <c r="J31" s="80">
        <v>13549894</v>
      </c>
      <c r="K31" s="81">
        <v>4215650</v>
      </c>
      <c r="L31" s="81">
        <f t="shared" si="2"/>
        <v>17765544</v>
      </c>
      <c r="M31" s="40">
        <f t="shared" si="3"/>
        <v>0.12155585137991876</v>
      </c>
      <c r="N31" s="108">
        <v>20084395</v>
      </c>
      <c r="O31" s="109">
        <v>12757489</v>
      </c>
      <c r="P31" s="110">
        <f t="shared" si="4"/>
        <v>32841884</v>
      </c>
      <c r="Q31" s="40">
        <f t="shared" si="5"/>
        <v>0.22471156360539996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33634289</v>
      </c>
      <c r="AA31" s="81">
        <f t="shared" si="11"/>
        <v>16973139</v>
      </c>
      <c r="AB31" s="81">
        <f t="shared" si="12"/>
        <v>50607428</v>
      </c>
      <c r="AC31" s="40">
        <f t="shared" si="13"/>
        <v>0.3462674149853187</v>
      </c>
      <c r="AD31" s="80">
        <v>13358262</v>
      </c>
      <c r="AE31" s="81">
        <v>4016388</v>
      </c>
      <c r="AF31" s="81">
        <f t="shared" si="14"/>
        <v>17374650</v>
      </c>
      <c r="AG31" s="40">
        <f t="shared" si="15"/>
        <v>0.22053391567056352</v>
      </c>
      <c r="AH31" s="40">
        <f t="shared" si="16"/>
        <v>0.8902184504436061</v>
      </c>
      <c r="AI31" s="12">
        <v>152260000</v>
      </c>
      <c r="AJ31" s="12">
        <v>113167079</v>
      </c>
      <c r="AK31" s="12">
        <v>33578494</v>
      </c>
      <c r="AL31" s="12"/>
    </row>
    <row r="32" spans="1:38" s="13" customFormat="1" ht="12.75">
      <c r="A32" s="29" t="s">
        <v>96</v>
      </c>
      <c r="B32" s="63" t="s">
        <v>295</v>
      </c>
      <c r="C32" s="39" t="s">
        <v>296</v>
      </c>
      <c r="D32" s="80">
        <v>65205000</v>
      </c>
      <c r="E32" s="81">
        <v>41468000</v>
      </c>
      <c r="F32" s="82">
        <f t="shared" si="0"/>
        <v>106673000</v>
      </c>
      <c r="G32" s="80">
        <v>65205000</v>
      </c>
      <c r="H32" s="81">
        <v>41468000</v>
      </c>
      <c r="I32" s="83">
        <f t="shared" si="1"/>
        <v>106673000</v>
      </c>
      <c r="J32" s="80">
        <v>21252380</v>
      </c>
      <c r="K32" s="81">
        <v>7044000</v>
      </c>
      <c r="L32" s="81">
        <f t="shared" si="2"/>
        <v>28296380</v>
      </c>
      <c r="M32" s="40">
        <f t="shared" si="3"/>
        <v>0.2652628125205066</v>
      </c>
      <c r="N32" s="108">
        <v>21642174</v>
      </c>
      <c r="O32" s="109">
        <v>0</v>
      </c>
      <c r="P32" s="110">
        <f t="shared" si="4"/>
        <v>21642174</v>
      </c>
      <c r="Q32" s="40">
        <f t="shared" si="5"/>
        <v>0.20288333505198128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42894554</v>
      </c>
      <c r="AA32" s="81">
        <f t="shared" si="11"/>
        <v>7044000</v>
      </c>
      <c r="AB32" s="81">
        <f t="shared" si="12"/>
        <v>49938554</v>
      </c>
      <c r="AC32" s="40">
        <f t="shared" si="13"/>
        <v>0.4681461475724879</v>
      </c>
      <c r="AD32" s="80">
        <v>11776445</v>
      </c>
      <c r="AE32" s="81">
        <v>4794814</v>
      </c>
      <c r="AF32" s="81">
        <f t="shared" si="14"/>
        <v>16571259</v>
      </c>
      <c r="AG32" s="40">
        <f t="shared" si="15"/>
        <v>0.34364297922809417</v>
      </c>
      <c r="AH32" s="40">
        <f t="shared" si="16"/>
        <v>0.30600662267121637</v>
      </c>
      <c r="AI32" s="12">
        <v>105127956</v>
      </c>
      <c r="AJ32" s="12">
        <v>93144000</v>
      </c>
      <c r="AK32" s="12">
        <v>36126484</v>
      </c>
      <c r="AL32" s="12"/>
    </row>
    <row r="33" spans="1:38" s="13" customFormat="1" ht="12.75">
      <c r="A33" s="29" t="s">
        <v>115</v>
      </c>
      <c r="B33" s="63" t="s">
        <v>297</v>
      </c>
      <c r="C33" s="39" t="s">
        <v>298</v>
      </c>
      <c r="D33" s="80">
        <v>407969296</v>
      </c>
      <c r="E33" s="81">
        <v>210208380</v>
      </c>
      <c r="F33" s="82">
        <f t="shared" si="0"/>
        <v>618177676</v>
      </c>
      <c r="G33" s="80">
        <v>407969296</v>
      </c>
      <c r="H33" s="81">
        <v>210208380</v>
      </c>
      <c r="I33" s="83">
        <f t="shared" si="1"/>
        <v>618177676</v>
      </c>
      <c r="J33" s="80">
        <v>49049861</v>
      </c>
      <c r="K33" s="81">
        <v>2174409</v>
      </c>
      <c r="L33" s="81">
        <f t="shared" si="2"/>
        <v>51224270</v>
      </c>
      <c r="M33" s="40">
        <f t="shared" si="3"/>
        <v>0.08286334493903659</v>
      </c>
      <c r="N33" s="108">
        <v>132343003</v>
      </c>
      <c r="O33" s="109">
        <v>125965</v>
      </c>
      <c r="P33" s="110">
        <f t="shared" si="4"/>
        <v>132468968</v>
      </c>
      <c r="Q33" s="40">
        <f t="shared" si="5"/>
        <v>0.2142894723361055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181392864</v>
      </c>
      <c r="AA33" s="81">
        <f t="shared" si="11"/>
        <v>2300374</v>
      </c>
      <c r="AB33" s="81">
        <f t="shared" si="12"/>
        <v>183693238</v>
      </c>
      <c r="AC33" s="40">
        <f t="shared" si="13"/>
        <v>0.2971528172751421</v>
      </c>
      <c r="AD33" s="80">
        <v>60840173</v>
      </c>
      <c r="AE33" s="81">
        <v>20429219</v>
      </c>
      <c r="AF33" s="81">
        <f t="shared" si="14"/>
        <v>81269392</v>
      </c>
      <c r="AG33" s="40">
        <f t="shared" si="15"/>
        <v>0.18844050757983102</v>
      </c>
      <c r="AH33" s="40">
        <f t="shared" si="16"/>
        <v>0.6299982655216616</v>
      </c>
      <c r="AI33" s="12">
        <v>751617414</v>
      </c>
      <c r="AJ33" s="12">
        <v>704845904</v>
      </c>
      <c r="AK33" s="12">
        <v>141635167</v>
      </c>
      <c r="AL33" s="12"/>
    </row>
    <row r="34" spans="1:38" s="59" customFormat="1" ht="12.75">
      <c r="A34" s="64"/>
      <c r="B34" s="65" t="s">
        <v>299</v>
      </c>
      <c r="C34" s="32"/>
      <c r="D34" s="84">
        <f>SUM(D28:D33)</f>
        <v>1610208658</v>
      </c>
      <c r="E34" s="85">
        <f>SUM(E28:E33)</f>
        <v>466142997</v>
      </c>
      <c r="F34" s="93">
        <f t="shared" si="0"/>
        <v>2076351655</v>
      </c>
      <c r="G34" s="84">
        <f>SUM(G28:G33)</f>
        <v>1610208658</v>
      </c>
      <c r="H34" s="85">
        <f>SUM(H28:H33)</f>
        <v>466142997</v>
      </c>
      <c r="I34" s="86">
        <f t="shared" si="1"/>
        <v>2076351655</v>
      </c>
      <c r="J34" s="84">
        <f>SUM(J28:J33)</f>
        <v>279041872</v>
      </c>
      <c r="K34" s="85">
        <f>SUM(K28:K33)</f>
        <v>31522908</v>
      </c>
      <c r="L34" s="85">
        <f t="shared" si="2"/>
        <v>310564780</v>
      </c>
      <c r="M34" s="44">
        <f t="shared" si="3"/>
        <v>0.14957234207035128</v>
      </c>
      <c r="N34" s="114">
        <f>SUM(N28:N33)</f>
        <v>347545576</v>
      </c>
      <c r="O34" s="115">
        <f>SUM(O28:O33)</f>
        <v>36729555</v>
      </c>
      <c r="P34" s="116">
        <f t="shared" si="4"/>
        <v>384275131</v>
      </c>
      <c r="Q34" s="44">
        <f t="shared" si="5"/>
        <v>0.1850722781348904</v>
      </c>
      <c r="R34" s="114">
        <f>SUM(R28:R33)</f>
        <v>0</v>
      </c>
      <c r="S34" s="116">
        <f>SUM(S28:S33)</f>
        <v>0</v>
      </c>
      <c r="T34" s="116">
        <f t="shared" si="6"/>
        <v>0</v>
      </c>
      <c r="U34" s="44">
        <f t="shared" si="7"/>
        <v>0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4">
        <f t="shared" si="9"/>
        <v>0</v>
      </c>
      <c r="Z34" s="84">
        <f t="shared" si="10"/>
        <v>626587448</v>
      </c>
      <c r="AA34" s="85">
        <f t="shared" si="11"/>
        <v>68252463</v>
      </c>
      <c r="AB34" s="85">
        <f t="shared" si="12"/>
        <v>694839911</v>
      </c>
      <c r="AC34" s="44">
        <f t="shared" si="13"/>
        <v>0.33464462020524166</v>
      </c>
      <c r="AD34" s="84">
        <f>SUM(AD28:AD33)</f>
        <v>238658349</v>
      </c>
      <c r="AE34" s="85">
        <f>SUM(AE28:AE33)</f>
        <v>46822981</v>
      </c>
      <c r="AF34" s="85">
        <f t="shared" si="14"/>
        <v>285481330</v>
      </c>
      <c r="AG34" s="44">
        <f t="shared" si="15"/>
        <v>0.2760014876869515</v>
      </c>
      <c r="AH34" s="44">
        <f t="shared" si="16"/>
        <v>0.34606046216752606</v>
      </c>
      <c r="AI34" s="66">
        <f>SUM(AI28:AI33)</f>
        <v>2045182958</v>
      </c>
      <c r="AJ34" s="66">
        <f>SUM(AJ28:AJ33)</f>
        <v>1955171620</v>
      </c>
      <c r="AK34" s="66">
        <f>SUM(AK28:AK33)</f>
        <v>564473539</v>
      </c>
      <c r="AL34" s="66"/>
    </row>
    <row r="35" spans="1:38" s="13" customFormat="1" ht="12.75">
      <c r="A35" s="29" t="s">
        <v>96</v>
      </c>
      <c r="B35" s="63" t="s">
        <v>300</v>
      </c>
      <c r="C35" s="39" t="s">
        <v>301</v>
      </c>
      <c r="D35" s="80">
        <v>197459267</v>
      </c>
      <c r="E35" s="81">
        <v>28243000</v>
      </c>
      <c r="F35" s="82">
        <f t="shared" si="0"/>
        <v>225702267</v>
      </c>
      <c r="G35" s="80">
        <v>197459267</v>
      </c>
      <c r="H35" s="81">
        <v>28243000</v>
      </c>
      <c r="I35" s="83">
        <f t="shared" si="1"/>
        <v>225702267</v>
      </c>
      <c r="J35" s="80">
        <v>43055459</v>
      </c>
      <c r="K35" s="81">
        <v>307374</v>
      </c>
      <c r="L35" s="81">
        <f t="shared" si="2"/>
        <v>43362833</v>
      </c>
      <c r="M35" s="40">
        <f t="shared" si="3"/>
        <v>0.1921240472077314</v>
      </c>
      <c r="N35" s="108">
        <v>41590211</v>
      </c>
      <c r="O35" s="109">
        <v>3059046</v>
      </c>
      <c r="P35" s="110">
        <f t="shared" si="4"/>
        <v>44649257</v>
      </c>
      <c r="Q35" s="40">
        <f t="shared" si="5"/>
        <v>0.19782369753512488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84645670</v>
      </c>
      <c r="AA35" s="81">
        <f t="shared" si="11"/>
        <v>3366420</v>
      </c>
      <c r="AB35" s="81">
        <f t="shared" si="12"/>
        <v>88012090</v>
      </c>
      <c r="AC35" s="40">
        <f t="shared" si="13"/>
        <v>0.3899477447428563</v>
      </c>
      <c r="AD35" s="80">
        <v>36844643</v>
      </c>
      <c r="AE35" s="81">
        <v>4310689</v>
      </c>
      <c r="AF35" s="81">
        <f t="shared" si="14"/>
        <v>41155332</v>
      </c>
      <c r="AG35" s="40">
        <f t="shared" si="15"/>
        <v>0.4148622636675223</v>
      </c>
      <c r="AH35" s="40">
        <f t="shared" si="16"/>
        <v>0.08489604700552533</v>
      </c>
      <c r="AI35" s="12">
        <v>206859000</v>
      </c>
      <c r="AJ35" s="12">
        <v>191176724</v>
      </c>
      <c r="AK35" s="12">
        <v>85817993</v>
      </c>
      <c r="AL35" s="12"/>
    </row>
    <row r="36" spans="1:38" s="13" customFormat="1" ht="12.75">
      <c r="A36" s="29" t="s">
        <v>96</v>
      </c>
      <c r="B36" s="63" t="s">
        <v>302</v>
      </c>
      <c r="C36" s="39" t="s">
        <v>303</v>
      </c>
      <c r="D36" s="80">
        <v>118264598</v>
      </c>
      <c r="E36" s="81">
        <v>47198000</v>
      </c>
      <c r="F36" s="82">
        <f t="shared" si="0"/>
        <v>165462598</v>
      </c>
      <c r="G36" s="80">
        <v>118264598</v>
      </c>
      <c r="H36" s="81">
        <v>47198000</v>
      </c>
      <c r="I36" s="83">
        <f t="shared" si="1"/>
        <v>165462598</v>
      </c>
      <c r="J36" s="80">
        <v>23102298</v>
      </c>
      <c r="K36" s="81">
        <v>9047756</v>
      </c>
      <c r="L36" s="81">
        <f t="shared" si="2"/>
        <v>32150054</v>
      </c>
      <c r="M36" s="40">
        <f t="shared" si="3"/>
        <v>0.19430405655784516</v>
      </c>
      <c r="N36" s="108">
        <v>19314688</v>
      </c>
      <c r="O36" s="109">
        <v>19248119</v>
      </c>
      <c r="P36" s="110">
        <f t="shared" si="4"/>
        <v>38562807</v>
      </c>
      <c r="Q36" s="40">
        <f t="shared" si="5"/>
        <v>0.2330605675610146</v>
      </c>
      <c r="R36" s="108">
        <v>0</v>
      </c>
      <c r="S36" s="110">
        <v>0</v>
      </c>
      <c r="T36" s="110">
        <f t="shared" si="6"/>
        <v>0</v>
      </c>
      <c r="U36" s="40">
        <f t="shared" si="7"/>
        <v>0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42416986</v>
      </c>
      <c r="AA36" s="81">
        <f t="shared" si="11"/>
        <v>28295875</v>
      </c>
      <c r="AB36" s="81">
        <f t="shared" si="12"/>
        <v>70712861</v>
      </c>
      <c r="AC36" s="40">
        <f t="shared" si="13"/>
        <v>0.4273646241188598</v>
      </c>
      <c r="AD36" s="80">
        <v>20473379</v>
      </c>
      <c r="AE36" s="81">
        <v>7400912</v>
      </c>
      <c r="AF36" s="81">
        <f t="shared" si="14"/>
        <v>27874291</v>
      </c>
      <c r="AG36" s="40">
        <f t="shared" si="15"/>
        <v>0.39271189224992603</v>
      </c>
      <c r="AH36" s="40">
        <f t="shared" si="16"/>
        <v>0.38345427333021664</v>
      </c>
      <c r="AI36" s="12">
        <v>137324973</v>
      </c>
      <c r="AJ36" s="12">
        <v>123503601</v>
      </c>
      <c r="AK36" s="12">
        <v>53929150</v>
      </c>
      <c r="AL36" s="12"/>
    </row>
    <row r="37" spans="1:38" s="13" customFormat="1" ht="12.75">
      <c r="A37" s="29" t="s">
        <v>96</v>
      </c>
      <c r="B37" s="63" t="s">
        <v>304</v>
      </c>
      <c r="C37" s="39" t="s">
        <v>305</v>
      </c>
      <c r="D37" s="80">
        <v>72735672</v>
      </c>
      <c r="E37" s="81">
        <v>31065000</v>
      </c>
      <c r="F37" s="82">
        <f t="shared" si="0"/>
        <v>103800672</v>
      </c>
      <c r="G37" s="80">
        <v>72735672</v>
      </c>
      <c r="H37" s="81">
        <v>31065000</v>
      </c>
      <c r="I37" s="83">
        <f t="shared" si="1"/>
        <v>103800672</v>
      </c>
      <c r="J37" s="80">
        <v>12039353</v>
      </c>
      <c r="K37" s="81">
        <v>4517116</v>
      </c>
      <c r="L37" s="81">
        <f t="shared" si="2"/>
        <v>16556469</v>
      </c>
      <c r="M37" s="40">
        <f t="shared" si="3"/>
        <v>0.1595025222958094</v>
      </c>
      <c r="N37" s="108">
        <v>0</v>
      </c>
      <c r="O37" s="109">
        <v>5213506</v>
      </c>
      <c r="P37" s="110">
        <f t="shared" si="4"/>
        <v>5213506</v>
      </c>
      <c r="Q37" s="40">
        <f t="shared" si="5"/>
        <v>0.05022612955723447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12039353</v>
      </c>
      <c r="AA37" s="81">
        <f t="shared" si="11"/>
        <v>9730622</v>
      </c>
      <c r="AB37" s="81">
        <f t="shared" si="12"/>
        <v>21769975</v>
      </c>
      <c r="AC37" s="40">
        <f t="shared" si="13"/>
        <v>0.20972865185304387</v>
      </c>
      <c r="AD37" s="80">
        <v>17848200</v>
      </c>
      <c r="AE37" s="81">
        <v>4915878</v>
      </c>
      <c r="AF37" s="81">
        <f t="shared" si="14"/>
        <v>22764078</v>
      </c>
      <c r="AG37" s="40">
        <f t="shared" si="15"/>
        <v>0.37645592642839926</v>
      </c>
      <c r="AH37" s="40">
        <f t="shared" si="16"/>
        <v>-0.770976623784192</v>
      </c>
      <c r="AI37" s="12">
        <v>98782464</v>
      </c>
      <c r="AJ37" s="12">
        <v>100623464</v>
      </c>
      <c r="AK37" s="12">
        <v>37187244</v>
      </c>
      <c r="AL37" s="12"/>
    </row>
    <row r="38" spans="1:38" s="13" customFormat="1" ht="12.75">
      <c r="A38" s="29" t="s">
        <v>96</v>
      </c>
      <c r="B38" s="63" t="s">
        <v>306</v>
      </c>
      <c r="C38" s="39" t="s">
        <v>307</v>
      </c>
      <c r="D38" s="80">
        <v>154625000</v>
      </c>
      <c r="E38" s="81">
        <v>48107980</v>
      </c>
      <c r="F38" s="82">
        <f t="shared" si="0"/>
        <v>202732980</v>
      </c>
      <c r="G38" s="80">
        <v>154625000</v>
      </c>
      <c r="H38" s="81">
        <v>48107980</v>
      </c>
      <c r="I38" s="83">
        <f t="shared" si="1"/>
        <v>202732980</v>
      </c>
      <c r="J38" s="80">
        <v>27512457</v>
      </c>
      <c r="K38" s="81">
        <v>239091</v>
      </c>
      <c r="L38" s="81">
        <f t="shared" si="2"/>
        <v>27751548</v>
      </c>
      <c r="M38" s="40">
        <f t="shared" si="3"/>
        <v>0.1368871902341691</v>
      </c>
      <c r="N38" s="108">
        <v>27113601</v>
      </c>
      <c r="O38" s="109">
        <v>3160235</v>
      </c>
      <c r="P38" s="110">
        <f t="shared" si="4"/>
        <v>30273836</v>
      </c>
      <c r="Q38" s="40">
        <f t="shared" si="5"/>
        <v>0.14932861934945169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54626058</v>
      </c>
      <c r="AA38" s="81">
        <f t="shared" si="11"/>
        <v>3399326</v>
      </c>
      <c r="AB38" s="81">
        <f t="shared" si="12"/>
        <v>58025384</v>
      </c>
      <c r="AC38" s="40">
        <f t="shared" si="13"/>
        <v>0.2862158095836208</v>
      </c>
      <c r="AD38" s="80">
        <v>33789885</v>
      </c>
      <c r="AE38" s="81">
        <v>3169177</v>
      </c>
      <c r="AF38" s="81">
        <f t="shared" si="14"/>
        <v>36959062</v>
      </c>
      <c r="AG38" s="40">
        <f t="shared" si="15"/>
        <v>0.3714271704864028</v>
      </c>
      <c r="AH38" s="40">
        <f t="shared" si="16"/>
        <v>-0.18088191740363968</v>
      </c>
      <c r="AI38" s="12">
        <v>183346000</v>
      </c>
      <c r="AJ38" s="12">
        <v>209405762</v>
      </c>
      <c r="AK38" s="12">
        <v>68099686</v>
      </c>
      <c r="AL38" s="12"/>
    </row>
    <row r="39" spans="1:38" s="13" customFormat="1" ht="12.75">
      <c r="A39" s="29" t="s">
        <v>115</v>
      </c>
      <c r="B39" s="63" t="s">
        <v>308</v>
      </c>
      <c r="C39" s="39" t="s">
        <v>309</v>
      </c>
      <c r="D39" s="80">
        <v>207027098</v>
      </c>
      <c r="E39" s="81">
        <v>231740202</v>
      </c>
      <c r="F39" s="82">
        <f t="shared" si="0"/>
        <v>438767300</v>
      </c>
      <c r="G39" s="80">
        <v>207027098</v>
      </c>
      <c r="H39" s="81">
        <v>231740202</v>
      </c>
      <c r="I39" s="83">
        <f t="shared" si="1"/>
        <v>438767300</v>
      </c>
      <c r="J39" s="80">
        <v>46882037</v>
      </c>
      <c r="K39" s="81">
        <v>237267795</v>
      </c>
      <c r="L39" s="81">
        <f t="shared" si="2"/>
        <v>284149832</v>
      </c>
      <c r="M39" s="40">
        <f t="shared" si="3"/>
        <v>0.6476094093611807</v>
      </c>
      <c r="N39" s="108">
        <v>0</v>
      </c>
      <c r="O39" s="109">
        <v>0</v>
      </c>
      <c r="P39" s="110">
        <f t="shared" si="4"/>
        <v>0</v>
      </c>
      <c r="Q39" s="40">
        <f t="shared" si="5"/>
        <v>0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46882037</v>
      </c>
      <c r="AA39" s="81">
        <f t="shared" si="11"/>
        <v>237267795</v>
      </c>
      <c r="AB39" s="81">
        <f t="shared" si="12"/>
        <v>284149832</v>
      </c>
      <c r="AC39" s="40">
        <f t="shared" si="13"/>
        <v>0.6476094093611807</v>
      </c>
      <c r="AD39" s="80">
        <v>40405706</v>
      </c>
      <c r="AE39" s="81">
        <v>50697571</v>
      </c>
      <c r="AF39" s="81">
        <f t="shared" si="14"/>
        <v>91103277</v>
      </c>
      <c r="AG39" s="40">
        <f t="shared" si="15"/>
        <v>0.40727043695816606</v>
      </c>
      <c r="AH39" s="40">
        <f t="shared" si="16"/>
        <v>-1</v>
      </c>
      <c r="AI39" s="12">
        <v>343740000</v>
      </c>
      <c r="AJ39" s="12">
        <v>539950966</v>
      </c>
      <c r="AK39" s="12">
        <v>139995140</v>
      </c>
      <c r="AL39" s="12"/>
    </row>
    <row r="40" spans="1:38" s="59" customFormat="1" ht="12.75">
      <c r="A40" s="64"/>
      <c r="B40" s="65" t="s">
        <v>310</v>
      </c>
      <c r="C40" s="32"/>
      <c r="D40" s="84">
        <f>SUM(D35:D39)</f>
        <v>750111635</v>
      </c>
      <c r="E40" s="85">
        <f>SUM(E35:E39)</f>
        <v>386354182</v>
      </c>
      <c r="F40" s="86">
        <f t="shared" si="0"/>
        <v>1136465817</v>
      </c>
      <c r="G40" s="84">
        <f>SUM(G35:G39)</f>
        <v>750111635</v>
      </c>
      <c r="H40" s="85">
        <f>SUM(H35:H39)</f>
        <v>386354182</v>
      </c>
      <c r="I40" s="86">
        <f t="shared" si="1"/>
        <v>1136465817</v>
      </c>
      <c r="J40" s="84">
        <f>SUM(J35:J39)</f>
        <v>152591604</v>
      </c>
      <c r="K40" s="85">
        <f>SUM(K35:K39)</f>
        <v>251379132</v>
      </c>
      <c r="L40" s="85">
        <f t="shared" si="2"/>
        <v>403970736</v>
      </c>
      <c r="M40" s="44">
        <f t="shared" si="3"/>
        <v>0.35546228488102427</v>
      </c>
      <c r="N40" s="114">
        <f>SUM(N35:N39)</f>
        <v>88018500</v>
      </c>
      <c r="O40" s="115">
        <f>SUM(O35:O39)</f>
        <v>30680906</v>
      </c>
      <c r="P40" s="116">
        <f t="shared" si="4"/>
        <v>118699406</v>
      </c>
      <c r="Q40" s="44">
        <f t="shared" si="5"/>
        <v>0.10444608559660708</v>
      </c>
      <c r="R40" s="114">
        <f>SUM(R35:R39)</f>
        <v>0</v>
      </c>
      <c r="S40" s="116">
        <f>SUM(S35:S39)</f>
        <v>0</v>
      </c>
      <c r="T40" s="116">
        <f t="shared" si="6"/>
        <v>0</v>
      </c>
      <c r="U40" s="44">
        <f t="shared" si="7"/>
        <v>0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4">
        <f t="shared" si="9"/>
        <v>0</v>
      </c>
      <c r="Z40" s="84">
        <f t="shared" si="10"/>
        <v>240610104</v>
      </c>
      <c r="AA40" s="85">
        <f t="shared" si="11"/>
        <v>282060038</v>
      </c>
      <c r="AB40" s="85">
        <f t="shared" si="12"/>
        <v>522670142</v>
      </c>
      <c r="AC40" s="44">
        <f t="shared" si="13"/>
        <v>0.45990837047763133</v>
      </c>
      <c r="AD40" s="84">
        <f>SUM(AD35:AD39)</f>
        <v>149361813</v>
      </c>
      <c r="AE40" s="85">
        <f>SUM(AE35:AE39)</f>
        <v>70494227</v>
      </c>
      <c r="AF40" s="85">
        <f t="shared" si="14"/>
        <v>219856040</v>
      </c>
      <c r="AG40" s="44">
        <f t="shared" si="15"/>
        <v>0.39691587620845287</v>
      </c>
      <c r="AH40" s="44">
        <f t="shared" si="16"/>
        <v>-0.46010395711666596</v>
      </c>
      <c r="AI40" s="66">
        <f>SUM(AI35:AI39)</f>
        <v>970052437</v>
      </c>
      <c r="AJ40" s="66">
        <f>SUM(AJ35:AJ39)</f>
        <v>1164660517</v>
      </c>
      <c r="AK40" s="66">
        <f>SUM(AK35:AK39)</f>
        <v>385029213</v>
      </c>
      <c r="AL40" s="66"/>
    </row>
    <row r="41" spans="1:38" s="13" customFormat="1" ht="12.75">
      <c r="A41" s="29" t="s">
        <v>96</v>
      </c>
      <c r="B41" s="63" t="s">
        <v>78</v>
      </c>
      <c r="C41" s="39" t="s">
        <v>79</v>
      </c>
      <c r="D41" s="80">
        <v>1414018616</v>
      </c>
      <c r="E41" s="81">
        <v>305418128</v>
      </c>
      <c r="F41" s="82">
        <f t="shared" si="0"/>
        <v>1719436744</v>
      </c>
      <c r="G41" s="80">
        <v>1414018616</v>
      </c>
      <c r="H41" s="81">
        <v>305418128</v>
      </c>
      <c r="I41" s="83">
        <f t="shared" si="1"/>
        <v>1719436744</v>
      </c>
      <c r="J41" s="80">
        <v>330807471</v>
      </c>
      <c r="K41" s="81">
        <v>23662893</v>
      </c>
      <c r="L41" s="81">
        <f t="shared" si="2"/>
        <v>354470364</v>
      </c>
      <c r="M41" s="40">
        <f t="shared" si="3"/>
        <v>0.20615493139653412</v>
      </c>
      <c r="N41" s="108">
        <v>326892895</v>
      </c>
      <c r="O41" s="109">
        <v>49626337</v>
      </c>
      <c r="P41" s="110">
        <f t="shared" si="4"/>
        <v>376519232</v>
      </c>
      <c r="Q41" s="40">
        <f t="shared" si="5"/>
        <v>0.21897824000439065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657700366</v>
      </c>
      <c r="AA41" s="81">
        <f t="shared" si="11"/>
        <v>73289230</v>
      </c>
      <c r="AB41" s="81">
        <f t="shared" si="12"/>
        <v>730989596</v>
      </c>
      <c r="AC41" s="40">
        <f t="shared" si="13"/>
        <v>0.42513317140092477</v>
      </c>
      <c r="AD41" s="80">
        <v>327666564</v>
      </c>
      <c r="AE41" s="81">
        <v>46838942</v>
      </c>
      <c r="AF41" s="81">
        <f t="shared" si="14"/>
        <v>374505506</v>
      </c>
      <c r="AG41" s="40">
        <f t="shared" si="15"/>
        <v>0.4129716993178647</v>
      </c>
      <c r="AH41" s="40">
        <f t="shared" si="16"/>
        <v>0.005377026419472797</v>
      </c>
      <c r="AI41" s="12">
        <v>1791396750</v>
      </c>
      <c r="AJ41" s="12">
        <v>1792801425</v>
      </c>
      <c r="AK41" s="12">
        <v>739796160</v>
      </c>
      <c r="AL41" s="12"/>
    </row>
    <row r="42" spans="1:38" s="13" customFormat="1" ht="12.75">
      <c r="A42" s="29" t="s">
        <v>96</v>
      </c>
      <c r="B42" s="63" t="s">
        <v>311</v>
      </c>
      <c r="C42" s="39" t="s">
        <v>312</v>
      </c>
      <c r="D42" s="80">
        <v>41027893</v>
      </c>
      <c r="E42" s="81">
        <v>12421000</v>
      </c>
      <c r="F42" s="82">
        <f aca="true" t="shared" si="17" ref="F42:F73">$D42+$E42</f>
        <v>53448893</v>
      </c>
      <c r="G42" s="80">
        <v>41027893</v>
      </c>
      <c r="H42" s="81">
        <v>12421000</v>
      </c>
      <c r="I42" s="83">
        <f aca="true" t="shared" si="18" ref="I42:I73">$G42+$H42</f>
        <v>53448893</v>
      </c>
      <c r="J42" s="80">
        <v>8669751</v>
      </c>
      <c r="K42" s="81">
        <v>54330</v>
      </c>
      <c r="L42" s="81">
        <f aca="true" t="shared" si="19" ref="L42:L73">$J42+$K42</f>
        <v>8724081</v>
      </c>
      <c r="M42" s="40">
        <f aca="true" t="shared" si="20" ref="M42:M73">IF($F42=0,0,$L42/$F42)</f>
        <v>0.1632228566455062</v>
      </c>
      <c r="N42" s="108">
        <v>7616506</v>
      </c>
      <c r="O42" s="109">
        <v>28138</v>
      </c>
      <c r="P42" s="110">
        <f aca="true" t="shared" si="21" ref="P42:P73">$N42+$O42</f>
        <v>7644644</v>
      </c>
      <c r="Q42" s="40">
        <f aca="true" t="shared" si="22" ref="Q42:Q73">IF($F42=0,0,$P42/$F42)</f>
        <v>0.1430271717694883</v>
      </c>
      <c r="R42" s="108">
        <v>0</v>
      </c>
      <c r="S42" s="110">
        <v>0</v>
      </c>
      <c r="T42" s="110">
        <f aca="true" t="shared" si="23" ref="T42:T73">$R42+$S42</f>
        <v>0</v>
      </c>
      <c r="U42" s="40">
        <f aca="true" t="shared" si="24" ref="U42:U73">IF($I42=0,0,$T42/$I42)</f>
        <v>0</v>
      </c>
      <c r="V42" s="108">
        <v>0</v>
      </c>
      <c r="W42" s="110">
        <v>0</v>
      </c>
      <c r="X42" s="110">
        <f aca="true" t="shared" si="25" ref="X42:X73">$V42+$W42</f>
        <v>0</v>
      </c>
      <c r="Y42" s="40">
        <f aca="true" t="shared" si="26" ref="Y42:Y73">IF($I42=0,0,$X42/$I42)</f>
        <v>0</v>
      </c>
      <c r="Z42" s="80">
        <f aca="true" t="shared" si="27" ref="Z42:Z73">$J42+$N42</f>
        <v>16286257</v>
      </c>
      <c r="AA42" s="81">
        <f aca="true" t="shared" si="28" ref="AA42:AA73">$K42+$O42</f>
        <v>82468</v>
      </c>
      <c r="AB42" s="81">
        <f aca="true" t="shared" si="29" ref="AB42:AB73">$Z42+$AA42</f>
        <v>16368725</v>
      </c>
      <c r="AC42" s="40">
        <f aca="true" t="shared" si="30" ref="AC42:AC73">IF($F42=0,0,$AB42/$F42)</f>
        <v>0.3062500284149945</v>
      </c>
      <c r="AD42" s="80">
        <v>7851603</v>
      </c>
      <c r="AE42" s="81">
        <v>0</v>
      </c>
      <c r="AF42" s="81">
        <f aca="true" t="shared" si="31" ref="AF42:AF73">$AD42+$AE42</f>
        <v>7851603</v>
      </c>
      <c r="AG42" s="40">
        <f aca="true" t="shared" si="32" ref="AG42:AG73">IF($AI42=0,0,$AK42/$AI42)</f>
        <v>0.29166605141409</v>
      </c>
      <c r="AH42" s="40">
        <f aca="true" t="shared" si="33" ref="AH42:AH73">IF($AF42=0,0,(($P42/$AF42)-1))</f>
        <v>-0.02635882124962252</v>
      </c>
      <c r="AI42" s="12">
        <v>53839677</v>
      </c>
      <c r="AJ42" s="12">
        <v>57812264</v>
      </c>
      <c r="AK42" s="12">
        <v>15703206</v>
      </c>
      <c r="AL42" s="12"/>
    </row>
    <row r="43" spans="1:38" s="13" customFormat="1" ht="12.75">
      <c r="A43" s="29" t="s">
        <v>96</v>
      </c>
      <c r="B43" s="63" t="s">
        <v>313</v>
      </c>
      <c r="C43" s="39" t="s">
        <v>314</v>
      </c>
      <c r="D43" s="80">
        <v>62992440</v>
      </c>
      <c r="E43" s="81">
        <v>37140000</v>
      </c>
      <c r="F43" s="82">
        <f t="shared" si="17"/>
        <v>100132440</v>
      </c>
      <c r="G43" s="80">
        <v>62992440</v>
      </c>
      <c r="H43" s="81">
        <v>37140000</v>
      </c>
      <c r="I43" s="83">
        <f t="shared" si="18"/>
        <v>100132440</v>
      </c>
      <c r="J43" s="80">
        <v>14704709</v>
      </c>
      <c r="K43" s="81">
        <v>612979</v>
      </c>
      <c r="L43" s="81">
        <f t="shared" si="19"/>
        <v>15317688</v>
      </c>
      <c r="M43" s="40">
        <f t="shared" si="20"/>
        <v>0.15297428086242582</v>
      </c>
      <c r="N43" s="108">
        <v>18230281</v>
      </c>
      <c r="O43" s="109">
        <v>3259303</v>
      </c>
      <c r="P43" s="110">
        <f t="shared" si="21"/>
        <v>21489584</v>
      </c>
      <c r="Q43" s="40">
        <f t="shared" si="22"/>
        <v>0.21461160838585377</v>
      </c>
      <c r="R43" s="108">
        <v>0</v>
      </c>
      <c r="S43" s="110">
        <v>0</v>
      </c>
      <c r="T43" s="110">
        <f t="shared" si="23"/>
        <v>0</v>
      </c>
      <c r="U43" s="40">
        <f t="shared" si="24"/>
        <v>0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32934990</v>
      </c>
      <c r="AA43" s="81">
        <f t="shared" si="28"/>
        <v>3872282</v>
      </c>
      <c r="AB43" s="81">
        <f t="shared" si="29"/>
        <v>36807272</v>
      </c>
      <c r="AC43" s="40">
        <f t="shared" si="30"/>
        <v>0.36758588924827956</v>
      </c>
      <c r="AD43" s="80">
        <v>20902857</v>
      </c>
      <c r="AE43" s="81">
        <v>8735864</v>
      </c>
      <c r="AF43" s="81">
        <f t="shared" si="31"/>
        <v>29638721</v>
      </c>
      <c r="AG43" s="40">
        <f t="shared" si="32"/>
        <v>0.8403850911523776</v>
      </c>
      <c r="AH43" s="40">
        <f t="shared" si="33"/>
        <v>-0.27494901011416784</v>
      </c>
      <c r="AI43" s="12">
        <v>60634787</v>
      </c>
      <c r="AJ43" s="12">
        <v>94469904</v>
      </c>
      <c r="AK43" s="12">
        <v>50956571</v>
      </c>
      <c r="AL43" s="12"/>
    </row>
    <row r="44" spans="1:38" s="13" customFormat="1" ht="12.75">
      <c r="A44" s="29" t="s">
        <v>115</v>
      </c>
      <c r="B44" s="63" t="s">
        <v>315</v>
      </c>
      <c r="C44" s="39" t="s">
        <v>316</v>
      </c>
      <c r="D44" s="80">
        <v>126353678</v>
      </c>
      <c r="E44" s="81">
        <v>74318000</v>
      </c>
      <c r="F44" s="82">
        <f t="shared" si="17"/>
        <v>200671678</v>
      </c>
      <c r="G44" s="80">
        <v>126353678</v>
      </c>
      <c r="H44" s="81">
        <v>74318000</v>
      </c>
      <c r="I44" s="83">
        <f t="shared" si="18"/>
        <v>200671678</v>
      </c>
      <c r="J44" s="80">
        <v>18797087</v>
      </c>
      <c r="K44" s="81">
        <v>3268318</v>
      </c>
      <c r="L44" s="81">
        <f t="shared" si="19"/>
        <v>22065405</v>
      </c>
      <c r="M44" s="40">
        <f t="shared" si="20"/>
        <v>0.10995774401208724</v>
      </c>
      <c r="N44" s="108">
        <v>27201238</v>
      </c>
      <c r="O44" s="109">
        <v>16097277</v>
      </c>
      <c r="P44" s="110">
        <f t="shared" si="21"/>
        <v>43298515</v>
      </c>
      <c r="Q44" s="40">
        <f t="shared" si="22"/>
        <v>0.21576794210092767</v>
      </c>
      <c r="R44" s="108">
        <v>0</v>
      </c>
      <c r="S44" s="110">
        <v>0</v>
      </c>
      <c r="T44" s="110">
        <f t="shared" si="23"/>
        <v>0</v>
      </c>
      <c r="U44" s="40">
        <f t="shared" si="24"/>
        <v>0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45998325</v>
      </c>
      <c r="AA44" s="81">
        <f t="shared" si="28"/>
        <v>19365595</v>
      </c>
      <c r="AB44" s="81">
        <f t="shared" si="29"/>
        <v>65363920</v>
      </c>
      <c r="AC44" s="40">
        <f t="shared" si="30"/>
        <v>0.3257256861130149</v>
      </c>
      <c r="AD44" s="80">
        <v>17549152</v>
      </c>
      <c r="AE44" s="81">
        <v>273618</v>
      </c>
      <c r="AF44" s="81">
        <f t="shared" si="31"/>
        <v>17822770</v>
      </c>
      <c r="AG44" s="40">
        <f t="shared" si="32"/>
        <v>0.1592807231922793</v>
      </c>
      <c r="AH44" s="40">
        <f t="shared" si="33"/>
        <v>1.429393130248553</v>
      </c>
      <c r="AI44" s="12">
        <v>192314000</v>
      </c>
      <c r="AJ44" s="12">
        <v>166443804</v>
      </c>
      <c r="AK44" s="12">
        <v>30631913</v>
      </c>
      <c r="AL44" s="12"/>
    </row>
    <row r="45" spans="1:38" s="59" customFormat="1" ht="12.75">
      <c r="A45" s="64"/>
      <c r="B45" s="65" t="s">
        <v>317</v>
      </c>
      <c r="C45" s="32"/>
      <c r="D45" s="84">
        <f>SUM(D41:D44)</f>
        <v>1644392627</v>
      </c>
      <c r="E45" s="85">
        <f>SUM(E41:E44)</f>
        <v>429297128</v>
      </c>
      <c r="F45" s="93">
        <f t="shared" si="17"/>
        <v>2073689755</v>
      </c>
      <c r="G45" s="84">
        <f>SUM(G41:G44)</f>
        <v>1644392627</v>
      </c>
      <c r="H45" s="85">
        <f>SUM(H41:H44)</f>
        <v>429297128</v>
      </c>
      <c r="I45" s="86">
        <f t="shared" si="18"/>
        <v>2073689755</v>
      </c>
      <c r="J45" s="84">
        <f>SUM(J41:J44)</f>
        <v>372979018</v>
      </c>
      <c r="K45" s="85">
        <f>SUM(K41:K44)</f>
        <v>27598520</v>
      </c>
      <c r="L45" s="85">
        <f t="shared" si="19"/>
        <v>400577538</v>
      </c>
      <c r="M45" s="44">
        <f t="shared" si="20"/>
        <v>0.19317139269948314</v>
      </c>
      <c r="N45" s="114">
        <f>SUM(N41:N44)</f>
        <v>379940920</v>
      </c>
      <c r="O45" s="115">
        <f>SUM(O41:O44)</f>
        <v>69011055</v>
      </c>
      <c r="P45" s="116">
        <f t="shared" si="21"/>
        <v>448951975</v>
      </c>
      <c r="Q45" s="44">
        <f t="shared" si="22"/>
        <v>0.216499104515275</v>
      </c>
      <c r="R45" s="114">
        <f>SUM(R41:R44)</f>
        <v>0</v>
      </c>
      <c r="S45" s="116">
        <f>SUM(S41:S44)</f>
        <v>0</v>
      </c>
      <c r="T45" s="116">
        <f t="shared" si="23"/>
        <v>0</v>
      </c>
      <c r="U45" s="44">
        <f t="shared" si="24"/>
        <v>0</v>
      </c>
      <c r="V45" s="114">
        <f>SUM(V41:V44)</f>
        <v>0</v>
      </c>
      <c r="W45" s="116">
        <f>SUM(W41:W44)</f>
        <v>0</v>
      </c>
      <c r="X45" s="116">
        <f t="shared" si="25"/>
        <v>0</v>
      </c>
      <c r="Y45" s="44">
        <f t="shared" si="26"/>
        <v>0</v>
      </c>
      <c r="Z45" s="84">
        <f t="shared" si="27"/>
        <v>752919938</v>
      </c>
      <c r="AA45" s="85">
        <f t="shared" si="28"/>
        <v>96609575</v>
      </c>
      <c r="AB45" s="85">
        <f t="shared" si="29"/>
        <v>849529513</v>
      </c>
      <c r="AC45" s="44">
        <f t="shared" si="30"/>
        <v>0.4096704972147581</v>
      </c>
      <c r="AD45" s="84">
        <f>SUM(AD41:AD44)</f>
        <v>373970176</v>
      </c>
      <c r="AE45" s="85">
        <f>SUM(AE41:AE44)</f>
        <v>55848424</v>
      </c>
      <c r="AF45" s="85">
        <f t="shared" si="31"/>
        <v>429818600</v>
      </c>
      <c r="AG45" s="44">
        <f t="shared" si="32"/>
        <v>0.3989580349792704</v>
      </c>
      <c r="AH45" s="44">
        <f t="shared" si="33"/>
        <v>0.04451500004885789</v>
      </c>
      <c r="AI45" s="66">
        <f>SUM(AI41:AI44)</f>
        <v>2098185214</v>
      </c>
      <c r="AJ45" s="66">
        <f>SUM(AJ41:AJ44)</f>
        <v>2111527397</v>
      </c>
      <c r="AK45" s="66">
        <f>SUM(AK41:AK44)</f>
        <v>837087850</v>
      </c>
      <c r="AL45" s="66"/>
    </row>
    <row r="46" spans="1:38" s="13" customFormat="1" ht="12.75">
      <c r="A46" s="29" t="s">
        <v>96</v>
      </c>
      <c r="B46" s="63" t="s">
        <v>318</v>
      </c>
      <c r="C46" s="39" t="s">
        <v>319</v>
      </c>
      <c r="D46" s="80">
        <v>75864990</v>
      </c>
      <c r="E46" s="81">
        <v>15462000</v>
      </c>
      <c r="F46" s="83">
        <f t="shared" si="17"/>
        <v>91326990</v>
      </c>
      <c r="G46" s="80">
        <v>75864990</v>
      </c>
      <c r="H46" s="81">
        <v>15462000</v>
      </c>
      <c r="I46" s="83">
        <f t="shared" si="18"/>
        <v>91326990</v>
      </c>
      <c r="J46" s="80">
        <v>19974447</v>
      </c>
      <c r="K46" s="81">
        <v>2689672</v>
      </c>
      <c r="L46" s="81">
        <f t="shared" si="19"/>
        <v>22664119</v>
      </c>
      <c r="M46" s="40">
        <f t="shared" si="20"/>
        <v>0.24816452398135536</v>
      </c>
      <c r="N46" s="108">
        <v>17959761</v>
      </c>
      <c r="O46" s="109">
        <v>449161</v>
      </c>
      <c r="P46" s="110">
        <f t="shared" si="21"/>
        <v>18408922</v>
      </c>
      <c r="Q46" s="40">
        <f t="shared" si="22"/>
        <v>0.2015715398043886</v>
      </c>
      <c r="R46" s="108">
        <v>0</v>
      </c>
      <c r="S46" s="110">
        <v>0</v>
      </c>
      <c r="T46" s="110">
        <f t="shared" si="23"/>
        <v>0</v>
      </c>
      <c r="U46" s="40">
        <f t="shared" si="24"/>
        <v>0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37934208</v>
      </c>
      <c r="AA46" s="81">
        <f t="shared" si="28"/>
        <v>3138833</v>
      </c>
      <c r="AB46" s="81">
        <f t="shared" si="29"/>
        <v>41073041</v>
      </c>
      <c r="AC46" s="40">
        <f t="shared" si="30"/>
        <v>0.44973606378574393</v>
      </c>
      <c r="AD46" s="80">
        <v>12937939</v>
      </c>
      <c r="AE46" s="81">
        <v>3451679</v>
      </c>
      <c r="AF46" s="81">
        <f t="shared" si="31"/>
        <v>16389618</v>
      </c>
      <c r="AG46" s="40">
        <f t="shared" si="32"/>
        <v>0.631279367031155</v>
      </c>
      <c r="AH46" s="40">
        <f t="shared" si="33"/>
        <v>0.1232062882734668</v>
      </c>
      <c r="AI46" s="12">
        <v>73817472</v>
      </c>
      <c r="AJ46" s="12">
        <v>87013045</v>
      </c>
      <c r="AK46" s="12">
        <v>46599447</v>
      </c>
      <c r="AL46" s="12"/>
    </row>
    <row r="47" spans="1:38" s="13" customFormat="1" ht="12.75">
      <c r="A47" s="29" t="s">
        <v>96</v>
      </c>
      <c r="B47" s="63" t="s">
        <v>320</v>
      </c>
      <c r="C47" s="39" t="s">
        <v>321</v>
      </c>
      <c r="D47" s="80">
        <v>109625668</v>
      </c>
      <c r="E47" s="81">
        <v>31657450</v>
      </c>
      <c r="F47" s="82">
        <f t="shared" si="17"/>
        <v>141283118</v>
      </c>
      <c r="G47" s="80">
        <v>109625668</v>
      </c>
      <c r="H47" s="81">
        <v>31657450</v>
      </c>
      <c r="I47" s="83">
        <f t="shared" si="18"/>
        <v>141283118</v>
      </c>
      <c r="J47" s="80">
        <v>15579899</v>
      </c>
      <c r="K47" s="81">
        <v>1646416</v>
      </c>
      <c r="L47" s="81">
        <f t="shared" si="19"/>
        <v>17226315</v>
      </c>
      <c r="M47" s="40">
        <f t="shared" si="20"/>
        <v>0.12192762478529105</v>
      </c>
      <c r="N47" s="108">
        <v>29935453</v>
      </c>
      <c r="O47" s="109">
        <v>8064408</v>
      </c>
      <c r="P47" s="110">
        <f t="shared" si="21"/>
        <v>37999861</v>
      </c>
      <c r="Q47" s="40">
        <f t="shared" si="22"/>
        <v>0.2689625026537141</v>
      </c>
      <c r="R47" s="108">
        <v>0</v>
      </c>
      <c r="S47" s="110">
        <v>0</v>
      </c>
      <c r="T47" s="110">
        <f t="shared" si="23"/>
        <v>0</v>
      </c>
      <c r="U47" s="40">
        <f t="shared" si="24"/>
        <v>0</v>
      </c>
      <c r="V47" s="108">
        <v>0</v>
      </c>
      <c r="W47" s="110">
        <v>0</v>
      </c>
      <c r="X47" s="110">
        <f t="shared" si="25"/>
        <v>0</v>
      </c>
      <c r="Y47" s="40">
        <f t="shared" si="26"/>
        <v>0</v>
      </c>
      <c r="Z47" s="80">
        <f t="shared" si="27"/>
        <v>45515352</v>
      </c>
      <c r="AA47" s="81">
        <f t="shared" si="28"/>
        <v>9710824</v>
      </c>
      <c r="AB47" s="81">
        <f t="shared" si="29"/>
        <v>55226176</v>
      </c>
      <c r="AC47" s="40">
        <f t="shared" si="30"/>
        <v>0.39089012743900514</v>
      </c>
      <c r="AD47" s="80">
        <v>25504168</v>
      </c>
      <c r="AE47" s="81">
        <v>6696165</v>
      </c>
      <c r="AF47" s="81">
        <f t="shared" si="31"/>
        <v>32200333</v>
      </c>
      <c r="AG47" s="40">
        <f t="shared" si="32"/>
        <v>0.4121423265765679</v>
      </c>
      <c r="AH47" s="40">
        <f t="shared" si="33"/>
        <v>0.18010770261288922</v>
      </c>
      <c r="AI47" s="12">
        <v>127730101</v>
      </c>
      <c r="AJ47" s="12">
        <v>115336746</v>
      </c>
      <c r="AK47" s="12">
        <v>52642981</v>
      </c>
      <c r="AL47" s="12"/>
    </row>
    <row r="48" spans="1:38" s="13" customFormat="1" ht="12.75">
      <c r="A48" s="29" t="s">
        <v>96</v>
      </c>
      <c r="B48" s="63" t="s">
        <v>322</v>
      </c>
      <c r="C48" s="39" t="s">
        <v>323</v>
      </c>
      <c r="D48" s="80">
        <v>368146280</v>
      </c>
      <c r="E48" s="81">
        <v>37204000</v>
      </c>
      <c r="F48" s="82">
        <f t="shared" si="17"/>
        <v>405350280</v>
      </c>
      <c r="G48" s="80">
        <v>368146280</v>
      </c>
      <c r="H48" s="81">
        <v>37204000</v>
      </c>
      <c r="I48" s="83">
        <f t="shared" si="18"/>
        <v>405350280</v>
      </c>
      <c r="J48" s="80">
        <v>82883770</v>
      </c>
      <c r="K48" s="81">
        <v>5230924</v>
      </c>
      <c r="L48" s="81">
        <f t="shared" si="19"/>
        <v>88114694</v>
      </c>
      <c r="M48" s="40">
        <f t="shared" si="20"/>
        <v>0.21737913687884958</v>
      </c>
      <c r="N48" s="108">
        <v>81535135</v>
      </c>
      <c r="O48" s="109">
        <v>4027922</v>
      </c>
      <c r="P48" s="110">
        <f t="shared" si="21"/>
        <v>85563057</v>
      </c>
      <c r="Q48" s="40">
        <f t="shared" si="22"/>
        <v>0.21108424299102493</v>
      </c>
      <c r="R48" s="108">
        <v>0</v>
      </c>
      <c r="S48" s="110">
        <v>0</v>
      </c>
      <c r="T48" s="110">
        <f t="shared" si="23"/>
        <v>0</v>
      </c>
      <c r="U48" s="40">
        <f t="shared" si="24"/>
        <v>0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164418905</v>
      </c>
      <c r="AA48" s="81">
        <f t="shared" si="28"/>
        <v>9258846</v>
      </c>
      <c r="AB48" s="81">
        <f t="shared" si="29"/>
        <v>173677751</v>
      </c>
      <c r="AC48" s="40">
        <f t="shared" si="30"/>
        <v>0.42846337986987454</v>
      </c>
      <c r="AD48" s="80">
        <v>83225044</v>
      </c>
      <c r="AE48" s="81">
        <v>3775931</v>
      </c>
      <c r="AF48" s="81">
        <f t="shared" si="31"/>
        <v>87000975</v>
      </c>
      <c r="AG48" s="40">
        <f t="shared" si="32"/>
        <v>0.3987779830109353</v>
      </c>
      <c r="AH48" s="40">
        <f t="shared" si="33"/>
        <v>-0.016527607880256534</v>
      </c>
      <c r="AI48" s="12">
        <v>411250420</v>
      </c>
      <c r="AJ48" s="12">
        <v>357141369</v>
      </c>
      <c r="AK48" s="12">
        <v>163997613</v>
      </c>
      <c r="AL48" s="12"/>
    </row>
    <row r="49" spans="1:38" s="13" customFormat="1" ht="12.75">
      <c r="A49" s="29" t="s">
        <v>96</v>
      </c>
      <c r="B49" s="63" t="s">
        <v>324</v>
      </c>
      <c r="C49" s="39" t="s">
        <v>325</v>
      </c>
      <c r="D49" s="80">
        <v>112169791</v>
      </c>
      <c r="E49" s="81">
        <v>97369150</v>
      </c>
      <c r="F49" s="82">
        <f t="shared" si="17"/>
        <v>209538941</v>
      </c>
      <c r="G49" s="80">
        <v>112169791</v>
      </c>
      <c r="H49" s="81">
        <v>97369150</v>
      </c>
      <c r="I49" s="83">
        <f t="shared" si="18"/>
        <v>209538941</v>
      </c>
      <c r="J49" s="80">
        <v>21610558</v>
      </c>
      <c r="K49" s="81">
        <v>8107178</v>
      </c>
      <c r="L49" s="81">
        <f t="shared" si="19"/>
        <v>29717736</v>
      </c>
      <c r="M49" s="40">
        <f t="shared" si="20"/>
        <v>0.14182440675788277</v>
      </c>
      <c r="N49" s="108">
        <v>28389942</v>
      </c>
      <c r="O49" s="109">
        <v>18129016</v>
      </c>
      <c r="P49" s="110">
        <f t="shared" si="21"/>
        <v>46518958</v>
      </c>
      <c r="Q49" s="40">
        <f t="shared" si="22"/>
        <v>0.22200626660607203</v>
      </c>
      <c r="R49" s="108">
        <v>0</v>
      </c>
      <c r="S49" s="110">
        <v>0</v>
      </c>
      <c r="T49" s="110">
        <f t="shared" si="23"/>
        <v>0</v>
      </c>
      <c r="U49" s="40">
        <f t="shared" si="24"/>
        <v>0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50000500</v>
      </c>
      <c r="AA49" s="81">
        <f t="shared" si="28"/>
        <v>26236194</v>
      </c>
      <c r="AB49" s="81">
        <f t="shared" si="29"/>
        <v>76236694</v>
      </c>
      <c r="AC49" s="40">
        <f t="shared" si="30"/>
        <v>0.3638306733639548</v>
      </c>
      <c r="AD49" s="80">
        <v>16426204</v>
      </c>
      <c r="AE49" s="81">
        <v>10706370</v>
      </c>
      <c r="AF49" s="81">
        <f t="shared" si="31"/>
        <v>27132574</v>
      </c>
      <c r="AG49" s="40">
        <f t="shared" si="32"/>
        <v>0.41859890193963806</v>
      </c>
      <c r="AH49" s="40">
        <f t="shared" si="33"/>
        <v>0.7145058924376286</v>
      </c>
      <c r="AI49" s="12">
        <v>129073050</v>
      </c>
      <c r="AJ49" s="12">
        <v>151295244</v>
      </c>
      <c r="AK49" s="12">
        <v>54029837</v>
      </c>
      <c r="AL49" s="12"/>
    </row>
    <row r="50" spans="1:38" s="13" customFormat="1" ht="12.75">
      <c r="A50" s="29" t="s">
        <v>96</v>
      </c>
      <c r="B50" s="63" t="s">
        <v>326</v>
      </c>
      <c r="C50" s="39" t="s">
        <v>327</v>
      </c>
      <c r="D50" s="80">
        <v>206739229</v>
      </c>
      <c r="E50" s="81">
        <v>34700000</v>
      </c>
      <c r="F50" s="82">
        <f t="shared" si="17"/>
        <v>241439229</v>
      </c>
      <c r="G50" s="80">
        <v>206739229</v>
      </c>
      <c r="H50" s="81">
        <v>34700000</v>
      </c>
      <c r="I50" s="83">
        <f t="shared" si="18"/>
        <v>241439229</v>
      </c>
      <c r="J50" s="80">
        <v>61828718</v>
      </c>
      <c r="K50" s="81">
        <v>5671659</v>
      </c>
      <c r="L50" s="81">
        <f t="shared" si="19"/>
        <v>67500377</v>
      </c>
      <c r="M50" s="40">
        <f t="shared" si="20"/>
        <v>0.2795750188549517</v>
      </c>
      <c r="N50" s="108">
        <v>65158340</v>
      </c>
      <c r="O50" s="109">
        <v>9605550</v>
      </c>
      <c r="P50" s="110">
        <f t="shared" si="21"/>
        <v>74763890</v>
      </c>
      <c r="Q50" s="40">
        <f t="shared" si="22"/>
        <v>0.3096592476278989</v>
      </c>
      <c r="R50" s="108">
        <v>0</v>
      </c>
      <c r="S50" s="110">
        <v>0</v>
      </c>
      <c r="T50" s="110">
        <f t="shared" si="23"/>
        <v>0</v>
      </c>
      <c r="U50" s="40">
        <f t="shared" si="24"/>
        <v>0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126987058</v>
      </c>
      <c r="AA50" s="81">
        <f t="shared" si="28"/>
        <v>15277209</v>
      </c>
      <c r="AB50" s="81">
        <f t="shared" si="29"/>
        <v>142264267</v>
      </c>
      <c r="AC50" s="40">
        <f t="shared" si="30"/>
        <v>0.5892342664828506</v>
      </c>
      <c r="AD50" s="80">
        <v>53348080</v>
      </c>
      <c r="AE50" s="81">
        <v>7061735</v>
      </c>
      <c r="AF50" s="81">
        <f t="shared" si="31"/>
        <v>60409815</v>
      </c>
      <c r="AG50" s="40">
        <f t="shared" si="32"/>
        <v>0.5217566437725816</v>
      </c>
      <c r="AH50" s="40">
        <f t="shared" si="33"/>
        <v>0.23761163645344707</v>
      </c>
      <c r="AI50" s="12">
        <v>182248675</v>
      </c>
      <c r="AJ50" s="12">
        <v>306779266</v>
      </c>
      <c r="AK50" s="12">
        <v>95089457</v>
      </c>
      <c r="AL50" s="12"/>
    </row>
    <row r="51" spans="1:38" s="13" customFormat="1" ht="12.75">
      <c r="A51" s="29" t="s">
        <v>115</v>
      </c>
      <c r="B51" s="63" t="s">
        <v>328</v>
      </c>
      <c r="C51" s="39" t="s">
        <v>329</v>
      </c>
      <c r="D51" s="80">
        <v>356842598</v>
      </c>
      <c r="E51" s="81">
        <v>426935152</v>
      </c>
      <c r="F51" s="82">
        <f t="shared" si="17"/>
        <v>783777750</v>
      </c>
      <c r="G51" s="80">
        <v>356842598</v>
      </c>
      <c r="H51" s="81">
        <v>426935152</v>
      </c>
      <c r="I51" s="83">
        <f t="shared" si="18"/>
        <v>783777750</v>
      </c>
      <c r="J51" s="80">
        <v>56591504</v>
      </c>
      <c r="K51" s="81">
        <v>44165720</v>
      </c>
      <c r="L51" s="81">
        <f t="shared" si="19"/>
        <v>100757224</v>
      </c>
      <c r="M51" s="40">
        <f t="shared" si="20"/>
        <v>0.12855330991470476</v>
      </c>
      <c r="N51" s="108">
        <v>87482764</v>
      </c>
      <c r="O51" s="109">
        <v>97010302</v>
      </c>
      <c r="P51" s="110">
        <f t="shared" si="21"/>
        <v>184493066</v>
      </c>
      <c r="Q51" s="40">
        <f t="shared" si="22"/>
        <v>0.23538951698998856</v>
      </c>
      <c r="R51" s="108">
        <v>0</v>
      </c>
      <c r="S51" s="110">
        <v>0</v>
      </c>
      <c r="T51" s="110">
        <f t="shared" si="23"/>
        <v>0</v>
      </c>
      <c r="U51" s="40">
        <f t="shared" si="24"/>
        <v>0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144074268</v>
      </c>
      <c r="AA51" s="81">
        <f t="shared" si="28"/>
        <v>141176022</v>
      </c>
      <c r="AB51" s="81">
        <f t="shared" si="29"/>
        <v>285250290</v>
      </c>
      <c r="AC51" s="40">
        <f t="shared" si="30"/>
        <v>0.3639428269046933</v>
      </c>
      <c r="AD51" s="80">
        <v>75078859</v>
      </c>
      <c r="AE51" s="81">
        <v>45532655</v>
      </c>
      <c r="AF51" s="81">
        <f t="shared" si="31"/>
        <v>120611514</v>
      </c>
      <c r="AG51" s="40">
        <f t="shared" si="32"/>
        <v>0.35780482291660676</v>
      </c>
      <c r="AH51" s="40">
        <f t="shared" si="33"/>
        <v>0.529647210961965</v>
      </c>
      <c r="AI51" s="12">
        <v>566886020</v>
      </c>
      <c r="AJ51" s="12">
        <v>550829210</v>
      </c>
      <c r="AK51" s="12">
        <v>202834552</v>
      </c>
      <c r="AL51" s="12"/>
    </row>
    <row r="52" spans="1:38" s="59" customFormat="1" ht="12.75">
      <c r="A52" s="64"/>
      <c r="B52" s="65" t="s">
        <v>330</v>
      </c>
      <c r="C52" s="32"/>
      <c r="D52" s="84">
        <f>SUM(D46:D51)</f>
        <v>1229388556</v>
      </c>
      <c r="E52" s="85">
        <f>SUM(E46:E51)</f>
        <v>643327752</v>
      </c>
      <c r="F52" s="93">
        <f t="shared" si="17"/>
        <v>1872716308</v>
      </c>
      <c r="G52" s="84">
        <f>SUM(G46:G51)</f>
        <v>1229388556</v>
      </c>
      <c r="H52" s="85">
        <f>SUM(H46:H51)</f>
        <v>643327752</v>
      </c>
      <c r="I52" s="86">
        <f t="shared" si="18"/>
        <v>1872716308</v>
      </c>
      <c r="J52" s="84">
        <f>SUM(J46:J51)</f>
        <v>258468896</v>
      </c>
      <c r="K52" s="85">
        <f>SUM(K46:K51)</f>
        <v>67511569</v>
      </c>
      <c r="L52" s="85">
        <f t="shared" si="19"/>
        <v>325980465</v>
      </c>
      <c r="M52" s="44">
        <f t="shared" si="20"/>
        <v>0.17406825775343224</v>
      </c>
      <c r="N52" s="114">
        <f>SUM(N46:N51)</f>
        <v>310461395</v>
      </c>
      <c r="O52" s="115">
        <f>SUM(O46:O51)</f>
        <v>137286359</v>
      </c>
      <c r="P52" s="116">
        <f t="shared" si="21"/>
        <v>447747754</v>
      </c>
      <c r="Q52" s="44">
        <f t="shared" si="22"/>
        <v>0.23909000636523534</v>
      </c>
      <c r="R52" s="114">
        <f>SUM(R46:R51)</f>
        <v>0</v>
      </c>
      <c r="S52" s="116">
        <f>SUM(S46:S51)</f>
        <v>0</v>
      </c>
      <c r="T52" s="116">
        <f t="shared" si="23"/>
        <v>0</v>
      </c>
      <c r="U52" s="44">
        <f t="shared" si="24"/>
        <v>0</v>
      </c>
      <c r="V52" s="114">
        <f>SUM(V46:V51)</f>
        <v>0</v>
      </c>
      <c r="W52" s="116">
        <f>SUM(W46:W51)</f>
        <v>0</v>
      </c>
      <c r="X52" s="116">
        <f t="shared" si="25"/>
        <v>0</v>
      </c>
      <c r="Y52" s="44">
        <f t="shared" si="26"/>
        <v>0</v>
      </c>
      <c r="Z52" s="84">
        <f t="shared" si="27"/>
        <v>568930291</v>
      </c>
      <c r="AA52" s="85">
        <f t="shared" si="28"/>
        <v>204797928</v>
      </c>
      <c r="AB52" s="85">
        <f t="shared" si="29"/>
        <v>773728219</v>
      </c>
      <c r="AC52" s="44">
        <f t="shared" si="30"/>
        <v>0.4131582641186676</v>
      </c>
      <c r="AD52" s="84">
        <f>SUM(AD46:AD51)</f>
        <v>266520294</v>
      </c>
      <c r="AE52" s="85">
        <f>SUM(AE46:AE51)</f>
        <v>77224535</v>
      </c>
      <c r="AF52" s="85">
        <f t="shared" si="31"/>
        <v>343744829</v>
      </c>
      <c r="AG52" s="44">
        <f t="shared" si="32"/>
        <v>0.4126032994515545</v>
      </c>
      <c r="AH52" s="44">
        <f t="shared" si="33"/>
        <v>0.30255851499659947</v>
      </c>
      <c r="AI52" s="66">
        <f>SUM(AI46:AI51)</f>
        <v>1491005738</v>
      </c>
      <c r="AJ52" s="66">
        <f>SUM(AJ46:AJ51)</f>
        <v>1568394880</v>
      </c>
      <c r="AK52" s="66">
        <f>SUM(AK46:AK51)</f>
        <v>615193887</v>
      </c>
      <c r="AL52" s="66"/>
    </row>
    <row r="53" spans="1:38" s="13" customFormat="1" ht="12.75">
      <c r="A53" s="29" t="s">
        <v>96</v>
      </c>
      <c r="B53" s="63" t="s">
        <v>331</v>
      </c>
      <c r="C53" s="39" t="s">
        <v>332</v>
      </c>
      <c r="D53" s="80">
        <v>51855471</v>
      </c>
      <c r="E53" s="81">
        <v>55979002</v>
      </c>
      <c r="F53" s="82">
        <f t="shared" si="17"/>
        <v>107834473</v>
      </c>
      <c r="G53" s="80">
        <v>51855471</v>
      </c>
      <c r="H53" s="81">
        <v>55979002</v>
      </c>
      <c r="I53" s="83">
        <f t="shared" si="18"/>
        <v>107834473</v>
      </c>
      <c r="J53" s="80">
        <v>7554608</v>
      </c>
      <c r="K53" s="81">
        <v>5957325</v>
      </c>
      <c r="L53" s="81">
        <f t="shared" si="19"/>
        <v>13511933</v>
      </c>
      <c r="M53" s="40">
        <f t="shared" si="20"/>
        <v>0.12530253660163015</v>
      </c>
      <c r="N53" s="108">
        <v>12204240</v>
      </c>
      <c r="O53" s="109">
        <v>18921287</v>
      </c>
      <c r="P53" s="110">
        <f t="shared" si="21"/>
        <v>31125527</v>
      </c>
      <c r="Q53" s="40">
        <f t="shared" si="22"/>
        <v>0.28864171293348834</v>
      </c>
      <c r="R53" s="108">
        <v>0</v>
      </c>
      <c r="S53" s="110">
        <v>0</v>
      </c>
      <c r="T53" s="110">
        <f t="shared" si="23"/>
        <v>0</v>
      </c>
      <c r="U53" s="40">
        <f t="shared" si="24"/>
        <v>0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19758848</v>
      </c>
      <c r="AA53" s="81">
        <f t="shared" si="28"/>
        <v>24878612</v>
      </c>
      <c r="AB53" s="81">
        <f t="shared" si="29"/>
        <v>44637460</v>
      </c>
      <c r="AC53" s="40">
        <f t="shared" si="30"/>
        <v>0.4139442495351185</v>
      </c>
      <c r="AD53" s="80">
        <v>7379154</v>
      </c>
      <c r="AE53" s="81">
        <v>7028357</v>
      </c>
      <c r="AF53" s="81">
        <f t="shared" si="31"/>
        <v>14407511</v>
      </c>
      <c r="AG53" s="40">
        <f t="shared" si="32"/>
        <v>0.22822488239192834</v>
      </c>
      <c r="AH53" s="40">
        <f t="shared" si="33"/>
        <v>1.1603680885615844</v>
      </c>
      <c r="AI53" s="12">
        <v>113954551</v>
      </c>
      <c r="AJ53" s="12">
        <v>102517830</v>
      </c>
      <c r="AK53" s="12">
        <v>26007264</v>
      </c>
      <c r="AL53" s="12"/>
    </row>
    <row r="54" spans="1:38" s="13" customFormat="1" ht="12.75">
      <c r="A54" s="29" t="s">
        <v>96</v>
      </c>
      <c r="B54" s="63" t="s">
        <v>333</v>
      </c>
      <c r="C54" s="39" t="s">
        <v>334</v>
      </c>
      <c r="D54" s="80">
        <v>88654316</v>
      </c>
      <c r="E54" s="81">
        <v>43715000</v>
      </c>
      <c r="F54" s="82">
        <f t="shared" si="17"/>
        <v>132369316</v>
      </c>
      <c r="G54" s="80">
        <v>88654316</v>
      </c>
      <c r="H54" s="81">
        <v>43715000</v>
      </c>
      <c r="I54" s="83">
        <f t="shared" si="18"/>
        <v>132369316</v>
      </c>
      <c r="J54" s="80">
        <v>16888218</v>
      </c>
      <c r="K54" s="81">
        <v>9304387</v>
      </c>
      <c r="L54" s="81">
        <f t="shared" si="19"/>
        <v>26192605</v>
      </c>
      <c r="M54" s="40">
        <f t="shared" si="20"/>
        <v>0.19787520092647454</v>
      </c>
      <c r="N54" s="108">
        <v>17121886</v>
      </c>
      <c r="O54" s="109">
        <v>9714797</v>
      </c>
      <c r="P54" s="110">
        <f t="shared" si="21"/>
        <v>26836683</v>
      </c>
      <c r="Q54" s="40">
        <f t="shared" si="22"/>
        <v>0.20274096604080058</v>
      </c>
      <c r="R54" s="108">
        <v>0</v>
      </c>
      <c r="S54" s="110">
        <v>0</v>
      </c>
      <c r="T54" s="110">
        <f t="shared" si="23"/>
        <v>0</v>
      </c>
      <c r="U54" s="40">
        <f t="shared" si="24"/>
        <v>0</v>
      </c>
      <c r="V54" s="108">
        <v>0</v>
      </c>
      <c r="W54" s="110">
        <v>0</v>
      </c>
      <c r="X54" s="110">
        <f t="shared" si="25"/>
        <v>0</v>
      </c>
      <c r="Y54" s="40">
        <f t="shared" si="26"/>
        <v>0</v>
      </c>
      <c r="Z54" s="80">
        <f t="shared" si="27"/>
        <v>34010104</v>
      </c>
      <c r="AA54" s="81">
        <f t="shared" si="28"/>
        <v>19019184</v>
      </c>
      <c r="AB54" s="81">
        <f t="shared" si="29"/>
        <v>53029288</v>
      </c>
      <c r="AC54" s="40">
        <f t="shared" si="30"/>
        <v>0.4006161669672751</v>
      </c>
      <c r="AD54" s="80">
        <v>9861490</v>
      </c>
      <c r="AE54" s="81">
        <v>13566814</v>
      </c>
      <c r="AF54" s="81">
        <f t="shared" si="31"/>
        <v>23428304</v>
      </c>
      <c r="AG54" s="40">
        <f t="shared" si="32"/>
        <v>0.7872606578555102</v>
      </c>
      <c r="AH54" s="40">
        <f t="shared" si="33"/>
        <v>0.14548125207868234</v>
      </c>
      <c r="AI54" s="12">
        <v>60378000</v>
      </c>
      <c r="AJ54" s="12">
        <v>60038000</v>
      </c>
      <c r="AK54" s="12">
        <v>47533224</v>
      </c>
      <c r="AL54" s="12"/>
    </row>
    <row r="55" spans="1:38" s="13" customFormat="1" ht="12.75">
      <c r="A55" s="29" t="s">
        <v>96</v>
      </c>
      <c r="B55" s="63" t="s">
        <v>335</v>
      </c>
      <c r="C55" s="39" t="s">
        <v>336</v>
      </c>
      <c r="D55" s="80">
        <v>25711000</v>
      </c>
      <c r="E55" s="81">
        <v>11202000</v>
      </c>
      <c r="F55" s="83">
        <f t="shared" si="17"/>
        <v>36913000</v>
      </c>
      <c r="G55" s="80">
        <v>25711000</v>
      </c>
      <c r="H55" s="81">
        <v>11202000</v>
      </c>
      <c r="I55" s="83">
        <f t="shared" si="18"/>
        <v>36913000</v>
      </c>
      <c r="J55" s="80">
        <v>6001448</v>
      </c>
      <c r="K55" s="81">
        <v>2113100</v>
      </c>
      <c r="L55" s="81">
        <f t="shared" si="19"/>
        <v>8114548</v>
      </c>
      <c r="M55" s="40">
        <f t="shared" si="20"/>
        <v>0.2198290033321594</v>
      </c>
      <c r="N55" s="108">
        <v>4961247</v>
      </c>
      <c r="O55" s="109">
        <v>1034086</v>
      </c>
      <c r="P55" s="110">
        <f t="shared" si="21"/>
        <v>5995333</v>
      </c>
      <c r="Q55" s="40">
        <f t="shared" si="22"/>
        <v>0.16241792864302548</v>
      </c>
      <c r="R55" s="108">
        <v>0</v>
      </c>
      <c r="S55" s="110">
        <v>0</v>
      </c>
      <c r="T55" s="110">
        <f t="shared" si="23"/>
        <v>0</v>
      </c>
      <c r="U55" s="40">
        <f t="shared" si="24"/>
        <v>0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10962695</v>
      </c>
      <c r="AA55" s="81">
        <f t="shared" si="28"/>
        <v>3147186</v>
      </c>
      <c r="AB55" s="81">
        <f t="shared" si="29"/>
        <v>14109881</v>
      </c>
      <c r="AC55" s="40">
        <f t="shared" si="30"/>
        <v>0.3822469319751849</v>
      </c>
      <c r="AD55" s="80">
        <v>3929036</v>
      </c>
      <c r="AE55" s="81">
        <v>7047411</v>
      </c>
      <c r="AF55" s="81">
        <f t="shared" si="31"/>
        <v>10976447</v>
      </c>
      <c r="AG55" s="40">
        <f t="shared" si="32"/>
        <v>1.287577973410142</v>
      </c>
      <c r="AH55" s="40">
        <f t="shared" si="33"/>
        <v>-0.4538002142223253</v>
      </c>
      <c r="AI55" s="12">
        <v>23511220</v>
      </c>
      <c r="AJ55" s="12">
        <v>39045704</v>
      </c>
      <c r="AK55" s="12">
        <v>30272529</v>
      </c>
      <c r="AL55" s="12"/>
    </row>
    <row r="56" spans="1:38" s="13" customFormat="1" ht="12.75">
      <c r="A56" s="29" t="s">
        <v>96</v>
      </c>
      <c r="B56" s="63" t="s">
        <v>337</v>
      </c>
      <c r="C56" s="39" t="s">
        <v>338</v>
      </c>
      <c r="D56" s="80">
        <v>35064815</v>
      </c>
      <c r="E56" s="81">
        <v>150000</v>
      </c>
      <c r="F56" s="82">
        <f t="shared" si="17"/>
        <v>35214815</v>
      </c>
      <c r="G56" s="80">
        <v>35064815</v>
      </c>
      <c r="H56" s="81">
        <v>150000</v>
      </c>
      <c r="I56" s="82">
        <f t="shared" si="18"/>
        <v>35214815</v>
      </c>
      <c r="J56" s="80">
        <v>12102577</v>
      </c>
      <c r="K56" s="94">
        <v>202795</v>
      </c>
      <c r="L56" s="81">
        <f t="shared" si="19"/>
        <v>12305372</v>
      </c>
      <c r="M56" s="40">
        <f t="shared" si="20"/>
        <v>0.3494373603836908</v>
      </c>
      <c r="N56" s="108">
        <v>13500545</v>
      </c>
      <c r="O56" s="109">
        <v>2708268</v>
      </c>
      <c r="P56" s="110">
        <f t="shared" si="21"/>
        <v>16208813</v>
      </c>
      <c r="Q56" s="40">
        <f t="shared" si="22"/>
        <v>0.46028391743645397</v>
      </c>
      <c r="R56" s="108">
        <v>0</v>
      </c>
      <c r="S56" s="110">
        <v>0</v>
      </c>
      <c r="T56" s="110">
        <f t="shared" si="23"/>
        <v>0</v>
      </c>
      <c r="U56" s="40">
        <f t="shared" si="24"/>
        <v>0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25603122</v>
      </c>
      <c r="AA56" s="81">
        <f t="shared" si="28"/>
        <v>2911063</v>
      </c>
      <c r="AB56" s="81">
        <f t="shared" si="29"/>
        <v>28514185</v>
      </c>
      <c r="AC56" s="40">
        <f t="shared" si="30"/>
        <v>0.8097212778201447</v>
      </c>
      <c r="AD56" s="80">
        <v>15756686</v>
      </c>
      <c r="AE56" s="81">
        <v>1561278</v>
      </c>
      <c r="AF56" s="81">
        <f t="shared" si="31"/>
        <v>17317964</v>
      </c>
      <c r="AG56" s="40">
        <f t="shared" si="32"/>
        <v>0.37151470076315435</v>
      </c>
      <c r="AH56" s="40">
        <f t="shared" si="33"/>
        <v>-0.06404627010426855</v>
      </c>
      <c r="AI56" s="12">
        <v>74690000</v>
      </c>
      <c r="AJ56" s="12">
        <v>47954000</v>
      </c>
      <c r="AK56" s="12">
        <v>27748433</v>
      </c>
      <c r="AL56" s="12"/>
    </row>
    <row r="57" spans="1:38" s="13" customFormat="1" ht="12.75">
      <c r="A57" s="29" t="s">
        <v>96</v>
      </c>
      <c r="B57" s="63" t="s">
        <v>339</v>
      </c>
      <c r="C57" s="39" t="s">
        <v>340</v>
      </c>
      <c r="D57" s="80">
        <v>82967585</v>
      </c>
      <c r="E57" s="81">
        <v>30858000</v>
      </c>
      <c r="F57" s="82">
        <f t="shared" si="17"/>
        <v>113825585</v>
      </c>
      <c r="G57" s="80">
        <v>82967585</v>
      </c>
      <c r="H57" s="81">
        <v>30858000</v>
      </c>
      <c r="I57" s="82">
        <f t="shared" si="18"/>
        <v>113825585</v>
      </c>
      <c r="J57" s="80">
        <v>17199854</v>
      </c>
      <c r="K57" s="94">
        <v>5132327</v>
      </c>
      <c r="L57" s="81">
        <f t="shared" si="19"/>
        <v>22332181</v>
      </c>
      <c r="M57" s="40">
        <f t="shared" si="20"/>
        <v>0.196196496596086</v>
      </c>
      <c r="N57" s="108">
        <v>21090546</v>
      </c>
      <c r="O57" s="109">
        <v>6403705</v>
      </c>
      <c r="P57" s="110">
        <f t="shared" si="21"/>
        <v>27494251</v>
      </c>
      <c r="Q57" s="40">
        <f t="shared" si="22"/>
        <v>0.241547196968063</v>
      </c>
      <c r="R57" s="108">
        <v>0</v>
      </c>
      <c r="S57" s="110">
        <v>0</v>
      </c>
      <c r="T57" s="110">
        <f t="shared" si="23"/>
        <v>0</v>
      </c>
      <c r="U57" s="40">
        <f t="shared" si="24"/>
        <v>0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38290400</v>
      </c>
      <c r="AA57" s="81">
        <f t="shared" si="28"/>
        <v>11536032</v>
      </c>
      <c r="AB57" s="81">
        <f t="shared" si="29"/>
        <v>49826432</v>
      </c>
      <c r="AC57" s="40">
        <f t="shared" si="30"/>
        <v>0.43774369356414905</v>
      </c>
      <c r="AD57" s="80">
        <v>21737029</v>
      </c>
      <c r="AE57" s="81">
        <v>3105531</v>
      </c>
      <c r="AF57" s="81">
        <f t="shared" si="31"/>
        <v>24842560</v>
      </c>
      <c r="AG57" s="40">
        <f t="shared" si="32"/>
        <v>0.4319727741972179</v>
      </c>
      <c r="AH57" s="40">
        <f t="shared" si="33"/>
        <v>0.1067398448469079</v>
      </c>
      <c r="AI57" s="12">
        <v>113998622</v>
      </c>
      <c r="AJ57" s="12">
        <v>76774000</v>
      </c>
      <c r="AK57" s="12">
        <v>49244301</v>
      </c>
      <c r="AL57" s="12"/>
    </row>
    <row r="58" spans="1:38" s="13" customFormat="1" ht="12.75">
      <c r="A58" s="29" t="s">
        <v>115</v>
      </c>
      <c r="B58" s="63" t="s">
        <v>341</v>
      </c>
      <c r="C58" s="39" t="s">
        <v>342</v>
      </c>
      <c r="D58" s="80">
        <v>251311715</v>
      </c>
      <c r="E58" s="81">
        <v>215490111</v>
      </c>
      <c r="F58" s="82">
        <f t="shared" si="17"/>
        <v>466801826</v>
      </c>
      <c r="G58" s="80">
        <v>251311715</v>
      </c>
      <c r="H58" s="81">
        <v>215490111</v>
      </c>
      <c r="I58" s="82">
        <f t="shared" si="18"/>
        <v>466801826</v>
      </c>
      <c r="J58" s="80">
        <v>47676225</v>
      </c>
      <c r="K58" s="94">
        <v>21954941</v>
      </c>
      <c r="L58" s="81">
        <f t="shared" si="19"/>
        <v>69631166</v>
      </c>
      <c r="M58" s="40">
        <f t="shared" si="20"/>
        <v>0.14916643877909766</v>
      </c>
      <c r="N58" s="108">
        <v>38675599</v>
      </c>
      <c r="O58" s="109">
        <v>68113747</v>
      </c>
      <c r="P58" s="110">
        <f t="shared" si="21"/>
        <v>106789346</v>
      </c>
      <c r="Q58" s="40">
        <f t="shared" si="22"/>
        <v>0.2287680554188749</v>
      </c>
      <c r="R58" s="108">
        <v>0</v>
      </c>
      <c r="S58" s="110">
        <v>0</v>
      </c>
      <c r="T58" s="110">
        <f t="shared" si="23"/>
        <v>0</v>
      </c>
      <c r="U58" s="40">
        <f t="shared" si="24"/>
        <v>0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86351824</v>
      </c>
      <c r="AA58" s="81">
        <f t="shared" si="28"/>
        <v>90068688</v>
      </c>
      <c r="AB58" s="81">
        <f t="shared" si="29"/>
        <v>176420512</v>
      </c>
      <c r="AC58" s="40">
        <f t="shared" si="30"/>
        <v>0.3779344941979726</v>
      </c>
      <c r="AD58" s="80">
        <v>35400534</v>
      </c>
      <c r="AE58" s="81">
        <v>16271457</v>
      </c>
      <c r="AF58" s="81">
        <f t="shared" si="31"/>
        <v>51671991</v>
      </c>
      <c r="AG58" s="40">
        <f t="shared" si="32"/>
        <v>0.23376173893460664</v>
      </c>
      <c r="AH58" s="40">
        <f t="shared" si="33"/>
        <v>1.0666775932825967</v>
      </c>
      <c r="AI58" s="12">
        <v>429356042</v>
      </c>
      <c r="AJ58" s="12">
        <v>481522408</v>
      </c>
      <c r="AK58" s="12">
        <v>100367015</v>
      </c>
      <c r="AL58" s="12"/>
    </row>
    <row r="59" spans="1:38" s="59" customFormat="1" ht="12.75">
      <c r="A59" s="64"/>
      <c r="B59" s="65" t="s">
        <v>343</v>
      </c>
      <c r="C59" s="32"/>
      <c r="D59" s="84">
        <f>SUM(D53:D58)</f>
        <v>535564902</v>
      </c>
      <c r="E59" s="85">
        <f>SUM(E53:E58)</f>
        <v>357394113</v>
      </c>
      <c r="F59" s="86">
        <f t="shared" si="17"/>
        <v>892959015</v>
      </c>
      <c r="G59" s="84">
        <f>SUM(G53:G58)</f>
        <v>535564902</v>
      </c>
      <c r="H59" s="85">
        <f>SUM(H53:H58)</f>
        <v>357394113</v>
      </c>
      <c r="I59" s="93">
        <f t="shared" si="18"/>
        <v>892959015</v>
      </c>
      <c r="J59" s="84">
        <f>SUM(J53:J58)</f>
        <v>107422930</v>
      </c>
      <c r="K59" s="95">
        <f>SUM(K53:K58)</f>
        <v>44664875</v>
      </c>
      <c r="L59" s="85">
        <f t="shared" si="19"/>
        <v>152087805</v>
      </c>
      <c r="M59" s="44">
        <f t="shared" si="20"/>
        <v>0.17031890875753128</v>
      </c>
      <c r="N59" s="114">
        <f>SUM(N53:N58)</f>
        <v>107554063</v>
      </c>
      <c r="O59" s="115">
        <f>SUM(O53:O58)</f>
        <v>106895890</v>
      </c>
      <c r="P59" s="116">
        <f t="shared" si="21"/>
        <v>214449953</v>
      </c>
      <c r="Q59" s="44">
        <f t="shared" si="22"/>
        <v>0.24015654626657193</v>
      </c>
      <c r="R59" s="114">
        <f>SUM(R53:R58)</f>
        <v>0</v>
      </c>
      <c r="S59" s="116">
        <f>SUM(S53:S58)</f>
        <v>0</v>
      </c>
      <c r="T59" s="116">
        <f t="shared" si="23"/>
        <v>0</v>
      </c>
      <c r="U59" s="44">
        <f t="shared" si="24"/>
        <v>0</v>
      </c>
      <c r="V59" s="114">
        <f>SUM(V53:V58)</f>
        <v>0</v>
      </c>
      <c r="W59" s="116">
        <f>SUM(W53:W58)</f>
        <v>0</v>
      </c>
      <c r="X59" s="116">
        <f t="shared" si="25"/>
        <v>0</v>
      </c>
      <c r="Y59" s="44">
        <f t="shared" si="26"/>
        <v>0</v>
      </c>
      <c r="Z59" s="84">
        <f t="shared" si="27"/>
        <v>214976993</v>
      </c>
      <c r="AA59" s="85">
        <f t="shared" si="28"/>
        <v>151560765</v>
      </c>
      <c r="AB59" s="85">
        <f t="shared" si="29"/>
        <v>366537758</v>
      </c>
      <c r="AC59" s="44">
        <f t="shared" si="30"/>
        <v>0.4104754550241032</v>
      </c>
      <c r="AD59" s="84">
        <f>SUM(AD53:AD58)</f>
        <v>94063929</v>
      </c>
      <c r="AE59" s="85">
        <f>SUM(AE53:AE58)</f>
        <v>48580848</v>
      </c>
      <c r="AF59" s="85">
        <f t="shared" si="31"/>
        <v>142644777</v>
      </c>
      <c r="AG59" s="44">
        <f t="shared" si="32"/>
        <v>0.34462158542546323</v>
      </c>
      <c r="AH59" s="44">
        <f t="shared" si="33"/>
        <v>0.5033845438308617</v>
      </c>
      <c r="AI59" s="66">
        <f>SUM(AI53:AI58)</f>
        <v>815888435</v>
      </c>
      <c r="AJ59" s="66">
        <f>SUM(AJ53:AJ58)</f>
        <v>807851942</v>
      </c>
      <c r="AK59" s="66">
        <f>SUM(AK53:AK58)</f>
        <v>281172766</v>
      </c>
      <c r="AL59" s="66"/>
    </row>
    <row r="60" spans="1:38" s="13" customFormat="1" ht="12.75">
      <c r="A60" s="29" t="s">
        <v>96</v>
      </c>
      <c r="B60" s="63" t="s">
        <v>344</v>
      </c>
      <c r="C60" s="39" t="s">
        <v>345</v>
      </c>
      <c r="D60" s="80">
        <v>50370896</v>
      </c>
      <c r="E60" s="81">
        <v>20958000</v>
      </c>
      <c r="F60" s="82">
        <f t="shared" si="17"/>
        <v>71328896</v>
      </c>
      <c r="G60" s="80">
        <v>50370896</v>
      </c>
      <c r="H60" s="81">
        <v>20958000</v>
      </c>
      <c r="I60" s="82">
        <f t="shared" si="18"/>
        <v>71328896</v>
      </c>
      <c r="J60" s="80">
        <v>21031081</v>
      </c>
      <c r="K60" s="94">
        <v>822522</v>
      </c>
      <c r="L60" s="81">
        <f t="shared" si="19"/>
        <v>21853603</v>
      </c>
      <c r="M60" s="40">
        <f t="shared" si="20"/>
        <v>0.3063779789890481</v>
      </c>
      <c r="N60" s="108">
        <v>19156598</v>
      </c>
      <c r="O60" s="109">
        <v>1770217</v>
      </c>
      <c r="P60" s="110">
        <f t="shared" si="21"/>
        <v>20926815</v>
      </c>
      <c r="Q60" s="40">
        <f t="shared" si="22"/>
        <v>0.29338481560123963</v>
      </c>
      <c r="R60" s="108">
        <v>0</v>
      </c>
      <c r="S60" s="110">
        <v>0</v>
      </c>
      <c r="T60" s="110">
        <f t="shared" si="23"/>
        <v>0</v>
      </c>
      <c r="U60" s="40">
        <f t="shared" si="24"/>
        <v>0</v>
      </c>
      <c r="V60" s="108">
        <v>0</v>
      </c>
      <c r="W60" s="110">
        <v>0</v>
      </c>
      <c r="X60" s="110">
        <f t="shared" si="25"/>
        <v>0</v>
      </c>
      <c r="Y60" s="40">
        <f t="shared" si="26"/>
        <v>0</v>
      </c>
      <c r="Z60" s="80">
        <f t="shared" si="27"/>
        <v>40187679</v>
      </c>
      <c r="AA60" s="81">
        <f t="shared" si="28"/>
        <v>2592739</v>
      </c>
      <c r="AB60" s="81">
        <f t="shared" si="29"/>
        <v>42780418</v>
      </c>
      <c r="AC60" s="40">
        <f t="shared" si="30"/>
        <v>0.5997627945902878</v>
      </c>
      <c r="AD60" s="80">
        <v>15542616</v>
      </c>
      <c r="AE60" s="81">
        <v>68120</v>
      </c>
      <c r="AF60" s="81">
        <f t="shared" si="31"/>
        <v>15610736</v>
      </c>
      <c r="AG60" s="40">
        <f t="shared" si="32"/>
        <v>0.6516847731705905</v>
      </c>
      <c r="AH60" s="40">
        <f t="shared" si="33"/>
        <v>0.3405399335431718</v>
      </c>
      <c r="AI60" s="12">
        <v>61499080</v>
      </c>
      <c r="AJ60" s="12">
        <v>60955289</v>
      </c>
      <c r="AK60" s="12">
        <v>40078014</v>
      </c>
      <c r="AL60" s="12"/>
    </row>
    <row r="61" spans="1:38" s="13" customFormat="1" ht="12.75">
      <c r="A61" s="29" t="s">
        <v>96</v>
      </c>
      <c r="B61" s="63" t="s">
        <v>92</v>
      </c>
      <c r="C61" s="39" t="s">
        <v>93</v>
      </c>
      <c r="D61" s="80">
        <v>1812293800</v>
      </c>
      <c r="E61" s="81">
        <v>206483100</v>
      </c>
      <c r="F61" s="82">
        <f t="shared" si="17"/>
        <v>2018776900</v>
      </c>
      <c r="G61" s="80">
        <v>1812293800</v>
      </c>
      <c r="H61" s="81">
        <v>206483100</v>
      </c>
      <c r="I61" s="82">
        <f t="shared" si="18"/>
        <v>2018776900</v>
      </c>
      <c r="J61" s="80">
        <v>563742838</v>
      </c>
      <c r="K61" s="94">
        <v>15938259</v>
      </c>
      <c r="L61" s="81">
        <f t="shared" si="19"/>
        <v>579681097</v>
      </c>
      <c r="M61" s="40">
        <f t="shared" si="20"/>
        <v>0.2871447047962556</v>
      </c>
      <c r="N61" s="108">
        <v>503615928</v>
      </c>
      <c r="O61" s="109">
        <v>30824303</v>
      </c>
      <c r="P61" s="110">
        <f t="shared" si="21"/>
        <v>534440231</v>
      </c>
      <c r="Q61" s="40">
        <f t="shared" si="22"/>
        <v>0.26473466731266837</v>
      </c>
      <c r="R61" s="108">
        <v>0</v>
      </c>
      <c r="S61" s="110">
        <v>0</v>
      </c>
      <c r="T61" s="110">
        <f t="shared" si="23"/>
        <v>0</v>
      </c>
      <c r="U61" s="40">
        <f t="shared" si="24"/>
        <v>0</v>
      </c>
      <c r="V61" s="108">
        <v>0</v>
      </c>
      <c r="W61" s="110">
        <v>0</v>
      </c>
      <c r="X61" s="110">
        <f t="shared" si="25"/>
        <v>0</v>
      </c>
      <c r="Y61" s="40">
        <f t="shared" si="26"/>
        <v>0</v>
      </c>
      <c r="Z61" s="80">
        <f t="shared" si="27"/>
        <v>1067358766</v>
      </c>
      <c r="AA61" s="81">
        <f t="shared" si="28"/>
        <v>46762562</v>
      </c>
      <c r="AB61" s="81">
        <f t="shared" si="29"/>
        <v>1114121328</v>
      </c>
      <c r="AC61" s="40">
        <f t="shared" si="30"/>
        <v>0.551879372108924</v>
      </c>
      <c r="AD61" s="80">
        <v>478435721</v>
      </c>
      <c r="AE61" s="81">
        <v>17515871</v>
      </c>
      <c r="AF61" s="81">
        <f t="shared" si="31"/>
        <v>495951592</v>
      </c>
      <c r="AG61" s="40">
        <f t="shared" si="32"/>
        <v>0.4289398161423253</v>
      </c>
      <c r="AH61" s="40">
        <f t="shared" si="33"/>
        <v>0.07760563655978747</v>
      </c>
      <c r="AI61" s="12">
        <v>2267008003</v>
      </c>
      <c r="AJ61" s="12">
        <v>1881980002</v>
      </c>
      <c r="AK61" s="12">
        <v>972409996</v>
      </c>
      <c r="AL61" s="12"/>
    </row>
    <row r="62" spans="1:38" s="13" customFormat="1" ht="12.75">
      <c r="A62" s="29" t="s">
        <v>96</v>
      </c>
      <c r="B62" s="63" t="s">
        <v>346</v>
      </c>
      <c r="C62" s="39" t="s">
        <v>347</v>
      </c>
      <c r="D62" s="80">
        <v>50401998</v>
      </c>
      <c r="E62" s="81">
        <v>18548000</v>
      </c>
      <c r="F62" s="82">
        <f t="shared" si="17"/>
        <v>68949998</v>
      </c>
      <c r="G62" s="80">
        <v>50401998</v>
      </c>
      <c r="H62" s="81">
        <v>18548000</v>
      </c>
      <c r="I62" s="82">
        <f t="shared" si="18"/>
        <v>68949998</v>
      </c>
      <c r="J62" s="80">
        <v>9103680</v>
      </c>
      <c r="K62" s="94">
        <v>1336150</v>
      </c>
      <c r="L62" s="81">
        <f t="shared" si="19"/>
        <v>10439830</v>
      </c>
      <c r="M62" s="40">
        <f t="shared" si="20"/>
        <v>0.15141160700251216</v>
      </c>
      <c r="N62" s="108">
        <v>8026213</v>
      </c>
      <c r="O62" s="109">
        <v>3371791</v>
      </c>
      <c r="P62" s="110">
        <f t="shared" si="21"/>
        <v>11398004</v>
      </c>
      <c r="Q62" s="40">
        <f t="shared" si="22"/>
        <v>0.16530825715179862</v>
      </c>
      <c r="R62" s="108">
        <v>0</v>
      </c>
      <c r="S62" s="110">
        <v>0</v>
      </c>
      <c r="T62" s="110">
        <f t="shared" si="23"/>
        <v>0</v>
      </c>
      <c r="U62" s="40">
        <f t="shared" si="24"/>
        <v>0</v>
      </c>
      <c r="V62" s="108">
        <v>0</v>
      </c>
      <c r="W62" s="110">
        <v>0</v>
      </c>
      <c r="X62" s="110">
        <f t="shared" si="25"/>
        <v>0</v>
      </c>
      <c r="Y62" s="40">
        <f t="shared" si="26"/>
        <v>0</v>
      </c>
      <c r="Z62" s="80">
        <f t="shared" si="27"/>
        <v>17129893</v>
      </c>
      <c r="AA62" s="81">
        <f t="shared" si="28"/>
        <v>4707941</v>
      </c>
      <c r="AB62" s="81">
        <f t="shared" si="29"/>
        <v>21837834</v>
      </c>
      <c r="AC62" s="40">
        <f t="shared" si="30"/>
        <v>0.3167198641543108</v>
      </c>
      <c r="AD62" s="80">
        <v>4737833</v>
      </c>
      <c r="AE62" s="81">
        <v>3916177</v>
      </c>
      <c r="AF62" s="81">
        <f t="shared" si="31"/>
        <v>8654010</v>
      </c>
      <c r="AG62" s="40">
        <f t="shared" si="32"/>
        <v>0.4639178043923675</v>
      </c>
      <c r="AH62" s="40">
        <f t="shared" si="33"/>
        <v>0.31707774777242004</v>
      </c>
      <c r="AI62" s="12">
        <v>30341086</v>
      </c>
      <c r="AJ62" s="12">
        <v>34877000</v>
      </c>
      <c r="AK62" s="12">
        <v>14075770</v>
      </c>
      <c r="AL62" s="12"/>
    </row>
    <row r="63" spans="1:38" s="13" customFormat="1" ht="12.75">
      <c r="A63" s="29" t="s">
        <v>96</v>
      </c>
      <c r="B63" s="63" t="s">
        <v>348</v>
      </c>
      <c r="C63" s="39" t="s">
        <v>349</v>
      </c>
      <c r="D63" s="80">
        <v>194852899</v>
      </c>
      <c r="E63" s="81">
        <v>51414400</v>
      </c>
      <c r="F63" s="82">
        <f t="shared" si="17"/>
        <v>246267299</v>
      </c>
      <c r="G63" s="80">
        <v>201267942</v>
      </c>
      <c r="H63" s="81">
        <v>51414400</v>
      </c>
      <c r="I63" s="82">
        <f t="shared" si="18"/>
        <v>252682342</v>
      </c>
      <c r="J63" s="80">
        <v>46312917</v>
      </c>
      <c r="K63" s="94">
        <v>9030207</v>
      </c>
      <c r="L63" s="81">
        <f t="shared" si="19"/>
        <v>55343124</v>
      </c>
      <c r="M63" s="40">
        <f t="shared" si="20"/>
        <v>0.2247278636860349</v>
      </c>
      <c r="N63" s="108">
        <v>50416087</v>
      </c>
      <c r="O63" s="109">
        <v>5799200</v>
      </c>
      <c r="P63" s="110">
        <f t="shared" si="21"/>
        <v>56215287</v>
      </c>
      <c r="Q63" s="40">
        <f t="shared" si="22"/>
        <v>0.22826939357466214</v>
      </c>
      <c r="R63" s="108">
        <v>0</v>
      </c>
      <c r="S63" s="110">
        <v>0</v>
      </c>
      <c r="T63" s="110">
        <f t="shared" si="23"/>
        <v>0</v>
      </c>
      <c r="U63" s="40">
        <f t="shared" si="24"/>
        <v>0</v>
      </c>
      <c r="V63" s="108">
        <v>0</v>
      </c>
      <c r="W63" s="110">
        <v>0</v>
      </c>
      <c r="X63" s="110">
        <f t="shared" si="25"/>
        <v>0</v>
      </c>
      <c r="Y63" s="40">
        <f t="shared" si="26"/>
        <v>0</v>
      </c>
      <c r="Z63" s="80">
        <f t="shared" si="27"/>
        <v>96729004</v>
      </c>
      <c r="AA63" s="81">
        <f t="shared" si="28"/>
        <v>14829407</v>
      </c>
      <c r="AB63" s="81">
        <f t="shared" si="29"/>
        <v>111558411</v>
      </c>
      <c r="AC63" s="40">
        <f t="shared" si="30"/>
        <v>0.45299725726069706</v>
      </c>
      <c r="AD63" s="80">
        <v>42726536</v>
      </c>
      <c r="AE63" s="81">
        <v>3307706</v>
      </c>
      <c r="AF63" s="81">
        <f t="shared" si="31"/>
        <v>46034242</v>
      </c>
      <c r="AG63" s="40">
        <f t="shared" si="32"/>
        <v>0.4251546232590919</v>
      </c>
      <c r="AH63" s="40">
        <f t="shared" si="33"/>
        <v>0.22116243382480372</v>
      </c>
      <c r="AI63" s="12">
        <v>211883388</v>
      </c>
      <c r="AJ63" s="12">
        <v>221390828</v>
      </c>
      <c r="AK63" s="12">
        <v>90083202</v>
      </c>
      <c r="AL63" s="12"/>
    </row>
    <row r="64" spans="1:38" s="13" customFormat="1" ht="12.75">
      <c r="A64" s="29" t="s">
        <v>96</v>
      </c>
      <c r="B64" s="63" t="s">
        <v>350</v>
      </c>
      <c r="C64" s="39" t="s">
        <v>351</v>
      </c>
      <c r="D64" s="80">
        <v>60987000</v>
      </c>
      <c r="E64" s="81">
        <v>61835000</v>
      </c>
      <c r="F64" s="82">
        <f t="shared" si="17"/>
        <v>122822000</v>
      </c>
      <c r="G64" s="80">
        <v>60987000</v>
      </c>
      <c r="H64" s="81">
        <v>61835000</v>
      </c>
      <c r="I64" s="82">
        <f t="shared" si="18"/>
        <v>122822000</v>
      </c>
      <c r="J64" s="80">
        <v>10112664</v>
      </c>
      <c r="K64" s="94">
        <v>14272193</v>
      </c>
      <c r="L64" s="81">
        <f t="shared" si="19"/>
        <v>24384857</v>
      </c>
      <c r="M64" s="40">
        <f t="shared" si="20"/>
        <v>0.19853818534138834</v>
      </c>
      <c r="N64" s="108">
        <v>13072961</v>
      </c>
      <c r="O64" s="109">
        <v>7777648</v>
      </c>
      <c r="P64" s="110">
        <f t="shared" si="21"/>
        <v>20850609</v>
      </c>
      <c r="Q64" s="40">
        <f t="shared" si="22"/>
        <v>0.16976281936460894</v>
      </c>
      <c r="R64" s="108">
        <v>0</v>
      </c>
      <c r="S64" s="110">
        <v>0</v>
      </c>
      <c r="T64" s="110">
        <f t="shared" si="23"/>
        <v>0</v>
      </c>
      <c r="U64" s="40">
        <f t="shared" si="24"/>
        <v>0</v>
      </c>
      <c r="V64" s="108">
        <v>0</v>
      </c>
      <c r="W64" s="110">
        <v>0</v>
      </c>
      <c r="X64" s="110">
        <f t="shared" si="25"/>
        <v>0</v>
      </c>
      <c r="Y64" s="40">
        <f t="shared" si="26"/>
        <v>0</v>
      </c>
      <c r="Z64" s="80">
        <f t="shared" si="27"/>
        <v>23185625</v>
      </c>
      <c r="AA64" s="81">
        <f t="shared" si="28"/>
        <v>22049841</v>
      </c>
      <c r="AB64" s="81">
        <f t="shared" si="29"/>
        <v>45235466</v>
      </c>
      <c r="AC64" s="40">
        <f t="shared" si="30"/>
        <v>0.3683010047059973</v>
      </c>
      <c r="AD64" s="80">
        <v>10795740</v>
      </c>
      <c r="AE64" s="81">
        <v>2720117</v>
      </c>
      <c r="AF64" s="81">
        <f t="shared" si="31"/>
        <v>13515857</v>
      </c>
      <c r="AG64" s="40">
        <f t="shared" si="32"/>
        <v>0.3341352742417099</v>
      </c>
      <c r="AH64" s="40">
        <f t="shared" si="33"/>
        <v>0.5426775379467244</v>
      </c>
      <c r="AI64" s="12">
        <v>76356000</v>
      </c>
      <c r="AJ64" s="12">
        <v>114490000</v>
      </c>
      <c r="AK64" s="12">
        <v>25513233</v>
      </c>
      <c r="AL64" s="12"/>
    </row>
    <row r="65" spans="1:38" s="13" customFormat="1" ht="12.75">
      <c r="A65" s="29" t="s">
        <v>96</v>
      </c>
      <c r="B65" s="63" t="s">
        <v>352</v>
      </c>
      <c r="C65" s="39" t="s">
        <v>353</v>
      </c>
      <c r="D65" s="80">
        <v>53271000</v>
      </c>
      <c r="E65" s="81">
        <v>19997000</v>
      </c>
      <c r="F65" s="82">
        <f t="shared" si="17"/>
        <v>73268000</v>
      </c>
      <c r="G65" s="80">
        <v>53271000</v>
      </c>
      <c r="H65" s="81">
        <v>19997000</v>
      </c>
      <c r="I65" s="82">
        <f t="shared" si="18"/>
        <v>73268000</v>
      </c>
      <c r="J65" s="80">
        <v>24160002</v>
      </c>
      <c r="K65" s="94">
        <v>13040669</v>
      </c>
      <c r="L65" s="81">
        <f t="shared" si="19"/>
        <v>37200671</v>
      </c>
      <c r="M65" s="40">
        <f t="shared" si="20"/>
        <v>0.5077342223071464</v>
      </c>
      <c r="N65" s="108">
        <v>13331230</v>
      </c>
      <c r="O65" s="109">
        <v>1277017</v>
      </c>
      <c r="P65" s="110">
        <f t="shared" si="21"/>
        <v>14608247</v>
      </c>
      <c r="Q65" s="40">
        <f t="shared" si="22"/>
        <v>0.1993809985259595</v>
      </c>
      <c r="R65" s="108">
        <v>0</v>
      </c>
      <c r="S65" s="110">
        <v>0</v>
      </c>
      <c r="T65" s="110">
        <f t="shared" si="23"/>
        <v>0</v>
      </c>
      <c r="U65" s="40">
        <f t="shared" si="24"/>
        <v>0</v>
      </c>
      <c r="V65" s="108">
        <v>0</v>
      </c>
      <c r="W65" s="110">
        <v>0</v>
      </c>
      <c r="X65" s="110">
        <f t="shared" si="25"/>
        <v>0</v>
      </c>
      <c r="Y65" s="40">
        <f t="shared" si="26"/>
        <v>0</v>
      </c>
      <c r="Z65" s="80">
        <f t="shared" si="27"/>
        <v>37491232</v>
      </c>
      <c r="AA65" s="81">
        <f t="shared" si="28"/>
        <v>14317686</v>
      </c>
      <c r="AB65" s="81">
        <f t="shared" si="29"/>
        <v>51808918</v>
      </c>
      <c r="AC65" s="40">
        <f t="shared" si="30"/>
        <v>0.7071152208331059</v>
      </c>
      <c r="AD65" s="80">
        <v>12981011</v>
      </c>
      <c r="AE65" s="81">
        <v>2997524</v>
      </c>
      <c r="AF65" s="81">
        <f t="shared" si="31"/>
        <v>15978535</v>
      </c>
      <c r="AG65" s="40">
        <f t="shared" si="32"/>
        <v>0.532460152657992</v>
      </c>
      <c r="AH65" s="40">
        <f t="shared" si="33"/>
        <v>-0.08575804978366286</v>
      </c>
      <c r="AI65" s="12">
        <v>66554000</v>
      </c>
      <c r="AJ65" s="12">
        <v>111396124</v>
      </c>
      <c r="AK65" s="12">
        <v>35437353</v>
      </c>
      <c r="AL65" s="12"/>
    </row>
    <row r="66" spans="1:38" s="13" customFormat="1" ht="12.75">
      <c r="A66" s="29" t="s">
        <v>115</v>
      </c>
      <c r="B66" s="63" t="s">
        <v>354</v>
      </c>
      <c r="C66" s="39" t="s">
        <v>355</v>
      </c>
      <c r="D66" s="80">
        <v>496489540</v>
      </c>
      <c r="E66" s="81">
        <v>236926028</v>
      </c>
      <c r="F66" s="82">
        <f t="shared" si="17"/>
        <v>733415568</v>
      </c>
      <c r="G66" s="80">
        <v>512104001</v>
      </c>
      <c r="H66" s="81">
        <v>322809055</v>
      </c>
      <c r="I66" s="82">
        <f t="shared" si="18"/>
        <v>834913056</v>
      </c>
      <c r="J66" s="80">
        <v>98828949</v>
      </c>
      <c r="K66" s="94">
        <v>19268385</v>
      </c>
      <c r="L66" s="81">
        <f t="shared" si="19"/>
        <v>118097334</v>
      </c>
      <c r="M66" s="40">
        <f t="shared" si="20"/>
        <v>0.1610237621789888</v>
      </c>
      <c r="N66" s="108">
        <v>107979277</v>
      </c>
      <c r="O66" s="109">
        <v>32604260</v>
      </c>
      <c r="P66" s="110">
        <f t="shared" si="21"/>
        <v>140583537</v>
      </c>
      <c r="Q66" s="40">
        <f t="shared" si="22"/>
        <v>0.19168332816191325</v>
      </c>
      <c r="R66" s="108">
        <v>0</v>
      </c>
      <c r="S66" s="110">
        <v>0</v>
      </c>
      <c r="T66" s="110">
        <f t="shared" si="23"/>
        <v>0</v>
      </c>
      <c r="U66" s="40">
        <f t="shared" si="24"/>
        <v>0</v>
      </c>
      <c r="V66" s="108">
        <v>0</v>
      </c>
      <c r="W66" s="110">
        <v>0</v>
      </c>
      <c r="X66" s="110">
        <f t="shared" si="25"/>
        <v>0</v>
      </c>
      <c r="Y66" s="40">
        <f t="shared" si="26"/>
        <v>0</v>
      </c>
      <c r="Z66" s="80">
        <f t="shared" si="27"/>
        <v>206808226</v>
      </c>
      <c r="AA66" s="81">
        <f t="shared" si="28"/>
        <v>51872645</v>
      </c>
      <c r="AB66" s="81">
        <f t="shared" si="29"/>
        <v>258680871</v>
      </c>
      <c r="AC66" s="40">
        <f t="shared" si="30"/>
        <v>0.3527070903409021</v>
      </c>
      <c r="AD66" s="80">
        <v>102710710</v>
      </c>
      <c r="AE66" s="81">
        <v>44601441</v>
      </c>
      <c r="AF66" s="81">
        <f t="shared" si="31"/>
        <v>147312151</v>
      </c>
      <c r="AG66" s="40">
        <f t="shared" si="32"/>
        <v>0.4046858431386729</v>
      </c>
      <c r="AH66" s="40">
        <f t="shared" si="33"/>
        <v>-0.04567589268315009</v>
      </c>
      <c r="AI66" s="12">
        <v>638566190</v>
      </c>
      <c r="AJ66" s="12">
        <v>819117577</v>
      </c>
      <c r="AK66" s="12">
        <v>258418697</v>
      </c>
      <c r="AL66" s="12"/>
    </row>
    <row r="67" spans="1:38" s="59" customFormat="1" ht="12.75">
      <c r="A67" s="64"/>
      <c r="B67" s="65" t="s">
        <v>356</v>
      </c>
      <c r="C67" s="32"/>
      <c r="D67" s="84">
        <f>SUM(D60:D66)</f>
        <v>2718667133</v>
      </c>
      <c r="E67" s="85">
        <f>SUM(E60:E66)</f>
        <v>616161528</v>
      </c>
      <c r="F67" s="93">
        <f t="shared" si="17"/>
        <v>3334828661</v>
      </c>
      <c r="G67" s="84">
        <f>SUM(G60:G66)</f>
        <v>2740696637</v>
      </c>
      <c r="H67" s="85">
        <f>SUM(H60:H66)</f>
        <v>702044555</v>
      </c>
      <c r="I67" s="93">
        <f t="shared" si="18"/>
        <v>3442741192</v>
      </c>
      <c r="J67" s="84">
        <f>SUM(J60:J66)</f>
        <v>773292131</v>
      </c>
      <c r="K67" s="95">
        <f>SUM(K60:K66)</f>
        <v>73708385</v>
      </c>
      <c r="L67" s="85">
        <f t="shared" si="19"/>
        <v>847000516</v>
      </c>
      <c r="M67" s="44">
        <f t="shared" si="20"/>
        <v>0.2539862170148237</v>
      </c>
      <c r="N67" s="114">
        <f>SUM(N60:N66)</f>
        <v>715598294</v>
      </c>
      <c r="O67" s="115">
        <f>SUM(O60:O66)</f>
        <v>83424436</v>
      </c>
      <c r="P67" s="116">
        <f t="shared" si="21"/>
        <v>799022730</v>
      </c>
      <c r="Q67" s="44">
        <f t="shared" si="22"/>
        <v>0.23959933514557258</v>
      </c>
      <c r="R67" s="114">
        <f>SUM(R60:R66)</f>
        <v>0</v>
      </c>
      <c r="S67" s="116">
        <f>SUM(S60:S66)</f>
        <v>0</v>
      </c>
      <c r="T67" s="116">
        <f t="shared" si="23"/>
        <v>0</v>
      </c>
      <c r="U67" s="44">
        <f t="shared" si="24"/>
        <v>0</v>
      </c>
      <c r="V67" s="114">
        <f>SUM(V60:V66)</f>
        <v>0</v>
      </c>
      <c r="W67" s="116">
        <f>SUM(W60:W66)</f>
        <v>0</v>
      </c>
      <c r="X67" s="116">
        <f t="shared" si="25"/>
        <v>0</v>
      </c>
      <c r="Y67" s="44">
        <f t="shared" si="26"/>
        <v>0</v>
      </c>
      <c r="Z67" s="84">
        <f t="shared" si="27"/>
        <v>1488890425</v>
      </c>
      <c r="AA67" s="85">
        <f t="shared" si="28"/>
        <v>157132821</v>
      </c>
      <c r="AB67" s="85">
        <f t="shared" si="29"/>
        <v>1646023246</v>
      </c>
      <c r="AC67" s="44">
        <f t="shared" si="30"/>
        <v>0.4935855521603963</v>
      </c>
      <c r="AD67" s="84">
        <f>SUM(AD60:AD66)</f>
        <v>667930167</v>
      </c>
      <c r="AE67" s="85">
        <f>SUM(AE60:AE66)</f>
        <v>75126956</v>
      </c>
      <c r="AF67" s="85">
        <f t="shared" si="31"/>
        <v>743057123</v>
      </c>
      <c r="AG67" s="44">
        <f t="shared" si="32"/>
        <v>0.42837925730740817</v>
      </c>
      <c r="AH67" s="44">
        <f t="shared" si="33"/>
        <v>0.07531804119452601</v>
      </c>
      <c r="AI67" s="66">
        <f>SUM(AI60:AI66)</f>
        <v>3352207747</v>
      </c>
      <c r="AJ67" s="66">
        <f>SUM(AJ60:AJ66)</f>
        <v>3244206820</v>
      </c>
      <c r="AK67" s="66">
        <f>SUM(AK60:AK66)</f>
        <v>1436016265</v>
      </c>
      <c r="AL67" s="66"/>
    </row>
    <row r="68" spans="1:38" s="13" customFormat="1" ht="12.75">
      <c r="A68" s="29" t="s">
        <v>96</v>
      </c>
      <c r="B68" s="63" t="s">
        <v>357</v>
      </c>
      <c r="C68" s="39" t="s">
        <v>358</v>
      </c>
      <c r="D68" s="80">
        <v>115617259</v>
      </c>
      <c r="E68" s="81">
        <v>43458100</v>
      </c>
      <c r="F68" s="82">
        <f t="shared" si="17"/>
        <v>159075359</v>
      </c>
      <c r="G68" s="80">
        <v>115617259</v>
      </c>
      <c r="H68" s="81">
        <v>43458100</v>
      </c>
      <c r="I68" s="82">
        <f t="shared" si="18"/>
        <v>159075359</v>
      </c>
      <c r="J68" s="80">
        <v>21290444</v>
      </c>
      <c r="K68" s="94">
        <v>4196635</v>
      </c>
      <c r="L68" s="81">
        <f t="shared" si="19"/>
        <v>25487079</v>
      </c>
      <c r="M68" s="40">
        <f t="shared" si="20"/>
        <v>0.1602201570389038</v>
      </c>
      <c r="N68" s="108">
        <v>21774849</v>
      </c>
      <c r="O68" s="109">
        <v>12297811</v>
      </c>
      <c r="P68" s="110">
        <f t="shared" si="21"/>
        <v>34072660</v>
      </c>
      <c r="Q68" s="40">
        <f t="shared" si="22"/>
        <v>0.21419194156902704</v>
      </c>
      <c r="R68" s="108">
        <v>0</v>
      </c>
      <c r="S68" s="110">
        <v>0</v>
      </c>
      <c r="T68" s="110">
        <f t="shared" si="23"/>
        <v>0</v>
      </c>
      <c r="U68" s="40">
        <f t="shared" si="24"/>
        <v>0</v>
      </c>
      <c r="V68" s="108">
        <v>0</v>
      </c>
      <c r="W68" s="110">
        <v>0</v>
      </c>
      <c r="X68" s="110">
        <f t="shared" si="25"/>
        <v>0</v>
      </c>
      <c r="Y68" s="40">
        <f t="shared" si="26"/>
        <v>0</v>
      </c>
      <c r="Z68" s="80">
        <f t="shared" si="27"/>
        <v>43065293</v>
      </c>
      <c r="AA68" s="81">
        <f t="shared" si="28"/>
        <v>16494446</v>
      </c>
      <c r="AB68" s="81">
        <f t="shared" si="29"/>
        <v>59559739</v>
      </c>
      <c r="AC68" s="40">
        <f t="shared" si="30"/>
        <v>0.37441209860793084</v>
      </c>
      <c r="AD68" s="80">
        <v>18573555</v>
      </c>
      <c r="AE68" s="81">
        <v>9716520</v>
      </c>
      <c r="AF68" s="81">
        <f t="shared" si="31"/>
        <v>28290075</v>
      </c>
      <c r="AG68" s="40">
        <f t="shared" si="32"/>
        <v>0.3415452378182767</v>
      </c>
      <c r="AH68" s="40">
        <f t="shared" si="33"/>
        <v>0.20440331105520215</v>
      </c>
      <c r="AI68" s="12">
        <v>176189255</v>
      </c>
      <c r="AJ68" s="12">
        <v>186795114</v>
      </c>
      <c r="AK68" s="12">
        <v>60176601</v>
      </c>
      <c r="AL68" s="12"/>
    </row>
    <row r="69" spans="1:38" s="13" customFormat="1" ht="12.75">
      <c r="A69" s="29" t="s">
        <v>96</v>
      </c>
      <c r="B69" s="63" t="s">
        <v>359</v>
      </c>
      <c r="C69" s="39" t="s">
        <v>360</v>
      </c>
      <c r="D69" s="80">
        <v>932346446</v>
      </c>
      <c r="E69" s="81">
        <v>444416251</v>
      </c>
      <c r="F69" s="82">
        <f t="shared" si="17"/>
        <v>1376762697</v>
      </c>
      <c r="G69" s="80">
        <v>932346446</v>
      </c>
      <c r="H69" s="81">
        <v>444416251</v>
      </c>
      <c r="I69" s="82">
        <f t="shared" si="18"/>
        <v>1376762697</v>
      </c>
      <c r="J69" s="80">
        <v>221122657</v>
      </c>
      <c r="K69" s="94">
        <v>8533411</v>
      </c>
      <c r="L69" s="81">
        <f t="shared" si="19"/>
        <v>229656068</v>
      </c>
      <c r="M69" s="40">
        <f t="shared" si="20"/>
        <v>0.16680875251808192</v>
      </c>
      <c r="N69" s="108">
        <v>206214272</v>
      </c>
      <c r="O69" s="109">
        <v>16774711</v>
      </c>
      <c r="P69" s="110">
        <f t="shared" si="21"/>
        <v>222988983</v>
      </c>
      <c r="Q69" s="40">
        <f t="shared" si="22"/>
        <v>0.16196617142946892</v>
      </c>
      <c r="R69" s="108">
        <v>0</v>
      </c>
      <c r="S69" s="110">
        <v>0</v>
      </c>
      <c r="T69" s="110">
        <f t="shared" si="23"/>
        <v>0</v>
      </c>
      <c r="U69" s="40">
        <f t="shared" si="24"/>
        <v>0</v>
      </c>
      <c r="V69" s="108">
        <v>0</v>
      </c>
      <c r="W69" s="110">
        <v>0</v>
      </c>
      <c r="X69" s="110">
        <f t="shared" si="25"/>
        <v>0</v>
      </c>
      <c r="Y69" s="40">
        <f t="shared" si="26"/>
        <v>0</v>
      </c>
      <c r="Z69" s="80">
        <f t="shared" si="27"/>
        <v>427336929</v>
      </c>
      <c r="AA69" s="81">
        <f t="shared" si="28"/>
        <v>25308122</v>
      </c>
      <c r="AB69" s="81">
        <f t="shared" si="29"/>
        <v>452645051</v>
      </c>
      <c r="AC69" s="40">
        <f t="shared" si="30"/>
        <v>0.32877492394755087</v>
      </c>
      <c r="AD69" s="80">
        <v>175022717</v>
      </c>
      <c r="AE69" s="81">
        <v>14459808</v>
      </c>
      <c r="AF69" s="81">
        <f t="shared" si="31"/>
        <v>189482525</v>
      </c>
      <c r="AG69" s="40">
        <f t="shared" si="32"/>
        <v>0.3187884276327133</v>
      </c>
      <c r="AH69" s="40">
        <f t="shared" si="33"/>
        <v>0.1768313885409749</v>
      </c>
      <c r="AI69" s="12">
        <v>1204016400</v>
      </c>
      <c r="AJ69" s="12">
        <v>1025149555</v>
      </c>
      <c r="AK69" s="12">
        <v>383826495</v>
      </c>
      <c r="AL69" s="12"/>
    </row>
    <row r="70" spans="1:38" s="13" customFormat="1" ht="12.75">
      <c r="A70" s="29" t="s">
        <v>96</v>
      </c>
      <c r="B70" s="63" t="s">
        <v>361</v>
      </c>
      <c r="C70" s="39" t="s">
        <v>362</v>
      </c>
      <c r="D70" s="80">
        <v>74517000</v>
      </c>
      <c r="E70" s="81">
        <v>33961234</v>
      </c>
      <c r="F70" s="82">
        <f t="shared" si="17"/>
        <v>108478234</v>
      </c>
      <c r="G70" s="80">
        <v>74517000</v>
      </c>
      <c r="H70" s="81">
        <v>33961234</v>
      </c>
      <c r="I70" s="82">
        <f t="shared" si="18"/>
        <v>108478234</v>
      </c>
      <c r="J70" s="80">
        <v>16494457</v>
      </c>
      <c r="K70" s="94">
        <v>1393437</v>
      </c>
      <c r="L70" s="81">
        <f t="shared" si="19"/>
        <v>17887894</v>
      </c>
      <c r="M70" s="40">
        <f t="shared" si="20"/>
        <v>0.16489846248787568</v>
      </c>
      <c r="N70" s="108">
        <v>13885403</v>
      </c>
      <c r="O70" s="109">
        <v>2853706</v>
      </c>
      <c r="P70" s="110">
        <f t="shared" si="21"/>
        <v>16739109</v>
      </c>
      <c r="Q70" s="40">
        <f t="shared" si="22"/>
        <v>0.15430845786077232</v>
      </c>
      <c r="R70" s="108">
        <v>0</v>
      </c>
      <c r="S70" s="110">
        <v>0</v>
      </c>
      <c r="T70" s="110">
        <f t="shared" si="23"/>
        <v>0</v>
      </c>
      <c r="U70" s="40">
        <f t="shared" si="24"/>
        <v>0</v>
      </c>
      <c r="V70" s="108">
        <v>0</v>
      </c>
      <c r="W70" s="110">
        <v>0</v>
      </c>
      <c r="X70" s="110">
        <f t="shared" si="25"/>
        <v>0</v>
      </c>
      <c r="Y70" s="40">
        <f t="shared" si="26"/>
        <v>0</v>
      </c>
      <c r="Z70" s="80">
        <f t="shared" si="27"/>
        <v>30379860</v>
      </c>
      <c r="AA70" s="81">
        <f t="shared" si="28"/>
        <v>4247143</v>
      </c>
      <c r="AB70" s="81">
        <f t="shared" si="29"/>
        <v>34627003</v>
      </c>
      <c r="AC70" s="40">
        <f t="shared" si="30"/>
        <v>0.319206920348648</v>
      </c>
      <c r="AD70" s="80">
        <v>10756553</v>
      </c>
      <c r="AE70" s="81">
        <v>5956461</v>
      </c>
      <c r="AF70" s="81">
        <f t="shared" si="31"/>
        <v>16713014</v>
      </c>
      <c r="AG70" s="40">
        <f t="shared" si="32"/>
        <v>0.34728469137471807</v>
      </c>
      <c r="AH70" s="40">
        <f t="shared" si="33"/>
        <v>0.0015613581129052534</v>
      </c>
      <c r="AI70" s="12">
        <v>107753405</v>
      </c>
      <c r="AJ70" s="12">
        <v>97734009</v>
      </c>
      <c r="AK70" s="12">
        <v>37421108</v>
      </c>
      <c r="AL70" s="12"/>
    </row>
    <row r="71" spans="1:38" s="13" customFormat="1" ht="12.75">
      <c r="A71" s="29" t="s">
        <v>96</v>
      </c>
      <c r="B71" s="63" t="s">
        <v>363</v>
      </c>
      <c r="C71" s="39" t="s">
        <v>364</v>
      </c>
      <c r="D71" s="80">
        <v>64271996</v>
      </c>
      <c r="E71" s="81">
        <v>39359520</v>
      </c>
      <c r="F71" s="82">
        <f t="shared" si="17"/>
        <v>103631516</v>
      </c>
      <c r="G71" s="80">
        <v>64271996</v>
      </c>
      <c r="H71" s="81">
        <v>39359520</v>
      </c>
      <c r="I71" s="82">
        <f t="shared" si="18"/>
        <v>103631516</v>
      </c>
      <c r="J71" s="80">
        <v>8987765</v>
      </c>
      <c r="K71" s="94">
        <v>9322168</v>
      </c>
      <c r="L71" s="81">
        <f t="shared" si="19"/>
        <v>18309933</v>
      </c>
      <c r="M71" s="40">
        <f t="shared" si="20"/>
        <v>0.17668305653272504</v>
      </c>
      <c r="N71" s="108">
        <v>13813525</v>
      </c>
      <c r="O71" s="109">
        <v>9343113</v>
      </c>
      <c r="P71" s="110">
        <f t="shared" si="21"/>
        <v>23156638</v>
      </c>
      <c r="Q71" s="40">
        <f t="shared" si="22"/>
        <v>0.22345169591073047</v>
      </c>
      <c r="R71" s="108">
        <v>0</v>
      </c>
      <c r="S71" s="110">
        <v>0</v>
      </c>
      <c r="T71" s="110">
        <f t="shared" si="23"/>
        <v>0</v>
      </c>
      <c r="U71" s="40">
        <f t="shared" si="24"/>
        <v>0</v>
      </c>
      <c r="V71" s="108">
        <v>0</v>
      </c>
      <c r="W71" s="110">
        <v>0</v>
      </c>
      <c r="X71" s="110">
        <f t="shared" si="25"/>
        <v>0</v>
      </c>
      <c r="Y71" s="40">
        <f t="shared" si="26"/>
        <v>0</v>
      </c>
      <c r="Z71" s="80">
        <f t="shared" si="27"/>
        <v>22801290</v>
      </c>
      <c r="AA71" s="81">
        <f t="shared" si="28"/>
        <v>18665281</v>
      </c>
      <c r="AB71" s="81">
        <f t="shared" si="29"/>
        <v>41466571</v>
      </c>
      <c r="AC71" s="40">
        <f t="shared" si="30"/>
        <v>0.40013475244345553</v>
      </c>
      <c r="AD71" s="80">
        <v>9367484</v>
      </c>
      <c r="AE71" s="81">
        <v>2890186</v>
      </c>
      <c r="AF71" s="81">
        <f t="shared" si="31"/>
        <v>12257670</v>
      </c>
      <c r="AG71" s="40">
        <f t="shared" si="32"/>
        <v>0.23984669107667853</v>
      </c>
      <c r="AH71" s="40">
        <f t="shared" si="33"/>
        <v>0.8891549535923222</v>
      </c>
      <c r="AI71" s="12">
        <v>94299012</v>
      </c>
      <c r="AJ71" s="12">
        <v>105207445</v>
      </c>
      <c r="AK71" s="12">
        <v>22617306</v>
      </c>
      <c r="AL71" s="12"/>
    </row>
    <row r="72" spans="1:38" s="13" customFormat="1" ht="12.75">
      <c r="A72" s="29" t="s">
        <v>115</v>
      </c>
      <c r="B72" s="63" t="s">
        <v>365</v>
      </c>
      <c r="C72" s="39" t="s">
        <v>366</v>
      </c>
      <c r="D72" s="80">
        <v>428483876</v>
      </c>
      <c r="E72" s="81">
        <v>262932789</v>
      </c>
      <c r="F72" s="82">
        <f t="shared" si="17"/>
        <v>691416665</v>
      </c>
      <c r="G72" s="80">
        <v>428483876</v>
      </c>
      <c r="H72" s="81">
        <v>262932789</v>
      </c>
      <c r="I72" s="82">
        <f t="shared" si="18"/>
        <v>691416665</v>
      </c>
      <c r="J72" s="80">
        <v>106320806</v>
      </c>
      <c r="K72" s="94">
        <v>41106395</v>
      </c>
      <c r="L72" s="81">
        <f t="shared" si="19"/>
        <v>147427201</v>
      </c>
      <c r="M72" s="40">
        <f t="shared" si="20"/>
        <v>0.21322483021146157</v>
      </c>
      <c r="N72" s="108">
        <v>113548496</v>
      </c>
      <c r="O72" s="109">
        <v>59158229</v>
      </c>
      <c r="P72" s="110">
        <f t="shared" si="21"/>
        <v>172706725</v>
      </c>
      <c r="Q72" s="40">
        <f t="shared" si="22"/>
        <v>0.24978675485063698</v>
      </c>
      <c r="R72" s="108">
        <v>0</v>
      </c>
      <c r="S72" s="110">
        <v>0</v>
      </c>
      <c r="T72" s="110">
        <f t="shared" si="23"/>
        <v>0</v>
      </c>
      <c r="U72" s="40">
        <f t="shared" si="24"/>
        <v>0</v>
      </c>
      <c r="V72" s="108">
        <v>0</v>
      </c>
      <c r="W72" s="110">
        <v>0</v>
      </c>
      <c r="X72" s="110">
        <f t="shared" si="25"/>
        <v>0</v>
      </c>
      <c r="Y72" s="40">
        <f t="shared" si="26"/>
        <v>0</v>
      </c>
      <c r="Z72" s="80">
        <f t="shared" si="27"/>
        <v>219869302</v>
      </c>
      <c r="AA72" s="81">
        <f t="shared" si="28"/>
        <v>100264624</v>
      </c>
      <c r="AB72" s="81">
        <f t="shared" si="29"/>
        <v>320133926</v>
      </c>
      <c r="AC72" s="40">
        <f t="shared" si="30"/>
        <v>0.46301158506209855</v>
      </c>
      <c r="AD72" s="80">
        <v>92121766</v>
      </c>
      <c r="AE72" s="81">
        <v>51862378</v>
      </c>
      <c r="AF72" s="81">
        <f t="shared" si="31"/>
        <v>143984144</v>
      </c>
      <c r="AG72" s="40">
        <f t="shared" si="32"/>
        <v>0.401623598089315</v>
      </c>
      <c r="AH72" s="40">
        <f t="shared" si="33"/>
        <v>0.1994843334971661</v>
      </c>
      <c r="AI72" s="12">
        <v>618854510</v>
      </c>
      <c r="AJ72" s="12">
        <v>638560449</v>
      </c>
      <c r="AK72" s="12">
        <v>248546575</v>
      </c>
      <c r="AL72" s="12"/>
    </row>
    <row r="73" spans="1:38" s="59" customFormat="1" ht="12.75">
      <c r="A73" s="64"/>
      <c r="B73" s="65" t="s">
        <v>367</v>
      </c>
      <c r="C73" s="32"/>
      <c r="D73" s="84">
        <f>SUM(D68:D72)</f>
        <v>1615236577</v>
      </c>
      <c r="E73" s="85">
        <f>SUM(E68:E72)</f>
        <v>824127894</v>
      </c>
      <c r="F73" s="93">
        <f t="shared" si="17"/>
        <v>2439364471</v>
      </c>
      <c r="G73" s="84">
        <f>SUM(G68:G72)</f>
        <v>1615236577</v>
      </c>
      <c r="H73" s="85">
        <f>SUM(H68:H72)</f>
        <v>824127894</v>
      </c>
      <c r="I73" s="93">
        <f t="shared" si="18"/>
        <v>2439364471</v>
      </c>
      <c r="J73" s="84">
        <f>SUM(J68:J72)</f>
        <v>374216129</v>
      </c>
      <c r="K73" s="95">
        <f>SUM(K68:K72)</f>
        <v>64552046</v>
      </c>
      <c r="L73" s="85">
        <f t="shared" si="19"/>
        <v>438768175</v>
      </c>
      <c r="M73" s="44">
        <f t="shared" si="20"/>
        <v>0.17986987193436088</v>
      </c>
      <c r="N73" s="114">
        <f>SUM(N68:N72)</f>
        <v>369236545</v>
      </c>
      <c r="O73" s="115">
        <f>SUM(O68:O72)</f>
        <v>100427570</v>
      </c>
      <c r="P73" s="116">
        <f t="shared" si="21"/>
        <v>469664115</v>
      </c>
      <c r="Q73" s="44">
        <f t="shared" si="22"/>
        <v>0.1925354413346295</v>
      </c>
      <c r="R73" s="114">
        <f>SUM(R68:R72)</f>
        <v>0</v>
      </c>
      <c r="S73" s="116">
        <f>SUM(S68:S72)</f>
        <v>0</v>
      </c>
      <c r="T73" s="116">
        <f t="shared" si="23"/>
        <v>0</v>
      </c>
      <c r="U73" s="44">
        <f t="shared" si="24"/>
        <v>0</v>
      </c>
      <c r="V73" s="114">
        <f>SUM(V68:V72)</f>
        <v>0</v>
      </c>
      <c r="W73" s="116">
        <f>SUM(W68:W72)</f>
        <v>0</v>
      </c>
      <c r="X73" s="116">
        <f t="shared" si="25"/>
        <v>0</v>
      </c>
      <c r="Y73" s="44">
        <f t="shared" si="26"/>
        <v>0</v>
      </c>
      <c r="Z73" s="84">
        <f t="shared" si="27"/>
        <v>743452674</v>
      </c>
      <c r="AA73" s="85">
        <f t="shared" si="28"/>
        <v>164979616</v>
      </c>
      <c r="AB73" s="85">
        <f t="shared" si="29"/>
        <v>908432290</v>
      </c>
      <c r="AC73" s="44">
        <f t="shared" si="30"/>
        <v>0.3724053132689904</v>
      </c>
      <c r="AD73" s="84">
        <f>SUM(AD68:AD72)</f>
        <v>305842075</v>
      </c>
      <c r="AE73" s="85">
        <f>SUM(AE68:AE72)</f>
        <v>84885353</v>
      </c>
      <c r="AF73" s="85">
        <f t="shared" si="31"/>
        <v>390727428</v>
      </c>
      <c r="AG73" s="44">
        <f t="shared" si="32"/>
        <v>0.34191258146195086</v>
      </c>
      <c r="AH73" s="44">
        <f t="shared" si="33"/>
        <v>0.20202494461177167</v>
      </c>
      <c r="AI73" s="66">
        <f>SUM(AI68:AI72)</f>
        <v>2201112582</v>
      </c>
      <c r="AJ73" s="66">
        <f>SUM(AJ68:AJ72)</f>
        <v>2053446572</v>
      </c>
      <c r="AK73" s="66">
        <f>SUM(AK68:AK72)</f>
        <v>752588085</v>
      </c>
      <c r="AL73" s="66"/>
    </row>
    <row r="74" spans="1:38" s="13" customFormat="1" ht="12.75">
      <c r="A74" s="29" t="s">
        <v>96</v>
      </c>
      <c r="B74" s="63" t="s">
        <v>368</v>
      </c>
      <c r="C74" s="39" t="s">
        <v>369</v>
      </c>
      <c r="D74" s="80">
        <v>57457000</v>
      </c>
      <c r="E74" s="81">
        <v>60055000</v>
      </c>
      <c r="F74" s="82">
        <f aca="true" t="shared" si="34" ref="F74:F81">$D74+$E74</f>
        <v>117512000</v>
      </c>
      <c r="G74" s="80">
        <v>57457000</v>
      </c>
      <c r="H74" s="81">
        <v>60055000</v>
      </c>
      <c r="I74" s="82">
        <f aca="true" t="shared" si="35" ref="I74:I81">$G74+$H74</f>
        <v>117512000</v>
      </c>
      <c r="J74" s="80">
        <v>8629169</v>
      </c>
      <c r="K74" s="94">
        <v>9505184</v>
      </c>
      <c r="L74" s="81">
        <f aca="true" t="shared" si="36" ref="L74:L81">$J74+$K74</f>
        <v>18134353</v>
      </c>
      <c r="M74" s="40">
        <f aca="true" t="shared" si="37" ref="M74:M81">IF($F74=0,0,$L74/$F74)</f>
        <v>0.15431915889441078</v>
      </c>
      <c r="N74" s="108">
        <v>14109452</v>
      </c>
      <c r="O74" s="109">
        <v>9919174</v>
      </c>
      <c r="P74" s="110">
        <f aca="true" t="shared" si="38" ref="P74:P81">$N74+$O74</f>
        <v>24028626</v>
      </c>
      <c r="Q74" s="40">
        <f aca="true" t="shared" si="39" ref="Q74:Q81">IF($F74=0,0,$P74/$F74)</f>
        <v>0.20447806181496359</v>
      </c>
      <c r="R74" s="108">
        <v>0</v>
      </c>
      <c r="S74" s="110">
        <v>0</v>
      </c>
      <c r="T74" s="110">
        <f aca="true" t="shared" si="40" ref="T74:T81">$R74+$S74</f>
        <v>0</v>
      </c>
      <c r="U74" s="40">
        <f aca="true" t="shared" si="41" ref="U74:U81">IF($I74=0,0,$T74/$I74)</f>
        <v>0</v>
      </c>
      <c r="V74" s="108">
        <v>0</v>
      </c>
      <c r="W74" s="110">
        <v>0</v>
      </c>
      <c r="X74" s="110">
        <f aca="true" t="shared" si="42" ref="X74:X81">$V74+$W74</f>
        <v>0</v>
      </c>
      <c r="Y74" s="40">
        <f aca="true" t="shared" si="43" ref="Y74:Y81">IF($I74=0,0,$X74/$I74)</f>
        <v>0</v>
      </c>
      <c r="Z74" s="80">
        <f aca="true" t="shared" si="44" ref="Z74:Z81">$J74+$N74</f>
        <v>22738621</v>
      </c>
      <c r="AA74" s="81">
        <f aca="true" t="shared" si="45" ref="AA74:AA81">$K74+$O74</f>
        <v>19424358</v>
      </c>
      <c r="AB74" s="81">
        <f aca="true" t="shared" si="46" ref="AB74:AB81">$Z74+$AA74</f>
        <v>42162979</v>
      </c>
      <c r="AC74" s="40">
        <f aca="true" t="shared" si="47" ref="AC74:AC81">IF($F74=0,0,$AB74/$F74)</f>
        <v>0.35879722070937436</v>
      </c>
      <c r="AD74" s="80">
        <v>10881972</v>
      </c>
      <c r="AE74" s="81">
        <v>1509103</v>
      </c>
      <c r="AF74" s="81">
        <f aca="true" t="shared" si="48" ref="AF74:AF81">$AD74+$AE74</f>
        <v>12391075</v>
      </c>
      <c r="AG74" s="40">
        <f aca="true" t="shared" si="49" ref="AG74:AG81">IF($AI74=0,0,$AK74/$AI74)</f>
        <v>0.28366132237224856</v>
      </c>
      <c r="AH74" s="40">
        <f aca="true" t="shared" si="50" ref="AH74:AH81">IF($AF74=0,0,(($P74/$AF74)-1))</f>
        <v>0.939188165675698</v>
      </c>
      <c r="AI74" s="12">
        <v>89124269</v>
      </c>
      <c r="AJ74" s="12">
        <v>110772417</v>
      </c>
      <c r="AK74" s="12">
        <v>25281108</v>
      </c>
      <c r="AL74" s="12"/>
    </row>
    <row r="75" spans="1:38" s="13" customFormat="1" ht="12.75">
      <c r="A75" s="29" t="s">
        <v>96</v>
      </c>
      <c r="B75" s="63" t="s">
        <v>370</v>
      </c>
      <c r="C75" s="39" t="s">
        <v>371</v>
      </c>
      <c r="D75" s="80">
        <v>34891248</v>
      </c>
      <c r="E75" s="81">
        <v>10577000</v>
      </c>
      <c r="F75" s="82">
        <f t="shared" si="34"/>
        <v>45468248</v>
      </c>
      <c r="G75" s="80">
        <v>34891248</v>
      </c>
      <c r="H75" s="81">
        <v>10577000</v>
      </c>
      <c r="I75" s="82">
        <f t="shared" si="35"/>
        <v>45468248</v>
      </c>
      <c r="J75" s="80">
        <v>6207782</v>
      </c>
      <c r="K75" s="94">
        <v>42195</v>
      </c>
      <c r="L75" s="81">
        <f t="shared" si="36"/>
        <v>6249977</v>
      </c>
      <c r="M75" s="40">
        <f t="shared" si="37"/>
        <v>0.13745805644413658</v>
      </c>
      <c r="N75" s="108">
        <v>6463714</v>
      </c>
      <c r="O75" s="109">
        <v>335027</v>
      </c>
      <c r="P75" s="110">
        <f t="shared" si="38"/>
        <v>6798741</v>
      </c>
      <c r="Q75" s="40">
        <f t="shared" si="39"/>
        <v>0.1495272261205226</v>
      </c>
      <c r="R75" s="108">
        <v>0</v>
      </c>
      <c r="S75" s="110">
        <v>0</v>
      </c>
      <c r="T75" s="110">
        <f t="shared" si="40"/>
        <v>0</v>
      </c>
      <c r="U75" s="40">
        <f t="shared" si="41"/>
        <v>0</v>
      </c>
      <c r="V75" s="108">
        <v>0</v>
      </c>
      <c r="W75" s="110">
        <v>0</v>
      </c>
      <c r="X75" s="110">
        <f t="shared" si="42"/>
        <v>0</v>
      </c>
      <c r="Y75" s="40">
        <f t="shared" si="43"/>
        <v>0</v>
      </c>
      <c r="Z75" s="80">
        <f t="shared" si="44"/>
        <v>12671496</v>
      </c>
      <c r="AA75" s="81">
        <f t="shared" si="45"/>
        <v>377222</v>
      </c>
      <c r="AB75" s="81">
        <f t="shared" si="46"/>
        <v>13048718</v>
      </c>
      <c r="AC75" s="40">
        <f t="shared" si="47"/>
        <v>0.28698528256465916</v>
      </c>
      <c r="AD75" s="80">
        <v>7290270</v>
      </c>
      <c r="AE75" s="81">
        <v>197837</v>
      </c>
      <c r="AF75" s="81">
        <f t="shared" si="48"/>
        <v>7488107</v>
      </c>
      <c r="AG75" s="40">
        <f t="shared" si="49"/>
        <v>0.5637958627593999</v>
      </c>
      <c r="AH75" s="40">
        <f t="shared" si="50"/>
        <v>-0.0920614515791508</v>
      </c>
      <c r="AI75" s="12">
        <v>34536981</v>
      </c>
      <c r="AJ75" s="12">
        <v>45558086</v>
      </c>
      <c r="AK75" s="12">
        <v>19471807</v>
      </c>
      <c r="AL75" s="12"/>
    </row>
    <row r="76" spans="1:38" s="13" customFormat="1" ht="12.75">
      <c r="A76" s="29" t="s">
        <v>96</v>
      </c>
      <c r="B76" s="63" t="s">
        <v>372</v>
      </c>
      <c r="C76" s="39" t="s">
        <v>373</v>
      </c>
      <c r="D76" s="80">
        <v>227865574</v>
      </c>
      <c r="E76" s="81">
        <v>86876187</v>
      </c>
      <c r="F76" s="82">
        <f t="shared" si="34"/>
        <v>314741761</v>
      </c>
      <c r="G76" s="80">
        <v>227865574</v>
      </c>
      <c r="H76" s="81">
        <v>86876187</v>
      </c>
      <c r="I76" s="82">
        <f t="shared" si="35"/>
        <v>314741761</v>
      </c>
      <c r="J76" s="80">
        <v>80582604</v>
      </c>
      <c r="K76" s="94">
        <v>4156574</v>
      </c>
      <c r="L76" s="81">
        <f t="shared" si="36"/>
        <v>84739178</v>
      </c>
      <c r="M76" s="40">
        <f t="shared" si="37"/>
        <v>0.2692339832209301</v>
      </c>
      <c r="N76" s="108">
        <v>61103435</v>
      </c>
      <c r="O76" s="109">
        <v>14900919</v>
      </c>
      <c r="P76" s="110">
        <f t="shared" si="38"/>
        <v>76004354</v>
      </c>
      <c r="Q76" s="40">
        <f t="shared" si="39"/>
        <v>0.24148163166692074</v>
      </c>
      <c r="R76" s="108">
        <v>0</v>
      </c>
      <c r="S76" s="110">
        <v>0</v>
      </c>
      <c r="T76" s="110">
        <f t="shared" si="40"/>
        <v>0</v>
      </c>
      <c r="U76" s="40">
        <f t="shared" si="41"/>
        <v>0</v>
      </c>
      <c r="V76" s="108">
        <v>0</v>
      </c>
      <c r="W76" s="110">
        <v>0</v>
      </c>
      <c r="X76" s="110">
        <f t="shared" si="42"/>
        <v>0</v>
      </c>
      <c r="Y76" s="40">
        <f t="shared" si="43"/>
        <v>0</v>
      </c>
      <c r="Z76" s="80">
        <f t="shared" si="44"/>
        <v>141686039</v>
      </c>
      <c r="AA76" s="81">
        <f t="shared" si="45"/>
        <v>19057493</v>
      </c>
      <c r="AB76" s="81">
        <f t="shared" si="46"/>
        <v>160743532</v>
      </c>
      <c r="AC76" s="40">
        <f t="shared" si="47"/>
        <v>0.5107156148878509</v>
      </c>
      <c r="AD76" s="80">
        <v>49910812</v>
      </c>
      <c r="AE76" s="81">
        <v>10506968</v>
      </c>
      <c r="AF76" s="81">
        <f t="shared" si="48"/>
        <v>60417780</v>
      </c>
      <c r="AG76" s="40">
        <f t="shared" si="49"/>
        <v>0.36210323046144577</v>
      </c>
      <c r="AH76" s="40">
        <f t="shared" si="50"/>
        <v>0.2579799191562484</v>
      </c>
      <c r="AI76" s="12">
        <v>393480969</v>
      </c>
      <c r="AJ76" s="12">
        <v>303809465</v>
      </c>
      <c r="AK76" s="12">
        <v>142480730</v>
      </c>
      <c r="AL76" s="12"/>
    </row>
    <row r="77" spans="1:38" s="13" customFormat="1" ht="12.75">
      <c r="A77" s="29" t="s">
        <v>96</v>
      </c>
      <c r="B77" s="63" t="s">
        <v>374</v>
      </c>
      <c r="C77" s="39" t="s">
        <v>375</v>
      </c>
      <c r="D77" s="80">
        <v>73633105</v>
      </c>
      <c r="E77" s="81">
        <v>39047330</v>
      </c>
      <c r="F77" s="82">
        <f t="shared" si="34"/>
        <v>112680435</v>
      </c>
      <c r="G77" s="80">
        <v>73633105</v>
      </c>
      <c r="H77" s="81">
        <v>39047330</v>
      </c>
      <c r="I77" s="82">
        <f t="shared" si="35"/>
        <v>112680435</v>
      </c>
      <c r="J77" s="80">
        <v>10997883</v>
      </c>
      <c r="K77" s="94">
        <v>1457824</v>
      </c>
      <c r="L77" s="81">
        <f t="shared" si="36"/>
        <v>12455707</v>
      </c>
      <c r="M77" s="40">
        <f t="shared" si="37"/>
        <v>0.11054010396747226</v>
      </c>
      <c r="N77" s="108">
        <v>14715003</v>
      </c>
      <c r="O77" s="109">
        <v>6139583</v>
      </c>
      <c r="P77" s="110">
        <f t="shared" si="38"/>
        <v>20854586</v>
      </c>
      <c r="Q77" s="40">
        <f t="shared" si="39"/>
        <v>0.18507725853206017</v>
      </c>
      <c r="R77" s="108">
        <v>0</v>
      </c>
      <c r="S77" s="110">
        <v>0</v>
      </c>
      <c r="T77" s="110">
        <f t="shared" si="40"/>
        <v>0</v>
      </c>
      <c r="U77" s="40">
        <f t="shared" si="41"/>
        <v>0</v>
      </c>
      <c r="V77" s="108">
        <v>0</v>
      </c>
      <c r="W77" s="110">
        <v>0</v>
      </c>
      <c r="X77" s="110">
        <f t="shared" si="42"/>
        <v>0</v>
      </c>
      <c r="Y77" s="40">
        <f t="shared" si="43"/>
        <v>0</v>
      </c>
      <c r="Z77" s="80">
        <f t="shared" si="44"/>
        <v>25712886</v>
      </c>
      <c r="AA77" s="81">
        <f t="shared" si="45"/>
        <v>7597407</v>
      </c>
      <c r="AB77" s="81">
        <f t="shared" si="46"/>
        <v>33310293</v>
      </c>
      <c r="AC77" s="40">
        <f t="shared" si="47"/>
        <v>0.2956173624995324</v>
      </c>
      <c r="AD77" s="80">
        <v>13382435</v>
      </c>
      <c r="AE77" s="81">
        <v>2830927</v>
      </c>
      <c r="AF77" s="81">
        <f t="shared" si="48"/>
        <v>16213362</v>
      </c>
      <c r="AG77" s="40">
        <f t="shared" si="49"/>
        <v>0.29749263846834395</v>
      </c>
      <c r="AH77" s="40">
        <f t="shared" si="50"/>
        <v>0.28625919781474063</v>
      </c>
      <c r="AI77" s="12">
        <v>89016122</v>
      </c>
      <c r="AJ77" s="12">
        <v>92855200</v>
      </c>
      <c r="AK77" s="12">
        <v>26481641</v>
      </c>
      <c r="AL77" s="12"/>
    </row>
    <row r="78" spans="1:38" s="13" customFormat="1" ht="12.75">
      <c r="A78" s="29" t="s">
        <v>96</v>
      </c>
      <c r="B78" s="63" t="s">
        <v>376</v>
      </c>
      <c r="C78" s="39" t="s">
        <v>377</v>
      </c>
      <c r="D78" s="80">
        <v>115596757</v>
      </c>
      <c r="E78" s="81">
        <v>56218240</v>
      </c>
      <c r="F78" s="82">
        <f t="shared" si="34"/>
        <v>171814997</v>
      </c>
      <c r="G78" s="80">
        <v>115596757</v>
      </c>
      <c r="H78" s="81">
        <v>56218240</v>
      </c>
      <c r="I78" s="82">
        <f t="shared" si="35"/>
        <v>171814997</v>
      </c>
      <c r="J78" s="80">
        <v>30380983</v>
      </c>
      <c r="K78" s="94">
        <v>20306612</v>
      </c>
      <c r="L78" s="81">
        <f t="shared" si="36"/>
        <v>50687595</v>
      </c>
      <c r="M78" s="40">
        <f t="shared" si="37"/>
        <v>0.29501263501462566</v>
      </c>
      <c r="N78" s="108">
        <v>31950028</v>
      </c>
      <c r="O78" s="109">
        <v>8544525</v>
      </c>
      <c r="P78" s="110">
        <f t="shared" si="38"/>
        <v>40494553</v>
      </c>
      <c r="Q78" s="40">
        <f t="shared" si="39"/>
        <v>0.2356869522862431</v>
      </c>
      <c r="R78" s="108">
        <v>0</v>
      </c>
      <c r="S78" s="110">
        <v>0</v>
      </c>
      <c r="T78" s="110">
        <f t="shared" si="40"/>
        <v>0</v>
      </c>
      <c r="U78" s="40">
        <f t="shared" si="41"/>
        <v>0</v>
      </c>
      <c r="V78" s="108">
        <v>0</v>
      </c>
      <c r="W78" s="110">
        <v>0</v>
      </c>
      <c r="X78" s="110">
        <f t="shared" si="42"/>
        <v>0</v>
      </c>
      <c r="Y78" s="40">
        <f t="shared" si="43"/>
        <v>0</v>
      </c>
      <c r="Z78" s="80">
        <f t="shared" si="44"/>
        <v>62331011</v>
      </c>
      <c r="AA78" s="81">
        <f t="shared" si="45"/>
        <v>28851137</v>
      </c>
      <c r="AB78" s="81">
        <f t="shared" si="46"/>
        <v>91182148</v>
      </c>
      <c r="AC78" s="40">
        <f t="shared" si="47"/>
        <v>0.5306995873008687</v>
      </c>
      <c r="AD78" s="80">
        <v>24574757</v>
      </c>
      <c r="AE78" s="81">
        <v>7327952</v>
      </c>
      <c r="AF78" s="81">
        <f t="shared" si="48"/>
        <v>31902709</v>
      </c>
      <c r="AG78" s="40">
        <f t="shared" si="49"/>
        <v>0.4316508705254751</v>
      </c>
      <c r="AH78" s="40">
        <f t="shared" si="50"/>
        <v>0.2693139319297304</v>
      </c>
      <c r="AI78" s="12">
        <v>154019789</v>
      </c>
      <c r="AJ78" s="12">
        <v>171391421</v>
      </c>
      <c r="AK78" s="12">
        <v>66482776</v>
      </c>
      <c r="AL78" s="12"/>
    </row>
    <row r="79" spans="1:38" s="13" customFormat="1" ht="12.75">
      <c r="A79" s="29" t="s">
        <v>115</v>
      </c>
      <c r="B79" s="63" t="s">
        <v>378</v>
      </c>
      <c r="C79" s="39" t="s">
        <v>379</v>
      </c>
      <c r="D79" s="80">
        <v>230123413</v>
      </c>
      <c r="E79" s="81">
        <v>209374553</v>
      </c>
      <c r="F79" s="82">
        <f t="shared" si="34"/>
        <v>439497966</v>
      </c>
      <c r="G79" s="80">
        <v>230123413</v>
      </c>
      <c r="H79" s="81">
        <v>209374553</v>
      </c>
      <c r="I79" s="82">
        <f t="shared" si="35"/>
        <v>439497966</v>
      </c>
      <c r="J79" s="80">
        <v>53549916</v>
      </c>
      <c r="K79" s="94">
        <v>25038809</v>
      </c>
      <c r="L79" s="81">
        <f t="shared" si="36"/>
        <v>78588725</v>
      </c>
      <c r="M79" s="40">
        <f t="shared" si="37"/>
        <v>0.17881476384352596</v>
      </c>
      <c r="N79" s="108">
        <v>60983523</v>
      </c>
      <c r="O79" s="109">
        <v>43863082</v>
      </c>
      <c r="P79" s="110">
        <f t="shared" si="38"/>
        <v>104846605</v>
      </c>
      <c r="Q79" s="40">
        <f t="shared" si="39"/>
        <v>0.23855993226598915</v>
      </c>
      <c r="R79" s="108">
        <v>0</v>
      </c>
      <c r="S79" s="110">
        <v>0</v>
      </c>
      <c r="T79" s="110">
        <f t="shared" si="40"/>
        <v>0</v>
      </c>
      <c r="U79" s="40">
        <f t="shared" si="41"/>
        <v>0</v>
      </c>
      <c r="V79" s="108">
        <v>0</v>
      </c>
      <c r="W79" s="110">
        <v>0</v>
      </c>
      <c r="X79" s="110">
        <f t="shared" si="42"/>
        <v>0</v>
      </c>
      <c r="Y79" s="40">
        <f t="shared" si="43"/>
        <v>0</v>
      </c>
      <c r="Z79" s="80">
        <f t="shared" si="44"/>
        <v>114533439</v>
      </c>
      <c r="AA79" s="81">
        <f t="shared" si="45"/>
        <v>68901891</v>
      </c>
      <c r="AB79" s="81">
        <f t="shared" si="46"/>
        <v>183435330</v>
      </c>
      <c r="AC79" s="40">
        <f t="shared" si="47"/>
        <v>0.4173746961095151</v>
      </c>
      <c r="AD79" s="80">
        <v>44922205</v>
      </c>
      <c r="AE79" s="81">
        <v>38605363</v>
      </c>
      <c r="AF79" s="81">
        <f t="shared" si="48"/>
        <v>83527568</v>
      </c>
      <c r="AG79" s="40">
        <f t="shared" si="49"/>
        <v>0.28960018684270855</v>
      </c>
      <c r="AH79" s="40">
        <f t="shared" si="50"/>
        <v>0.2552335415775544</v>
      </c>
      <c r="AI79" s="12">
        <v>599357614</v>
      </c>
      <c r="AJ79" s="12">
        <v>535134296</v>
      </c>
      <c r="AK79" s="12">
        <v>173574077</v>
      </c>
      <c r="AL79" s="12"/>
    </row>
    <row r="80" spans="1:38" s="59" customFormat="1" ht="12.75">
      <c r="A80" s="64"/>
      <c r="B80" s="65" t="s">
        <v>380</v>
      </c>
      <c r="C80" s="32"/>
      <c r="D80" s="84">
        <f>SUM(D74:D79)</f>
        <v>739567097</v>
      </c>
      <c r="E80" s="85">
        <f>SUM(E74:E79)</f>
        <v>462148310</v>
      </c>
      <c r="F80" s="86">
        <f t="shared" si="34"/>
        <v>1201715407</v>
      </c>
      <c r="G80" s="84">
        <f>SUM(G74:G79)</f>
        <v>739567097</v>
      </c>
      <c r="H80" s="85">
        <f>SUM(H74:H79)</f>
        <v>462148310</v>
      </c>
      <c r="I80" s="93">
        <f t="shared" si="35"/>
        <v>1201715407</v>
      </c>
      <c r="J80" s="84">
        <f>SUM(J74:J79)</f>
        <v>190348337</v>
      </c>
      <c r="K80" s="95">
        <f>SUM(K74:K79)</f>
        <v>60507198</v>
      </c>
      <c r="L80" s="85">
        <f t="shared" si="36"/>
        <v>250855535</v>
      </c>
      <c r="M80" s="44">
        <f t="shared" si="37"/>
        <v>0.20874787286471064</v>
      </c>
      <c r="N80" s="114">
        <f>SUM(N74:N79)</f>
        <v>189325155</v>
      </c>
      <c r="O80" s="115">
        <f>SUM(O74:O79)</f>
        <v>83702310</v>
      </c>
      <c r="P80" s="116">
        <f t="shared" si="38"/>
        <v>273027465</v>
      </c>
      <c r="Q80" s="44">
        <f t="shared" si="39"/>
        <v>0.22719810648146246</v>
      </c>
      <c r="R80" s="114">
        <f>SUM(R74:R79)</f>
        <v>0</v>
      </c>
      <c r="S80" s="116">
        <f>SUM(S74:S79)</f>
        <v>0</v>
      </c>
      <c r="T80" s="116">
        <f t="shared" si="40"/>
        <v>0</v>
      </c>
      <c r="U80" s="44">
        <f t="shared" si="41"/>
        <v>0</v>
      </c>
      <c r="V80" s="114">
        <f>SUM(V74:V79)</f>
        <v>0</v>
      </c>
      <c r="W80" s="116">
        <f>SUM(W74:W79)</f>
        <v>0</v>
      </c>
      <c r="X80" s="116">
        <f t="shared" si="42"/>
        <v>0</v>
      </c>
      <c r="Y80" s="44">
        <f t="shared" si="43"/>
        <v>0</v>
      </c>
      <c r="Z80" s="84">
        <f t="shared" si="44"/>
        <v>379673492</v>
      </c>
      <c r="AA80" s="85">
        <f t="shared" si="45"/>
        <v>144209508</v>
      </c>
      <c r="AB80" s="85">
        <f t="shared" si="46"/>
        <v>523883000</v>
      </c>
      <c r="AC80" s="44">
        <f t="shared" si="47"/>
        <v>0.4359459793461731</v>
      </c>
      <c r="AD80" s="84">
        <f>SUM(AD74:AD79)</f>
        <v>150962451</v>
      </c>
      <c r="AE80" s="85">
        <f>SUM(AE74:AE79)</f>
        <v>60978150</v>
      </c>
      <c r="AF80" s="85">
        <f t="shared" si="48"/>
        <v>211940601</v>
      </c>
      <c r="AG80" s="44">
        <f t="shared" si="49"/>
        <v>0.3337699218300214</v>
      </c>
      <c r="AH80" s="44">
        <f t="shared" si="50"/>
        <v>0.2882263413039958</v>
      </c>
      <c r="AI80" s="66">
        <f>SUM(AI74:AI79)</f>
        <v>1359535744</v>
      </c>
      <c r="AJ80" s="66">
        <f>SUM(AJ74:AJ79)</f>
        <v>1259520885</v>
      </c>
      <c r="AK80" s="66">
        <f>SUM(AK74:AK79)</f>
        <v>453772139</v>
      </c>
      <c r="AL80" s="66"/>
    </row>
    <row r="81" spans="1:38" s="59" customFormat="1" ht="12.75">
      <c r="A81" s="64"/>
      <c r="B81" s="65" t="s">
        <v>381</v>
      </c>
      <c r="C81" s="32"/>
      <c r="D81" s="84">
        <f>SUM(D9,D11:D17,D19:D26,D28:D33,D35:D39,D41:D44,D46:D51,D53:D58,D60:D66,D68:D72,D74:D79)</f>
        <v>40190012007</v>
      </c>
      <c r="E81" s="85">
        <f>SUM(E9,E11:E17,E19:E26,E28:E33,E35:E39,E41:E44,E46:E51,E53:E58,E60:E66,E68:E72,E74:E79)</f>
        <v>10848900785</v>
      </c>
      <c r="F81" s="86">
        <f t="shared" si="34"/>
        <v>51038912792</v>
      </c>
      <c r="G81" s="84">
        <f>SUM(G9,G11:G17,G19:G26,G28:G33,G35:G39,G41:G44,G46:G51,G53:G58,G60:G66,G68:G72,G74:G79)</f>
        <v>40212041511</v>
      </c>
      <c r="H81" s="85">
        <f>SUM(H9,H11:H17,H19:H26,H28:H33,H35:H39,H41:H44,H46:H51,H53:H58,H60:H66,H68:H72,H74:H79)</f>
        <v>10934783812</v>
      </c>
      <c r="I81" s="93">
        <f t="shared" si="35"/>
        <v>51146825323</v>
      </c>
      <c r="J81" s="84">
        <f>SUM(J9,J11:J17,J19:J26,J28:J33,J35:J39,J41:J44,J46:J51,J53:J58,J60:J66,J68:J72,J74:J79)</f>
        <v>9246335376</v>
      </c>
      <c r="K81" s="95">
        <f>SUM(K9,K11:K17,K19:K26,K28:K33,K35:K39,K41:K44,K46:K51,K53:K58,K60:K66,K68:K72,K74:K79)</f>
        <v>1315057095</v>
      </c>
      <c r="L81" s="85">
        <f t="shared" si="36"/>
        <v>10561392471</v>
      </c>
      <c r="M81" s="44">
        <f t="shared" si="37"/>
        <v>0.20692824147804784</v>
      </c>
      <c r="N81" s="114">
        <f>SUM(N9,N11:N17,N19:N26,N28:N33,N35:N39,N41:N44,N46:N51,N53:N58,N60:N66,N68:N72,N74:N79)</f>
        <v>9779169446</v>
      </c>
      <c r="O81" s="115">
        <f>SUM(O9,O11:O17,O19:O26,O28:O33,O35:O39,O41:O44,O46:O51,O53:O58,O60:O66,O68:O72,O74:O79)</f>
        <v>1675087719</v>
      </c>
      <c r="P81" s="116">
        <f t="shared" si="38"/>
        <v>11454257165</v>
      </c>
      <c r="Q81" s="44">
        <f t="shared" si="39"/>
        <v>0.2244220446403274</v>
      </c>
      <c r="R81" s="114">
        <f>SUM(R9,R11:R17,R19:R26,R28:R33,R35:R39,R41:R44,R46:R51,R53:R58,R60:R66,R68:R72,R74:R79)</f>
        <v>0</v>
      </c>
      <c r="S81" s="116">
        <f>SUM(S9,S11:S17,S19:S26,S28:S33,S35:S39,S41:S44,S46:S51,S53:S58,S60:S66,S68:S72,S74:S79)</f>
        <v>0</v>
      </c>
      <c r="T81" s="116">
        <f t="shared" si="40"/>
        <v>0</v>
      </c>
      <c r="U81" s="44">
        <f t="shared" si="41"/>
        <v>0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42"/>
        <v>0</v>
      </c>
      <c r="Y81" s="44">
        <f t="shared" si="43"/>
        <v>0</v>
      </c>
      <c r="Z81" s="84">
        <f t="shared" si="44"/>
        <v>19025504822</v>
      </c>
      <c r="AA81" s="85">
        <f t="shared" si="45"/>
        <v>2990144814</v>
      </c>
      <c r="AB81" s="85">
        <f t="shared" si="46"/>
        <v>22015649636</v>
      </c>
      <c r="AC81" s="44">
        <f t="shared" si="47"/>
        <v>0.4313502861183752</v>
      </c>
      <c r="AD81" s="84">
        <f>SUM(AD9,AD11:AD17,AD19:AD26,AD28:AD33,AD35:AD39,AD41:AD44,AD46:AD51,AD53:AD58,AD60:AD66,AD68:AD72,AD74:AD79)</f>
        <v>8368790289</v>
      </c>
      <c r="AE81" s="85">
        <f>SUM(AE9,AE11:AE17,AE19:AE26,AE28:AE33,AE35:AE39,AE41:AE44,AE46:AE51,AE53:AE58,AE60:AE66,AE68:AE72,AE74:AE79)</f>
        <v>1663085615</v>
      </c>
      <c r="AF81" s="85">
        <f t="shared" si="48"/>
        <v>10031875904</v>
      </c>
      <c r="AG81" s="44">
        <f t="shared" si="49"/>
        <v>0.399361503237418</v>
      </c>
      <c r="AH81" s="44">
        <f t="shared" si="50"/>
        <v>0.14178616986608206</v>
      </c>
      <c r="AI81" s="66">
        <f>SUM(AI9,AI11:AI17,AI19:AI26,AI28:AI33,AI35:AI39,AI41:AI44,AI46:AI51,AI53:AI58,AI60:AI66,AI68:AI72,AI74:AI79)</f>
        <v>48080850208</v>
      </c>
      <c r="AJ81" s="66">
        <f>SUM(AJ9,AJ11:AJ17,AJ19:AJ26,AJ28:AJ33,AJ35:AJ39,AJ41:AJ44,AJ46:AJ51,AJ53:AJ58,AJ60:AJ66,AJ68:AJ72,AJ74:AJ79)</f>
        <v>47454478376</v>
      </c>
      <c r="AK81" s="66">
        <f>SUM(AK9,AK11:AK17,AK19:AK26,AK28:AK33,AK35:AK39,AK41:AK44,AK46:AK51,AK53:AK58,AK60:AK66,AK68:AK72,AK74:AK79)</f>
        <v>19201640616</v>
      </c>
      <c r="AL81" s="66"/>
    </row>
    <row r="82" spans="1:38" s="13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382</v>
      </c>
      <c r="C9" s="39" t="s">
        <v>383</v>
      </c>
      <c r="D9" s="80">
        <v>162332528</v>
      </c>
      <c r="E9" s="81">
        <v>73555000</v>
      </c>
      <c r="F9" s="82">
        <f>$D9+$E9</f>
        <v>235887528</v>
      </c>
      <c r="G9" s="80">
        <v>162332528</v>
      </c>
      <c r="H9" s="81">
        <v>73555000</v>
      </c>
      <c r="I9" s="83">
        <f>$G9+$H9</f>
        <v>235887528</v>
      </c>
      <c r="J9" s="80">
        <v>29713316</v>
      </c>
      <c r="K9" s="81">
        <v>364423</v>
      </c>
      <c r="L9" s="81">
        <f>$J9+$K9</f>
        <v>30077739</v>
      </c>
      <c r="M9" s="40">
        <f>IF($F9=0,0,$L9/$F9)</f>
        <v>0.12750881428542504</v>
      </c>
      <c r="N9" s="108">
        <v>32667314</v>
      </c>
      <c r="O9" s="109">
        <v>3470467</v>
      </c>
      <c r="P9" s="110">
        <f>$N9+$O9</f>
        <v>36137781</v>
      </c>
      <c r="Q9" s="40">
        <f>IF($F9=0,0,$P9/$F9)</f>
        <v>0.15319920178230026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62380630</v>
      </c>
      <c r="AA9" s="81">
        <f>$K9+$O9</f>
        <v>3834890</v>
      </c>
      <c r="AB9" s="81">
        <f>$Z9+$AA9</f>
        <v>66215520</v>
      </c>
      <c r="AC9" s="40">
        <f>IF($F9=0,0,$AB9/$F9)</f>
        <v>0.2807080160677253</v>
      </c>
      <c r="AD9" s="80">
        <v>28371704</v>
      </c>
      <c r="AE9" s="81">
        <v>9153481</v>
      </c>
      <c r="AF9" s="81">
        <f>$AD9+$AE9</f>
        <v>37525185</v>
      </c>
      <c r="AG9" s="40">
        <f>IF($AI9=0,0,$AK9/$AI9)</f>
        <v>0.3281857396217671</v>
      </c>
      <c r="AH9" s="40">
        <f>IF($AF9=0,0,(($P9/$AF9)-1))</f>
        <v>-0.03697260919566414</v>
      </c>
      <c r="AI9" s="12">
        <v>209539912</v>
      </c>
      <c r="AJ9" s="12">
        <v>234133771</v>
      </c>
      <c r="AK9" s="12">
        <v>68768011</v>
      </c>
      <c r="AL9" s="12"/>
    </row>
    <row r="10" spans="1:38" s="13" customFormat="1" ht="12.75">
      <c r="A10" s="29" t="s">
        <v>96</v>
      </c>
      <c r="B10" s="63" t="s">
        <v>384</v>
      </c>
      <c r="C10" s="39" t="s">
        <v>385</v>
      </c>
      <c r="D10" s="80">
        <v>138900189</v>
      </c>
      <c r="E10" s="81">
        <v>99992200</v>
      </c>
      <c r="F10" s="83">
        <f aca="true" t="shared" si="0" ref="F10:F44">$D10+$E10</f>
        <v>238892389</v>
      </c>
      <c r="G10" s="80">
        <v>138900189</v>
      </c>
      <c r="H10" s="81">
        <v>99992200</v>
      </c>
      <c r="I10" s="83">
        <f aca="true" t="shared" si="1" ref="I10:I44">$G10+$H10</f>
        <v>238892389</v>
      </c>
      <c r="J10" s="80">
        <v>27860218</v>
      </c>
      <c r="K10" s="81">
        <v>15531332</v>
      </c>
      <c r="L10" s="81">
        <f aca="true" t="shared" si="2" ref="L10:L44">$J10+$K10</f>
        <v>43391550</v>
      </c>
      <c r="M10" s="40">
        <f aca="true" t="shared" si="3" ref="M10:M44">IF($F10=0,0,$L10/$F10)</f>
        <v>0.18163638524289696</v>
      </c>
      <c r="N10" s="108">
        <v>27317739</v>
      </c>
      <c r="O10" s="109">
        <v>10662560</v>
      </c>
      <c r="P10" s="110">
        <f aca="true" t="shared" si="4" ref="P10:P44">$N10+$O10</f>
        <v>37980299</v>
      </c>
      <c r="Q10" s="40">
        <f aca="true" t="shared" si="5" ref="Q10:Q44">IF($F10=0,0,$P10/$F10)</f>
        <v>0.15898496875092993</v>
      </c>
      <c r="R10" s="108">
        <v>0</v>
      </c>
      <c r="S10" s="110">
        <v>0</v>
      </c>
      <c r="T10" s="110">
        <f aca="true" t="shared" si="6" ref="T10:T44">$R10+$S10</f>
        <v>0</v>
      </c>
      <c r="U10" s="40">
        <f aca="true" t="shared" si="7" ref="U10:U44">IF($I10=0,0,$T10/$I10)</f>
        <v>0</v>
      </c>
      <c r="V10" s="108">
        <v>0</v>
      </c>
      <c r="W10" s="110">
        <v>0</v>
      </c>
      <c r="X10" s="110">
        <f aca="true" t="shared" si="8" ref="X10:X44">$V10+$W10</f>
        <v>0</v>
      </c>
      <c r="Y10" s="40">
        <f aca="true" t="shared" si="9" ref="Y10:Y44">IF($I10=0,0,$X10/$I10)</f>
        <v>0</v>
      </c>
      <c r="Z10" s="80">
        <f aca="true" t="shared" si="10" ref="Z10:Z44">$J10+$N10</f>
        <v>55177957</v>
      </c>
      <c r="AA10" s="81">
        <f aca="true" t="shared" si="11" ref="AA10:AA44">$K10+$O10</f>
        <v>26193892</v>
      </c>
      <c r="AB10" s="81">
        <f aca="true" t="shared" si="12" ref="AB10:AB44">$Z10+$AA10</f>
        <v>81371849</v>
      </c>
      <c r="AC10" s="40">
        <f aca="true" t="shared" si="13" ref="AC10:AC44">IF($F10=0,0,$AB10/$F10)</f>
        <v>0.3406213539938269</v>
      </c>
      <c r="AD10" s="80">
        <v>27175555</v>
      </c>
      <c r="AE10" s="81">
        <v>17700174</v>
      </c>
      <c r="AF10" s="81">
        <f aca="true" t="shared" si="14" ref="AF10:AF44">$AD10+$AE10</f>
        <v>44875729</v>
      </c>
      <c r="AG10" s="40">
        <f aca="true" t="shared" si="15" ref="AG10:AG44">IF($AI10=0,0,$AK10/$AI10)</f>
        <v>0.39905828166450363</v>
      </c>
      <c r="AH10" s="40">
        <f aca="true" t="shared" si="16" ref="AH10:AH44">IF($AF10=0,0,(($P10/$AF10)-1))</f>
        <v>-0.1536561110795548</v>
      </c>
      <c r="AI10" s="12">
        <v>206346200</v>
      </c>
      <c r="AJ10" s="12">
        <v>209671104</v>
      </c>
      <c r="AK10" s="12">
        <v>82344160</v>
      </c>
      <c r="AL10" s="12"/>
    </row>
    <row r="11" spans="1:38" s="13" customFormat="1" ht="12.75">
      <c r="A11" s="29" t="s">
        <v>96</v>
      </c>
      <c r="B11" s="63" t="s">
        <v>386</v>
      </c>
      <c r="C11" s="39" t="s">
        <v>387</v>
      </c>
      <c r="D11" s="80">
        <v>741953130</v>
      </c>
      <c r="E11" s="81">
        <v>118654828</v>
      </c>
      <c r="F11" s="82">
        <f t="shared" si="0"/>
        <v>860607958</v>
      </c>
      <c r="G11" s="80">
        <v>741953130</v>
      </c>
      <c r="H11" s="81">
        <v>118654828</v>
      </c>
      <c r="I11" s="83">
        <f t="shared" si="1"/>
        <v>860607958</v>
      </c>
      <c r="J11" s="80">
        <v>146745152</v>
      </c>
      <c r="K11" s="81">
        <v>8289692</v>
      </c>
      <c r="L11" s="81">
        <f t="shared" si="2"/>
        <v>155034844</v>
      </c>
      <c r="M11" s="40">
        <f t="shared" si="3"/>
        <v>0.18014572437871879</v>
      </c>
      <c r="N11" s="108">
        <v>200720465</v>
      </c>
      <c r="O11" s="109">
        <v>9960674</v>
      </c>
      <c r="P11" s="110">
        <f t="shared" si="4"/>
        <v>210681139</v>
      </c>
      <c r="Q11" s="40">
        <f t="shared" si="5"/>
        <v>0.24480500911194222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347465617</v>
      </c>
      <c r="AA11" s="81">
        <f t="shared" si="11"/>
        <v>18250366</v>
      </c>
      <c r="AB11" s="81">
        <f t="shared" si="12"/>
        <v>365715983</v>
      </c>
      <c r="AC11" s="40">
        <f t="shared" si="13"/>
        <v>0.42495073349066104</v>
      </c>
      <c r="AD11" s="80">
        <v>156550892</v>
      </c>
      <c r="AE11" s="81">
        <v>18887161</v>
      </c>
      <c r="AF11" s="81">
        <f t="shared" si="14"/>
        <v>175438053</v>
      </c>
      <c r="AG11" s="40">
        <f t="shared" si="15"/>
        <v>0.4350303153042255</v>
      </c>
      <c r="AH11" s="40">
        <f t="shared" si="16"/>
        <v>0.20088621252539784</v>
      </c>
      <c r="AI11" s="12">
        <v>794125133</v>
      </c>
      <c r="AJ11" s="12">
        <v>793492133</v>
      </c>
      <c r="AK11" s="12">
        <v>345468507</v>
      </c>
      <c r="AL11" s="12"/>
    </row>
    <row r="12" spans="1:38" s="13" customFormat="1" ht="12.75">
      <c r="A12" s="29" t="s">
        <v>96</v>
      </c>
      <c r="B12" s="63" t="s">
        <v>388</v>
      </c>
      <c r="C12" s="39" t="s">
        <v>389</v>
      </c>
      <c r="D12" s="80">
        <v>347400786</v>
      </c>
      <c r="E12" s="81">
        <v>54117400</v>
      </c>
      <c r="F12" s="82">
        <f t="shared" si="0"/>
        <v>401518186</v>
      </c>
      <c r="G12" s="80">
        <v>347400786</v>
      </c>
      <c r="H12" s="81">
        <v>54117400</v>
      </c>
      <c r="I12" s="83">
        <f t="shared" si="1"/>
        <v>401518186</v>
      </c>
      <c r="J12" s="80">
        <v>67034983</v>
      </c>
      <c r="K12" s="81">
        <v>7030451</v>
      </c>
      <c r="L12" s="81">
        <f t="shared" si="2"/>
        <v>74065434</v>
      </c>
      <c r="M12" s="40">
        <f t="shared" si="3"/>
        <v>0.18446346039230213</v>
      </c>
      <c r="N12" s="108">
        <v>45830209</v>
      </c>
      <c r="O12" s="109">
        <v>7523673</v>
      </c>
      <c r="P12" s="110">
        <f t="shared" si="4"/>
        <v>53353882</v>
      </c>
      <c r="Q12" s="40">
        <f t="shared" si="5"/>
        <v>0.13288036223594615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112865192</v>
      </c>
      <c r="AA12" s="81">
        <f t="shared" si="11"/>
        <v>14554124</v>
      </c>
      <c r="AB12" s="81">
        <f t="shared" si="12"/>
        <v>127419316</v>
      </c>
      <c r="AC12" s="40">
        <f t="shared" si="13"/>
        <v>0.3173438226282483</v>
      </c>
      <c r="AD12" s="80">
        <v>68009120</v>
      </c>
      <c r="AE12" s="81">
        <v>8184471</v>
      </c>
      <c r="AF12" s="81">
        <f t="shared" si="14"/>
        <v>76193591</v>
      </c>
      <c r="AG12" s="40">
        <f t="shared" si="15"/>
        <v>0.3798071085248398</v>
      </c>
      <c r="AH12" s="40">
        <f t="shared" si="16"/>
        <v>-0.2997589259180605</v>
      </c>
      <c r="AI12" s="12">
        <v>382189000</v>
      </c>
      <c r="AJ12" s="12">
        <v>390467138</v>
      </c>
      <c r="AK12" s="12">
        <v>145158099</v>
      </c>
      <c r="AL12" s="12"/>
    </row>
    <row r="13" spans="1:38" s="13" customFormat="1" ht="12.75">
      <c r="A13" s="29" t="s">
        <v>96</v>
      </c>
      <c r="B13" s="63" t="s">
        <v>390</v>
      </c>
      <c r="C13" s="39" t="s">
        <v>391</v>
      </c>
      <c r="D13" s="80">
        <v>87380987</v>
      </c>
      <c r="E13" s="81">
        <v>47890161</v>
      </c>
      <c r="F13" s="82">
        <f t="shared" si="0"/>
        <v>135271148</v>
      </c>
      <c r="G13" s="80">
        <v>87380987</v>
      </c>
      <c r="H13" s="81">
        <v>47890161</v>
      </c>
      <c r="I13" s="83">
        <f t="shared" si="1"/>
        <v>135271148</v>
      </c>
      <c r="J13" s="80">
        <v>14483552</v>
      </c>
      <c r="K13" s="81">
        <v>10751424</v>
      </c>
      <c r="L13" s="81">
        <f t="shared" si="2"/>
        <v>25234976</v>
      </c>
      <c r="M13" s="40">
        <f t="shared" si="3"/>
        <v>0.18655105965390342</v>
      </c>
      <c r="N13" s="108">
        <v>17809839</v>
      </c>
      <c r="O13" s="109">
        <v>4618184</v>
      </c>
      <c r="P13" s="110">
        <f t="shared" si="4"/>
        <v>22428023</v>
      </c>
      <c r="Q13" s="40">
        <f t="shared" si="5"/>
        <v>0.16580049279983933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32293391</v>
      </c>
      <c r="AA13" s="81">
        <f t="shared" si="11"/>
        <v>15369608</v>
      </c>
      <c r="AB13" s="81">
        <f t="shared" si="12"/>
        <v>47662999</v>
      </c>
      <c r="AC13" s="40">
        <f t="shared" si="13"/>
        <v>0.3523515524537428</v>
      </c>
      <c r="AD13" s="80">
        <v>16344627</v>
      </c>
      <c r="AE13" s="81">
        <v>5563885</v>
      </c>
      <c r="AF13" s="81">
        <f t="shared" si="14"/>
        <v>21908512</v>
      </c>
      <c r="AG13" s="40">
        <f t="shared" si="15"/>
        <v>0.417112147630393</v>
      </c>
      <c r="AH13" s="40">
        <f t="shared" si="16"/>
        <v>0.023712746899470005</v>
      </c>
      <c r="AI13" s="12">
        <v>114675682</v>
      </c>
      <c r="AJ13" s="12">
        <v>123866064</v>
      </c>
      <c r="AK13" s="12">
        <v>47832620</v>
      </c>
      <c r="AL13" s="12"/>
    </row>
    <row r="14" spans="1:38" s="13" customFormat="1" ht="12.75">
      <c r="A14" s="29" t="s">
        <v>115</v>
      </c>
      <c r="B14" s="63" t="s">
        <v>392</v>
      </c>
      <c r="C14" s="39" t="s">
        <v>393</v>
      </c>
      <c r="D14" s="80">
        <v>801599219</v>
      </c>
      <c r="E14" s="81">
        <v>294860000</v>
      </c>
      <c r="F14" s="82">
        <f t="shared" si="0"/>
        <v>1096459219</v>
      </c>
      <c r="G14" s="80">
        <v>801599219</v>
      </c>
      <c r="H14" s="81">
        <v>294860000</v>
      </c>
      <c r="I14" s="83">
        <f t="shared" si="1"/>
        <v>1096459219</v>
      </c>
      <c r="J14" s="80">
        <v>107399359</v>
      </c>
      <c r="K14" s="81">
        <v>33868369</v>
      </c>
      <c r="L14" s="81">
        <f t="shared" si="2"/>
        <v>141267728</v>
      </c>
      <c r="M14" s="40">
        <f t="shared" si="3"/>
        <v>0.12883992906625377</v>
      </c>
      <c r="N14" s="108">
        <v>178314777</v>
      </c>
      <c r="O14" s="109">
        <v>27539996</v>
      </c>
      <c r="P14" s="110">
        <f t="shared" si="4"/>
        <v>205854773</v>
      </c>
      <c r="Q14" s="40">
        <f t="shared" si="5"/>
        <v>0.18774503368008985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285714136</v>
      </c>
      <c r="AA14" s="81">
        <f t="shared" si="11"/>
        <v>61408365</v>
      </c>
      <c r="AB14" s="81">
        <f t="shared" si="12"/>
        <v>347122501</v>
      </c>
      <c r="AC14" s="40">
        <f t="shared" si="13"/>
        <v>0.3165849627463436</v>
      </c>
      <c r="AD14" s="80">
        <v>63109977</v>
      </c>
      <c r="AE14" s="81">
        <v>80062880</v>
      </c>
      <c r="AF14" s="81">
        <f t="shared" si="14"/>
        <v>143172857</v>
      </c>
      <c r="AG14" s="40">
        <f t="shared" si="15"/>
        <v>0.24588781014163383</v>
      </c>
      <c r="AH14" s="40">
        <f t="shared" si="16"/>
        <v>0.4378058614839264</v>
      </c>
      <c r="AI14" s="12">
        <v>1271477833</v>
      </c>
      <c r="AJ14" s="12">
        <v>1271477833</v>
      </c>
      <c r="AK14" s="12">
        <v>312640900</v>
      </c>
      <c r="AL14" s="12"/>
    </row>
    <row r="15" spans="1:38" s="59" customFormat="1" ht="12.75">
      <c r="A15" s="64"/>
      <c r="B15" s="65" t="s">
        <v>394</v>
      </c>
      <c r="C15" s="32"/>
      <c r="D15" s="84">
        <f>SUM(D9:D14)</f>
        <v>2279566839</v>
      </c>
      <c r="E15" s="85">
        <f>SUM(E9:E14)</f>
        <v>689069589</v>
      </c>
      <c r="F15" s="93">
        <f t="shared" si="0"/>
        <v>2968636428</v>
      </c>
      <c r="G15" s="84">
        <f>SUM(G9:G14)</f>
        <v>2279566839</v>
      </c>
      <c r="H15" s="85">
        <f>SUM(H9:H14)</f>
        <v>689069589</v>
      </c>
      <c r="I15" s="86">
        <f t="shared" si="1"/>
        <v>2968636428</v>
      </c>
      <c r="J15" s="84">
        <f>SUM(J9:J14)</f>
        <v>393236580</v>
      </c>
      <c r="K15" s="85">
        <f>SUM(K9:K14)</f>
        <v>75835691</v>
      </c>
      <c r="L15" s="85">
        <f t="shared" si="2"/>
        <v>469072271</v>
      </c>
      <c r="M15" s="44">
        <f t="shared" si="3"/>
        <v>0.15800933606275885</v>
      </c>
      <c r="N15" s="114">
        <f>SUM(N9:N14)</f>
        <v>502660343</v>
      </c>
      <c r="O15" s="115">
        <f>SUM(O9:O14)</f>
        <v>63775554</v>
      </c>
      <c r="P15" s="116">
        <f t="shared" si="4"/>
        <v>566435897</v>
      </c>
      <c r="Q15" s="44">
        <f t="shared" si="5"/>
        <v>0.19080675951336132</v>
      </c>
      <c r="R15" s="114">
        <f>SUM(R9:R14)</f>
        <v>0</v>
      </c>
      <c r="S15" s="116">
        <f>SUM(S9:S14)</f>
        <v>0</v>
      </c>
      <c r="T15" s="116">
        <f t="shared" si="6"/>
        <v>0</v>
      </c>
      <c r="U15" s="44">
        <f t="shared" si="7"/>
        <v>0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895896923</v>
      </c>
      <c r="AA15" s="85">
        <f t="shared" si="11"/>
        <v>139611245</v>
      </c>
      <c r="AB15" s="85">
        <f t="shared" si="12"/>
        <v>1035508168</v>
      </c>
      <c r="AC15" s="44">
        <f t="shared" si="13"/>
        <v>0.3488160955761202</v>
      </c>
      <c r="AD15" s="84">
        <f>SUM(AD9:AD14)</f>
        <v>359561875</v>
      </c>
      <c r="AE15" s="85">
        <f>SUM(AE9:AE14)</f>
        <v>139552052</v>
      </c>
      <c r="AF15" s="85">
        <f t="shared" si="14"/>
        <v>499113927</v>
      </c>
      <c r="AG15" s="44">
        <f t="shared" si="15"/>
        <v>0.33649874318489287</v>
      </c>
      <c r="AH15" s="44">
        <f t="shared" si="16"/>
        <v>0.1348829723198648</v>
      </c>
      <c r="AI15" s="66">
        <f>SUM(AI9:AI14)</f>
        <v>2978353760</v>
      </c>
      <c r="AJ15" s="66">
        <f>SUM(AJ9:AJ14)</f>
        <v>3023108043</v>
      </c>
      <c r="AK15" s="66">
        <f>SUM(AK9:AK14)</f>
        <v>1002212297</v>
      </c>
      <c r="AL15" s="66"/>
    </row>
    <row r="16" spans="1:38" s="13" customFormat="1" ht="12.75">
      <c r="A16" s="29" t="s">
        <v>96</v>
      </c>
      <c r="B16" s="63" t="s">
        <v>395</v>
      </c>
      <c r="C16" s="39" t="s">
        <v>396</v>
      </c>
      <c r="D16" s="80">
        <v>181671165</v>
      </c>
      <c r="E16" s="81">
        <v>14604000</v>
      </c>
      <c r="F16" s="82">
        <f t="shared" si="0"/>
        <v>196275165</v>
      </c>
      <c r="G16" s="80">
        <v>181671165</v>
      </c>
      <c r="H16" s="81">
        <v>14604000</v>
      </c>
      <c r="I16" s="83">
        <f t="shared" si="1"/>
        <v>196275165</v>
      </c>
      <c r="J16" s="80">
        <v>30541108</v>
      </c>
      <c r="K16" s="81">
        <v>0</v>
      </c>
      <c r="L16" s="81">
        <f t="shared" si="2"/>
        <v>30541108</v>
      </c>
      <c r="M16" s="40">
        <f t="shared" si="3"/>
        <v>0.15560352732348995</v>
      </c>
      <c r="N16" s="108">
        <v>29391658</v>
      </c>
      <c r="O16" s="109">
        <v>624372</v>
      </c>
      <c r="P16" s="110">
        <f t="shared" si="4"/>
        <v>30016030</v>
      </c>
      <c r="Q16" s="40">
        <f t="shared" si="5"/>
        <v>0.15292831367636348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59932766</v>
      </c>
      <c r="AA16" s="81">
        <f t="shared" si="11"/>
        <v>624372</v>
      </c>
      <c r="AB16" s="81">
        <f t="shared" si="12"/>
        <v>60557138</v>
      </c>
      <c r="AC16" s="40">
        <f t="shared" si="13"/>
        <v>0.3085318409998534</v>
      </c>
      <c r="AD16" s="80">
        <v>28151244</v>
      </c>
      <c r="AE16" s="81">
        <v>7782448</v>
      </c>
      <c r="AF16" s="81">
        <f t="shared" si="14"/>
        <v>35933692</v>
      </c>
      <c r="AG16" s="40">
        <f t="shared" si="15"/>
        <v>0.43520942284833797</v>
      </c>
      <c r="AH16" s="40">
        <f t="shared" si="16"/>
        <v>-0.16468282747010798</v>
      </c>
      <c r="AI16" s="12">
        <v>162628363</v>
      </c>
      <c r="AJ16" s="12">
        <v>172049000</v>
      </c>
      <c r="AK16" s="12">
        <v>70777396</v>
      </c>
      <c r="AL16" s="12"/>
    </row>
    <row r="17" spans="1:38" s="13" customFormat="1" ht="12.75">
      <c r="A17" s="29" t="s">
        <v>96</v>
      </c>
      <c r="B17" s="63" t="s">
        <v>397</v>
      </c>
      <c r="C17" s="39" t="s">
        <v>398</v>
      </c>
      <c r="D17" s="80">
        <v>63641949</v>
      </c>
      <c r="E17" s="81">
        <v>18543150</v>
      </c>
      <c r="F17" s="82">
        <f t="shared" si="0"/>
        <v>82185099</v>
      </c>
      <c r="G17" s="80">
        <v>63641949</v>
      </c>
      <c r="H17" s="81">
        <v>18543150</v>
      </c>
      <c r="I17" s="83">
        <f t="shared" si="1"/>
        <v>82185099</v>
      </c>
      <c r="J17" s="80">
        <v>16932587</v>
      </c>
      <c r="K17" s="81">
        <v>10408745</v>
      </c>
      <c r="L17" s="81">
        <f t="shared" si="2"/>
        <v>27341332</v>
      </c>
      <c r="M17" s="40">
        <f t="shared" si="3"/>
        <v>0.33267991804694425</v>
      </c>
      <c r="N17" s="108">
        <v>16268585</v>
      </c>
      <c r="O17" s="109">
        <v>5320481</v>
      </c>
      <c r="P17" s="110">
        <f t="shared" si="4"/>
        <v>21589066</v>
      </c>
      <c r="Q17" s="40">
        <f t="shared" si="5"/>
        <v>0.2626883250453954</v>
      </c>
      <c r="R17" s="108">
        <v>0</v>
      </c>
      <c r="S17" s="110">
        <v>0</v>
      </c>
      <c r="T17" s="110">
        <f t="shared" si="6"/>
        <v>0</v>
      </c>
      <c r="U17" s="40">
        <f t="shared" si="7"/>
        <v>0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33201172</v>
      </c>
      <c r="AA17" s="81">
        <f t="shared" si="11"/>
        <v>15729226</v>
      </c>
      <c r="AB17" s="81">
        <f t="shared" si="12"/>
        <v>48930398</v>
      </c>
      <c r="AC17" s="40">
        <f t="shared" si="13"/>
        <v>0.5953682430923396</v>
      </c>
      <c r="AD17" s="80">
        <v>15973342</v>
      </c>
      <c r="AE17" s="81">
        <v>8694472</v>
      </c>
      <c r="AF17" s="81">
        <f t="shared" si="14"/>
        <v>24667814</v>
      </c>
      <c r="AG17" s="40">
        <f t="shared" si="15"/>
        <v>0.4283318622513353</v>
      </c>
      <c r="AH17" s="40">
        <f t="shared" si="16"/>
        <v>-0.12480830283542754</v>
      </c>
      <c r="AI17" s="12">
        <v>96768909</v>
      </c>
      <c r="AJ17" s="12">
        <v>94177614</v>
      </c>
      <c r="AK17" s="12">
        <v>41449207</v>
      </c>
      <c r="AL17" s="12"/>
    </row>
    <row r="18" spans="1:38" s="13" customFormat="1" ht="12.75">
      <c r="A18" s="29" t="s">
        <v>96</v>
      </c>
      <c r="B18" s="63" t="s">
        <v>399</v>
      </c>
      <c r="C18" s="39" t="s">
        <v>400</v>
      </c>
      <c r="D18" s="80">
        <v>525337048</v>
      </c>
      <c r="E18" s="81">
        <v>206783000</v>
      </c>
      <c r="F18" s="82">
        <f t="shared" si="0"/>
        <v>732120048</v>
      </c>
      <c r="G18" s="80">
        <v>525337048</v>
      </c>
      <c r="H18" s="81">
        <v>206783000</v>
      </c>
      <c r="I18" s="83">
        <f t="shared" si="1"/>
        <v>732120048</v>
      </c>
      <c r="J18" s="80">
        <v>76341729</v>
      </c>
      <c r="K18" s="81">
        <v>28472198</v>
      </c>
      <c r="L18" s="81">
        <f t="shared" si="2"/>
        <v>104813927</v>
      </c>
      <c r="M18" s="40">
        <f t="shared" si="3"/>
        <v>0.14316494581227476</v>
      </c>
      <c r="N18" s="108">
        <v>134832030</v>
      </c>
      <c r="O18" s="109">
        <v>30349583</v>
      </c>
      <c r="P18" s="110">
        <f t="shared" si="4"/>
        <v>165181613</v>
      </c>
      <c r="Q18" s="40">
        <f t="shared" si="5"/>
        <v>0.22562093942276526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211173759</v>
      </c>
      <c r="AA18" s="81">
        <f t="shared" si="11"/>
        <v>58821781</v>
      </c>
      <c r="AB18" s="81">
        <f t="shared" si="12"/>
        <v>269995540</v>
      </c>
      <c r="AC18" s="40">
        <f t="shared" si="13"/>
        <v>0.36878588523504</v>
      </c>
      <c r="AD18" s="80">
        <v>79481842</v>
      </c>
      <c r="AE18" s="81">
        <v>42817970</v>
      </c>
      <c r="AF18" s="81">
        <f t="shared" si="14"/>
        <v>122299812</v>
      </c>
      <c r="AG18" s="40">
        <f t="shared" si="15"/>
        <v>0.35395736220451146</v>
      </c>
      <c r="AH18" s="40">
        <f t="shared" si="16"/>
        <v>0.3506285111869183</v>
      </c>
      <c r="AI18" s="12">
        <v>643764146</v>
      </c>
      <c r="AJ18" s="12">
        <v>727352249</v>
      </c>
      <c r="AK18" s="12">
        <v>227865059</v>
      </c>
      <c r="AL18" s="12"/>
    </row>
    <row r="19" spans="1:38" s="13" customFormat="1" ht="12.75">
      <c r="A19" s="29" t="s">
        <v>96</v>
      </c>
      <c r="B19" s="63" t="s">
        <v>401</v>
      </c>
      <c r="C19" s="39" t="s">
        <v>402</v>
      </c>
      <c r="D19" s="80">
        <v>657285000</v>
      </c>
      <c r="E19" s="81">
        <v>123193337</v>
      </c>
      <c r="F19" s="82">
        <f t="shared" si="0"/>
        <v>780478337</v>
      </c>
      <c r="G19" s="80">
        <v>657285000</v>
      </c>
      <c r="H19" s="81">
        <v>123193337</v>
      </c>
      <c r="I19" s="83">
        <f t="shared" si="1"/>
        <v>780478337</v>
      </c>
      <c r="J19" s="80">
        <v>100859575</v>
      </c>
      <c r="K19" s="81">
        <v>97810383</v>
      </c>
      <c r="L19" s="81">
        <f t="shared" si="2"/>
        <v>198669958</v>
      </c>
      <c r="M19" s="40">
        <f t="shared" si="3"/>
        <v>0.254548971549482</v>
      </c>
      <c r="N19" s="108">
        <v>139677871</v>
      </c>
      <c r="O19" s="109">
        <v>13645023</v>
      </c>
      <c r="P19" s="110">
        <f t="shared" si="4"/>
        <v>153322894</v>
      </c>
      <c r="Q19" s="40">
        <f t="shared" si="5"/>
        <v>0.19644734098494268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240537446</v>
      </c>
      <c r="AA19" s="81">
        <f t="shared" si="11"/>
        <v>111455406</v>
      </c>
      <c r="AB19" s="81">
        <f t="shared" si="12"/>
        <v>351992852</v>
      </c>
      <c r="AC19" s="40">
        <f t="shared" si="13"/>
        <v>0.4509963125344246</v>
      </c>
      <c r="AD19" s="80">
        <v>114105139</v>
      </c>
      <c r="AE19" s="81">
        <v>7299424</v>
      </c>
      <c r="AF19" s="81">
        <f t="shared" si="14"/>
        <v>121404563</v>
      </c>
      <c r="AG19" s="40">
        <f t="shared" si="15"/>
        <v>0.23575276647049878</v>
      </c>
      <c r="AH19" s="40">
        <f t="shared" si="16"/>
        <v>0.2629088249343643</v>
      </c>
      <c r="AI19" s="12">
        <v>975829130</v>
      </c>
      <c r="AJ19" s="12">
        <v>975829130</v>
      </c>
      <c r="AK19" s="12">
        <v>230054417</v>
      </c>
      <c r="AL19" s="12"/>
    </row>
    <row r="20" spans="1:38" s="13" customFormat="1" ht="12.75">
      <c r="A20" s="29" t="s">
        <v>115</v>
      </c>
      <c r="B20" s="63" t="s">
        <v>403</v>
      </c>
      <c r="C20" s="39" t="s">
        <v>404</v>
      </c>
      <c r="D20" s="80">
        <v>1004078388</v>
      </c>
      <c r="E20" s="81">
        <v>567808838</v>
      </c>
      <c r="F20" s="82">
        <f t="shared" si="0"/>
        <v>1571887226</v>
      </c>
      <c r="G20" s="80">
        <v>1004078388</v>
      </c>
      <c r="H20" s="81">
        <v>567808838</v>
      </c>
      <c r="I20" s="83">
        <f t="shared" si="1"/>
        <v>1571887226</v>
      </c>
      <c r="J20" s="80">
        <v>124554840</v>
      </c>
      <c r="K20" s="81">
        <v>71673928</v>
      </c>
      <c r="L20" s="81">
        <f t="shared" si="2"/>
        <v>196228768</v>
      </c>
      <c r="M20" s="40">
        <f t="shared" si="3"/>
        <v>0.12483641622264828</v>
      </c>
      <c r="N20" s="108">
        <v>172798509</v>
      </c>
      <c r="O20" s="109">
        <v>84799904</v>
      </c>
      <c r="P20" s="110">
        <f t="shared" si="4"/>
        <v>257598413</v>
      </c>
      <c r="Q20" s="40">
        <f t="shared" si="5"/>
        <v>0.16387843144162048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297353349</v>
      </c>
      <c r="AA20" s="81">
        <f t="shared" si="11"/>
        <v>156473832</v>
      </c>
      <c r="AB20" s="81">
        <f t="shared" si="12"/>
        <v>453827181</v>
      </c>
      <c r="AC20" s="40">
        <f t="shared" si="13"/>
        <v>0.28871484766426875</v>
      </c>
      <c r="AD20" s="80">
        <v>174505863</v>
      </c>
      <c r="AE20" s="81">
        <v>101078111</v>
      </c>
      <c r="AF20" s="81">
        <f t="shared" si="14"/>
        <v>275583974</v>
      </c>
      <c r="AG20" s="40">
        <f t="shared" si="15"/>
        <v>0.3268636260733053</v>
      </c>
      <c r="AH20" s="40">
        <f t="shared" si="16"/>
        <v>-0.06526345033401693</v>
      </c>
      <c r="AI20" s="12">
        <v>1333149088</v>
      </c>
      <c r="AJ20" s="12">
        <v>1088508189</v>
      </c>
      <c r="AK20" s="12">
        <v>435757945</v>
      </c>
      <c r="AL20" s="12"/>
    </row>
    <row r="21" spans="1:38" s="59" customFormat="1" ht="12.75">
      <c r="A21" s="64"/>
      <c r="B21" s="65" t="s">
        <v>405</v>
      </c>
      <c r="C21" s="32"/>
      <c r="D21" s="84">
        <f>SUM(D16:D20)</f>
        <v>2432013550</v>
      </c>
      <c r="E21" s="85">
        <f>SUM(E16:E20)</f>
        <v>930932325</v>
      </c>
      <c r="F21" s="86">
        <f t="shared" si="0"/>
        <v>3362945875</v>
      </c>
      <c r="G21" s="84">
        <f>SUM(G16:G20)</f>
        <v>2432013550</v>
      </c>
      <c r="H21" s="85">
        <f>SUM(H16:H20)</f>
        <v>930932325</v>
      </c>
      <c r="I21" s="86">
        <f t="shared" si="1"/>
        <v>3362945875</v>
      </c>
      <c r="J21" s="84">
        <f>SUM(J16:J20)</f>
        <v>349229839</v>
      </c>
      <c r="K21" s="85">
        <f>SUM(K16:K20)</f>
        <v>208365254</v>
      </c>
      <c r="L21" s="85">
        <f t="shared" si="2"/>
        <v>557595093</v>
      </c>
      <c r="M21" s="44">
        <f t="shared" si="3"/>
        <v>0.1658055507658148</v>
      </c>
      <c r="N21" s="114">
        <f>SUM(N16:N20)</f>
        <v>492968653</v>
      </c>
      <c r="O21" s="115">
        <f>SUM(O16:O20)</f>
        <v>134739363</v>
      </c>
      <c r="P21" s="116">
        <f t="shared" si="4"/>
        <v>627708016</v>
      </c>
      <c r="Q21" s="44">
        <f t="shared" si="5"/>
        <v>0.18665421310118469</v>
      </c>
      <c r="R21" s="114">
        <f>SUM(R16:R20)</f>
        <v>0</v>
      </c>
      <c r="S21" s="116">
        <f>SUM(S16:S20)</f>
        <v>0</v>
      </c>
      <c r="T21" s="116">
        <f t="shared" si="6"/>
        <v>0</v>
      </c>
      <c r="U21" s="44">
        <f t="shared" si="7"/>
        <v>0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4">
        <f t="shared" si="9"/>
        <v>0</v>
      </c>
      <c r="Z21" s="84">
        <f t="shared" si="10"/>
        <v>842198492</v>
      </c>
      <c r="AA21" s="85">
        <f t="shared" si="11"/>
        <v>343104617</v>
      </c>
      <c r="AB21" s="85">
        <f t="shared" si="12"/>
        <v>1185303109</v>
      </c>
      <c r="AC21" s="44">
        <f t="shared" si="13"/>
        <v>0.3524597638669995</v>
      </c>
      <c r="AD21" s="84">
        <f>SUM(AD16:AD20)</f>
        <v>412217430</v>
      </c>
      <c r="AE21" s="85">
        <f>SUM(AE16:AE20)</f>
        <v>167672425</v>
      </c>
      <c r="AF21" s="85">
        <f t="shared" si="14"/>
        <v>579889855</v>
      </c>
      <c r="AG21" s="44">
        <f t="shared" si="15"/>
        <v>0.31315700373867555</v>
      </c>
      <c r="AH21" s="44">
        <f t="shared" si="16"/>
        <v>0.08246076489818921</v>
      </c>
      <c r="AI21" s="66">
        <f>SUM(AI16:AI20)</f>
        <v>3212139636</v>
      </c>
      <c r="AJ21" s="66">
        <f>SUM(AJ16:AJ20)</f>
        <v>3057916182</v>
      </c>
      <c r="AK21" s="66">
        <f>SUM(AK16:AK20)</f>
        <v>1005904024</v>
      </c>
      <c r="AL21" s="66"/>
    </row>
    <row r="22" spans="1:38" s="13" customFormat="1" ht="12.75">
      <c r="A22" s="29" t="s">
        <v>96</v>
      </c>
      <c r="B22" s="63" t="s">
        <v>406</v>
      </c>
      <c r="C22" s="39" t="s">
        <v>407</v>
      </c>
      <c r="D22" s="80">
        <v>124540105</v>
      </c>
      <c r="E22" s="81">
        <v>40950000</v>
      </c>
      <c r="F22" s="82">
        <f t="shared" si="0"/>
        <v>165490105</v>
      </c>
      <c r="G22" s="80">
        <v>124540105</v>
      </c>
      <c r="H22" s="81">
        <v>40950000</v>
      </c>
      <c r="I22" s="83">
        <f t="shared" si="1"/>
        <v>165490105</v>
      </c>
      <c r="J22" s="80">
        <v>27253113</v>
      </c>
      <c r="K22" s="81">
        <v>4011702</v>
      </c>
      <c r="L22" s="81">
        <f t="shared" si="2"/>
        <v>31264815</v>
      </c>
      <c r="M22" s="40">
        <f t="shared" si="3"/>
        <v>0.1889225642826198</v>
      </c>
      <c r="N22" s="108">
        <v>28438365</v>
      </c>
      <c r="O22" s="109">
        <v>4139284</v>
      </c>
      <c r="P22" s="110">
        <f t="shared" si="4"/>
        <v>32577649</v>
      </c>
      <c r="Q22" s="40">
        <f t="shared" si="5"/>
        <v>0.19685557030736067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55691478</v>
      </c>
      <c r="AA22" s="81">
        <f t="shared" si="11"/>
        <v>8150986</v>
      </c>
      <c r="AB22" s="81">
        <f t="shared" si="12"/>
        <v>63842464</v>
      </c>
      <c r="AC22" s="40">
        <f t="shared" si="13"/>
        <v>0.38577813458998045</v>
      </c>
      <c r="AD22" s="80">
        <v>27155851</v>
      </c>
      <c r="AE22" s="81">
        <v>14888793</v>
      </c>
      <c r="AF22" s="81">
        <f t="shared" si="14"/>
        <v>42044644</v>
      </c>
      <c r="AG22" s="40">
        <f t="shared" si="15"/>
        <v>0.45375570152668754</v>
      </c>
      <c r="AH22" s="40">
        <f t="shared" si="16"/>
        <v>-0.22516530286235747</v>
      </c>
      <c r="AI22" s="12">
        <v>147548200</v>
      </c>
      <c r="AJ22" s="12">
        <v>152715164</v>
      </c>
      <c r="AK22" s="12">
        <v>66950837</v>
      </c>
      <c r="AL22" s="12"/>
    </row>
    <row r="23" spans="1:38" s="13" customFormat="1" ht="12.75">
      <c r="A23" s="29" t="s">
        <v>96</v>
      </c>
      <c r="B23" s="63" t="s">
        <v>408</v>
      </c>
      <c r="C23" s="39" t="s">
        <v>409</v>
      </c>
      <c r="D23" s="80">
        <v>81367377</v>
      </c>
      <c r="E23" s="81">
        <v>41743700</v>
      </c>
      <c r="F23" s="82">
        <f t="shared" si="0"/>
        <v>123111077</v>
      </c>
      <c r="G23" s="80">
        <v>81367377</v>
      </c>
      <c r="H23" s="81">
        <v>41743700</v>
      </c>
      <c r="I23" s="83">
        <f t="shared" si="1"/>
        <v>123111077</v>
      </c>
      <c r="J23" s="80">
        <v>14623119</v>
      </c>
      <c r="K23" s="81">
        <v>745347</v>
      </c>
      <c r="L23" s="81">
        <f t="shared" si="2"/>
        <v>15368466</v>
      </c>
      <c r="M23" s="40">
        <f t="shared" si="3"/>
        <v>0.12483414469682529</v>
      </c>
      <c r="N23" s="108">
        <v>17380191</v>
      </c>
      <c r="O23" s="109">
        <v>4036921</v>
      </c>
      <c r="P23" s="110">
        <f t="shared" si="4"/>
        <v>21417112</v>
      </c>
      <c r="Q23" s="40">
        <f t="shared" si="5"/>
        <v>0.17396575939303982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32003310</v>
      </c>
      <c r="AA23" s="81">
        <f t="shared" si="11"/>
        <v>4782268</v>
      </c>
      <c r="AB23" s="81">
        <f t="shared" si="12"/>
        <v>36785578</v>
      </c>
      <c r="AC23" s="40">
        <f t="shared" si="13"/>
        <v>0.2987999040898651</v>
      </c>
      <c r="AD23" s="80">
        <v>16821349</v>
      </c>
      <c r="AE23" s="81">
        <v>6748844</v>
      </c>
      <c r="AF23" s="81">
        <f t="shared" si="14"/>
        <v>23570193</v>
      </c>
      <c r="AG23" s="40">
        <f t="shared" si="15"/>
        <v>0.45346155579211794</v>
      </c>
      <c r="AH23" s="40">
        <f t="shared" si="16"/>
        <v>-0.09134761857910967</v>
      </c>
      <c r="AI23" s="12">
        <v>106525800</v>
      </c>
      <c r="AJ23" s="12">
        <v>109553777</v>
      </c>
      <c r="AK23" s="12">
        <v>48305355</v>
      </c>
      <c r="AL23" s="12"/>
    </row>
    <row r="24" spans="1:38" s="13" customFormat="1" ht="12.75">
      <c r="A24" s="29" t="s">
        <v>96</v>
      </c>
      <c r="B24" s="63" t="s">
        <v>410</v>
      </c>
      <c r="C24" s="39" t="s">
        <v>411</v>
      </c>
      <c r="D24" s="80">
        <v>104155055</v>
      </c>
      <c r="E24" s="81">
        <v>53011396</v>
      </c>
      <c r="F24" s="82">
        <f t="shared" si="0"/>
        <v>157166451</v>
      </c>
      <c r="G24" s="80">
        <v>104155055</v>
      </c>
      <c r="H24" s="81">
        <v>53011396</v>
      </c>
      <c r="I24" s="83">
        <f t="shared" si="1"/>
        <v>157166451</v>
      </c>
      <c r="J24" s="80">
        <v>22186575</v>
      </c>
      <c r="K24" s="81">
        <v>4483930</v>
      </c>
      <c r="L24" s="81">
        <f t="shared" si="2"/>
        <v>26670505</v>
      </c>
      <c r="M24" s="40">
        <f t="shared" si="3"/>
        <v>0.16969591684678303</v>
      </c>
      <c r="N24" s="108">
        <v>19202932</v>
      </c>
      <c r="O24" s="109">
        <v>11721361</v>
      </c>
      <c r="P24" s="110">
        <f t="shared" si="4"/>
        <v>30924293</v>
      </c>
      <c r="Q24" s="40">
        <f t="shared" si="5"/>
        <v>0.19676141315935167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41389507</v>
      </c>
      <c r="AA24" s="81">
        <f t="shared" si="11"/>
        <v>16205291</v>
      </c>
      <c r="AB24" s="81">
        <f t="shared" si="12"/>
        <v>57594798</v>
      </c>
      <c r="AC24" s="40">
        <f t="shared" si="13"/>
        <v>0.36645733000613473</v>
      </c>
      <c r="AD24" s="80">
        <v>18743751</v>
      </c>
      <c r="AE24" s="81">
        <v>3556146</v>
      </c>
      <c r="AF24" s="81">
        <f t="shared" si="14"/>
        <v>22299897</v>
      </c>
      <c r="AG24" s="40">
        <f t="shared" si="15"/>
        <v>0.325292464499445</v>
      </c>
      <c r="AH24" s="40">
        <f t="shared" si="16"/>
        <v>0.3867460015622495</v>
      </c>
      <c r="AI24" s="12">
        <v>131557591</v>
      </c>
      <c r="AJ24" s="12">
        <v>126053135</v>
      </c>
      <c r="AK24" s="12">
        <v>42794693</v>
      </c>
      <c r="AL24" s="12"/>
    </row>
    <row r="25" spans="1:38" s="13" customFormat="1" ht="12.75">
      <c r="A25" s="29" t="s">
        <v>96</v>
      </c>
      <c r="B25" s="63" t="s">
        <v>80</v>
      </c>
      <c r="C25" s="39" t="s">
        <v>81</v>
      </c>
      <c r="D25" s="80">
        <v>1670108000</v>
      </c>
      <c r="E25" s="81">
        <v>485070000</v>
      </c>
      <c r="F25" s="82">
        <f t="shared" si="0"/>
        <v>2155178000</v>
      </c>
      <c r="G25" s="80">
        <v>1670108000</v>
      </c>
      <c r="H25" s="81">
        <v>485070000</v>
      </c>
      <c r="I25" s="83">
        <f t="shared" si="1"/>
        <v>2155178000</v>
      </c>
      <c r="J25" s="80">
        <v>362896697</v>
      </c>
      <c r="K25" s="81">
        <v>84937598</v>
      </c>
      <c r="L25" s="81">
        <f t="shared" si="2"/>
        <v>447834295</v>
      </c>
      <c r="M25" s="40">
        <f t="shared" si="3"/>
        <v>0.20779457427646347</v>
      </c>
      <c r="N25" s="108">
        <v>331850021</v>
      </c>
      <c r="O25" s="109">
        <v>93008260</v>
      </c>
      <c r="P25" s="110">
        <f t="shared" si="4"/>
        <v>424858281</v>
      </c>
      <c r="Q25" s="40">
        <f t="shared" si="5"/>
        <v>0.19713373141336818</v>
      </c>
      <c r="R25" s="108">
        <v>0</v>
      </c>
      <c r="S25" s="110">
        <v>0</v>
      </c>
      <c r="T25" s="110">
        <f t="shared" si="6"/>
        <v>0</v>
      </c>
      <c r="U25" s="40">
        <f t="shared" si="7"/>
        <v>0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694746718</v>
      </c>
      <c r="AA25" s="81">
        <f t="shared" si="11"/>
        <v>177945858</v>
      </c>
      <c r="AB25" s="81">
        <f t="shared" si="12"/>
        <v>872692576</v>
      </c>
      <c r="AC25" s="40">
        <f t="shared" si="13"/>
        <v>0.4049283056898316</v>
      </c>
      <c r="AD25" s="80">
        <v>336166917</v>
      </c>
      <c r="AE25" s="81">
        <v>79264938</v>
      </c>
      <c r="AF25" s="81">
        <f t="shared" si="14"/>
        <v>415431855</v>
      </c>
      <c r="AG25" s="40">
        <f t="shared" si="15"/>
        <v>0.43320163177039367</v>
      </c>
      <c r="AH25" s="40">
        <f t="shared" si="16"/>
        <v>0.022690667281641153</v>
      </c>
      <c r="AI25" s="12">
        <v>1864478000</v>
      </c>
      <c r="AJ25" s="12">
        <v>2115841000</v>
      </c>
      <c r="AK25" s="12">
        <v>807694912</v>
      </c>
      <c r="AL25" s="12"/>
    </row>
    <row r="26" spans="1:38" s="13" customFormat="1" ht="12.75">
      <c r="A26" s="29" t="s">
        <v>96</v>
      </c>
      <c r="B26" s="63" t="s">
        <v>412</v>
      </c>
      <c r="C26" s="39" t="s">
        <v>413</v>
      </c>
      <c r="D26" s="80">
        <v>212356056</v>
      </c>
      <c r="E26" s="81">
        <v>120104200</v>
      </c>
      <c r="F26" s="82">
        <f t="shared" si="0"/>
        <v>332460256</v>
      </c>
      <c r="G26" s="80">
        <v>212356056</v>
      </c>
      <c r="H26" s="81">
        <v>120104200</v>
      </c>
      <c r="I26" s="83">
        <f t="shared" si="1"/>
        <v>332460256</v>
      </c>
      <c r="J26" s="80">
        <v>23507466</v>
      </c>
      <c r="K26" s="81">
        <v>19014480</v>
      </c>
      <c r="L26" s="81">
        <f t="shared" si="2"/>
        <v>42521946</v>
      </c>
      <c r="M26" s="40">
        <f t="shared" si="3"/>
        <v>0.12790083997288385</v>
      </c>
      <c r="N26" s="108">
        <v>10438263</v>
      </c>
      <c r="O26" s="109">
        <v>9049164</v>
      </c>
      <c r="P26" s="110">
        <f t="shared" si="4"/>
        <v>19487427</v>
      </c>
      <c r="Q26" s="40">
        <f t="shared" si="5"/>
        <v>0.05861580940369606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33945729</v>
      </c>
      <c r="AA26" s="81">
        <f t="shared" si="11"/>
        <v>28063644</v>
      </c>
      <c r="AB26" s="81">
        <f t="shared" si="12"/>
        <v>62009373</v>
      </c>
      <c r="AC26" s="40">
        <f t="shared" si="13"/>
        <v>0.1865166493765799</v>
      </c>
      <c r="AD26" s="80">
        <v>28584567</v>
      </c>
      <c r="AE26" s="81">
        <v>19378512</v>
      </c>
      <c r="AF26" s="81">
        <f t="shared" si="14"/>
        <v>47963079</v>
      </c>
      <c r="AG26" s="40">
        <f t="shared" si="15"/>
        <v>0.2984942619185109</v>
      </c>
      <c r="AH26" s="40">
        <f t="shared" si="16"/>
        <v>-0.593699416169675</v>
      </c>
      <c r="AI26" s="12">
        <v>253708666</v>
      </c>
      <c r="AJ26" s="12">
        <v>257727999</v>
      </c>
      <c r="AK26" s="12">
        <v>75730581</v>
      </c>
      <c r="AL26" s="12"/>
    </row>
    <row r="27" spans="1:38" s="13" customFormat="1" ht="12.75">
      <c r="A27" s="29" t="s">
        <v>115</v>
      </c>
      <c r="B27" s="63" t="s">
        <v>414</v>
      </c>
      <c r="C27" s="39" t="s">
        <v>415</v>
      </c>
      <c r="D27" s="80">
        <v>550604993</v>
      </c>
      <c r="E27" s="81">
        <v>276463716</v>
      </c>
      <c r="F27" s="82">
        <f t="shared" si="0"/>
        <v>827068709</v>
      </c>
      <c r="G27" s="80">
        <v>550604993</v>
      </c>
      <c r="H27" s="81">
        <v>276463716</v>
      </c>
      <c r="I27" s="83">
        <f t="shared" si="1"/>
        <v>827068709</v>
      </c>
      <c r="J27" s="80">
        <v>99937131</v>
      </c>
      <c r="K27" s="81">
        <v>22490094</v>
      </c>
      <c r="L27" s="81">
        <f t="shared" si="2"/>
        <v>122427225</v>
      </c>
      <c r="M27" s="40">
        <f t="shared" si="3"/>
        <v>0.1480254586683922</v>
      </c>
      <c r="N27" s="108">
        <v>118245410</v>
      </c>
      <c r="O27" s="109">
        <v>70302732</v>
      </c>
      <c r="P27" s="110">
        <f t="shared" si="4"/>
        <v>188548142</v>
      </c>
      <c r="Q27" s="40">
        <f t="shared" si="5"/>
        <v>0.227971557801977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218182541</v>
      </c>
      <c r="AA27" s="81">
        <f t="shared" si="11"/>
        <v>92792826</v>
      </c>
      <c r="AB27" s="81">
        <f t="shared" si="12"/>
        <v>310975367</v>
      </c>
      <c r="AC27" s="40">
        <f t="shared" si="13"/>
        <v>0.3759970164703692</v>
      </c>
      <c r="AD27" s="80">
        <v>88458830</v>
      </c>
      <c r="AE27" s="81">
        <v>25740643</v>
      </c>
      <c r="AF27" s="81">
        <f t="shared" si="14"/>
        <v>114199473</v>
      </c>
      <c r="AG27" s="40">
        <f t="shared" si="15"/>
        <v>0.2723114906650189</v>
      </c>
      <c r="AH27" s="40">
        <f t="shared" si="16"/>
        <v>0.6510421374711597</v>
      </c>
      <c r="AI27" s="12">
        <v>774876666</v>
      </c>
      <c r="AJ27" s="12">
        <v>872329895</v>
      </c>
      <c r="AK27" s="12">
        <v>211007820</v>
      </c>
      <c r="AL27" s="12"/>
    </row>
    <row r="28" spans="1:38" s="59" customFormat="1" ht="12.75">
      <c r="A28" s="64"/>
      <c r="B28" s="65" t="s">
        <v>416</v>
      </c>
      <c r="C28" s="32"/>
      <c r="D28" s="84">
        <f>SUM(D22:D27)</f>
        <v>2743131586</v>
      </c>
      <c r="E28" s="85">
        <f>SUM(E22:E27)</f>
        <v>1017343012</v>
      </c>
      <c r="F28" s="93">
        <f t="shared" si="0"/>
        <v>3760474598</v>
      </c>
      <c r="G28" s="84">
        <f>SUM(G22:G27)</f>
        <v>2743131586</v>
      </c>
      <c r="H28" s="85">
        <f>SUM(H22:H27)</f>
        <v>1017343012</v>
      </c>
      <c r="I28" s="86">
        <f t="shared" si="1"/>
        <v>3760474598</v>
      </c>
      <c r="J28" s="84">
        <f>SUM(J22:J27)</f>
        <v>550404101</v>
      </c>
      <c r="K28" s="85">
        <f>SUM(K22:K27)</f>
        <v>135683151</v>
      </c>
      <c r="L28" s="85">
        <f t="shared" si="2"/>
        <v>686087252</v>
      </c>
      <c r="M28" s="44">
        <f t="shared" si="3"/>
        <v>0.18244698484730995</v>
      </c>
      <c r="N28" s="114">
        <f>SUM(N22:N27)</f>
        <v>525555182</v>
      </c>
      <c r="O28" s="115">
        <f>SUM(O22:O27)</f>
        <v>192257722</v>
      </c>
      <c r="P28" s="116">
        <f t="shared" si="4"/>
        <v>717812904</v>
      </c>
      <c r="Q28" s="44">
        <f t="shared" si="5"/>
        <v>0.19088359335860616</v>
      </c>
      <c r="R28" s="114">
        <f>SUM(R22:R27)</f>
        <v>0</v>
      </c>
      <c r="S28" s="116">
        <f>SUM(S22:S27)</f>
        <v>0</v>
      </c>
      <c r="T28" s="116">
        <f t="shared" si="6"/>
        <v>0</v>
      </c>
      <c r="U28" s="44">
        <f t="shared" si="7"/>
        <v>0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4">
        <f t="shared" si="9"/>
        <v>0</v>
      </c>
      <c r="Z28" s="84">
        <f t="shared" si="10"/>
        <v>1075959283</v>
      </c>
      <c r="AA28" s="85">
        <f t="shared" si="11"/>
        <v>327940873</v>
      </c>
      <c r="AB28" s="85">
        <f t="shared" si="12"/>
        <v>1403900156</v>
      </c>
      <c r="AC28" s="44">
        <f t="shared" si="13"/>
        <v>0.37333057820591614</v>
      </c>
      <c r="AD28" s="84">
        <f>SUM(AD22:AD27)</f>
        <v>515931265</v>
      </c>
      <c r="AE28" s="85">
        <f>SUM(AE22:AE27)</f>
        <v>149577876</v>
      </c>
      <c r="AF28" s="85">
        <f t="shared" si="14"/>
        <v>665509141</v>
      </c>
      <c r="AG28" s="44">
        <f t="shared" si="15"/>
        <v>0.38200693489773646</v>
      </c>
      <c r="AH28" s="44">
        <f t="shared" si="16"/>
        <v>0.07859210306474207</v>
      </c>
      <c r="AI28" s="66">
        <f>SUM(AI22:AI27)</f>
        <v>3278694923</v>
      </c>
      <c r="AJ28" s="66">
        <f>SUM(AJ22:AJ27)</f>
        <v>3634220970</v>
      </c>
      <c r="AK28" s="66">
        <f>SUM(AK22:AK27)</f>
        <v>1252484198</v>
      </c>
      <c r="AL28" s="66"/>
    </row>
    <row r="29" spans="1:38" s="13" customFormat="1" ht="12.75">
      <c r="A29" s="29" t="s">
        <v>96</v>
      </c>
      <c r="B29" s="63" t="s">
        <v>417</v>
      </c>
      <c r="C29" s="39" t="s">
        <v>418</v>
      </c>
      <c r="D29" s="80">
        <v>189652757</v>
      </c>
      <c r="E29" s="81">
        <v>166855022</v>
      </c>
      <c r="F29" s="82">
        <f t="shared" si="0"/>
        <v>356507779</v>
      </c>
      <c r="G29" s="80">
        <v>189652757</v>
      </c>
      <c r="H29" s="81">
        <v>166855022</v>
      </c>
      <c r="I29" s="83">
        <f t="shared" si="1"/>
        <v>356507779</v>
      </c>
      <c r="J29" s="80">
        <v>7966391</v>
      </c>
      <c r="K29" s="81">
        <v>59876</v>
      </c>
      <c r="L29" s="81">
        <f t="shared" si="2"/>
        <v>8026267</v>
      </c>
      <c r="M29" s="40">
        <f t="shared" si="3"/>
        <v>0.022513581674188377</v>
      </c>
      <c r="N29" s="108">
        <v>0</v>
      </c>
      <c r="O29" s="109">
        <v>0</v>
      </c>
      <c r="P29" s="110">
        <f t="shared" si="4"/>
        <v>0</v>
      </c>
      <c r="Q29" s="40">
        <f t="shared" si="5"/>
        <v>0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7966391</v>
      </c>
      <c r="AA29" s="81">
        <f t="shared" si="11"/>
        <v>59876</v>
      </c>
      <c r="AB29" s="81">
        <f t="shared" si="12"/>
        <v>8026267</v>
      </c>
      <c r="AC29" s="40">
        <f t="shared" si="13"/>
        <v>0.022513581674188377</v>
      </c>
      <c r="AD29" s="80">
        <v>34637011</v>
      </c>
      <c r="AE29" s="81">
        <v>5099041</v>
      </c>
      <c r="AF29" s="81">
        <f t="shared" si="14"/>
        <v>39736052</v>
      </c>
      <c r="AG29" s="40">
        <f t="shared" si="15"/>
        <v>0.4431538800246829</v>
      </c>
      <c r="AH29" s="40">
        <f t="shared" si="16"/>
        <v>-1</v>
      </c>
      <c r="AI29" s="12">
        <v>178226843</v>
      </c>
      <c r="AJ29" s="12">
        <v>418006037</v>
      </c>
      <c r="AK29" s="12">
        <v>78981917</v>
      </c>
      <c r="AL29" s="12"/>
    </row>
    <row r="30" spans="1:38" s="13" customFormat="1" ht="12.75">
      <c r="A30" s="29" t="s">
        <v>96</v>
      </c>
      <c r="B30" s="63" t="s">
        <v>419</v>
      </c>
      <c r="C30" s="39" t="s">
        <v>420</v>
      </c>
      <c r="D30" s="80">
        <v>359532321</v>
      </c>
      <c r="E30" s="81">
        <v>76873808</v>
      </c>
      <c r="F30" s="82">
        <f t="shared" si="0"/>
        <v>436406129</v>
      </c>
      <c r="G30" s="80">
        <v>359532321</v>
      </c>
      <c r="H30" s="81">
        <v>76873808</v>
      </c>
      <c r="I30" s="83">
        <f t="shared" si="1"/>
        <v>436406129</v>
      </c>
      <c r="J30" s="80">
        <v>58480958</v>
      </c>
      <c r="K30" s="81">
        <v>2837849</v>
      </c>
      <c r="L30" s="81">
        <f t="shared" si="2"/>
        <v>61318807</v>
      </c>
      <c r="M30" s="40">
        <f t="shared" si="3"/>
        <v>0.14050858346217224</v>
      </c>
      <c r="N30" s="108">
        <v>69530897</v>
      </c>
      <c r="O30" s="109">
        <v>7037900</v>
      </c>
      <c r="P30" s="110">
        <f t="shared" si="4"/>
        <v>76568797</v>
      </c>
      <c r="Q30" s="40">
        <f t="shared" si="5"/>
        <v>0.1754530743540497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128011855</v>
      </c>
      <c r="AA30" s="81">
        <f t="shared" si="11"/>
        <v>9875749</v>
      </c>
      <c r="AB30" s="81">
        <f t="shared" si="12"/>
        <v>137887604</v>
      </c>
      <c r="AC30" s="40">
        <f t="shared" si="13"/>
        <v>0.31596165781622193</v>
      </c>
      <c r="AD30" s="80">
        <v>52566021</v>
      </c>
      <c r="AE30" s="81">
        <v>24107448</v>
      </c>
      <c r="AF30" s="81">
        <f t="shared" si="14"/>
        <v>76673469</v>
      </c>
      <c r="AG30" s="40">
        <f t="shared" si="15"/>
        <v>0.481976405221425</v>
      </c>
      <c r="AH30" s="40">
        <f t="shared" si="16"/>
        <v>-0.0013651658306995662</v>
      </c>
      <c r="AI30" s="12">
        <v>303767038</v>
      </c>
      <c r="AJ30" s="12">
        <v>367590992</v>
      </c>
      <c r="AK30" s="12">
        <v>146408545</v>
      </c>
      <c r="AL30" s="12"/>
    </row>
    <row r="31" spans="1:38" s="13" customFormat="1" ht="12.75">
      <c r="A31" s="29" t="s">
        <v>96</v>
      </c>
      <c r="B31" s="63" t="s">
        <v>421</v>
      </c>
      <c r="C31" s="39" t="s">
        <v>422</v>
      </c>
      <c r="D31" s="80">
        <v>121591163</v>
      </c>
      <c r="E31" s="81">
        <v>26790784</v>
      </c>
      <c r="F31" s="83">
        <f t="shared" si="0"/>
        <v>148381947</v>
      </c>
      <c r="G31" s="80">
        <v>121591163</v>
      </c>
      <c r="H31" s="81">
        <v>26790784</v>
      </c>
      <c r="I31" s="83">
        <f t="shared" si="1"/>
        <v>148381947</v>
      </c>
      <c r="J31" s="80">
        <v>22743152</v>
      </c>
      <c r="K31" s="81">
        <v>1706598</v>
      </c>
      <c r="L31" s="81">
        <f t="shared" si="2"/>
        <v>24449750</v>
      </c>
      <c r="M31" s="40">
        <f t="shared" si="3"/>
        <v>0.16477577289102427</v>
      </c>
      <c r="N31" s="108">
        <v>35352339</v>
      </c>
      <c r="O31" s="109">
        <v>5381925</v>
      </c>
      <c r="P31" s="110">
        <f t="shared" si="4"/>
        <v>40734264</v>
      </c>
      <c r="Q31" s="40">
        <f t="shared" si="5"/>
        <v>0.27452304558316654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58095491</v>
      </c>
      <c r="AA31" s="81">
        <f t="shared" si="11"/>
        <v>7088523</v>
      </c>
      <c r="AB31" s="81">
        <f t="shared" si="12"/>
        <v>65184014</v>
      </c>
      <c r="AC31" s="40">
        <f t="shared" si="13"/>
        <v>0.4392988184741908</v>
      </c>
      <c r="AD31" s="80">
        <v>18241472</v>
      </c>
      <c r="AE31" s="81">
        <v>0</v>
      </c>
      <c r="AF31" s="81">
        <f t="shared" si="14"/>
        <v>18241472</v>
      </c>
      <c r="AG31" s="40">
        <f t="shared" si="15"/>
        <v>0.28977734409401373</v>
      </c>
      <c r="AH31" s="40">
        <f t="shared" si="16"/>
        <v>1.2330579462008329</v>
      </c>
      <c r="AI31" s="12">
        <v>115672611</v>
      </c>
      <c r="AJ31" s="12">
        <v>131555935</v>
      </c>
      <c r="AK31" s="12">
        <v>33519302</v>
      </c>
      <c r="AL31" s="12"/>
    </row>
    <row r="32" spans="1:38" s="13" customFormat="1" ht="12.75">
      <c r="A32" s="29" t="s">
        <v>96</v>
      </c>
      <c r="B32" s="63" t="s">
        <v>423</v>
      </c>
      <c r="C32" s="39" t="s">
        <v>424</v>
      </c>
      <c r="D32" s="80">
        <v>240238018</v>
      </c>
      <c r="E32" s="81">
        <v>65430378</v>
      </c>
      <c r="F32" s="82">
        <f t="shared" si="0"/>
        <v>305668396</v>
      </c>
      <c r="G32" s="80">
        <v>240238018</v>
      </c>
      <c r="H32" s="81">
        <v>65430378</v>
      </c>
      <c r="I32" s="83">
        <f t="shared" si="1"/>
        <v>305668396</v>
      </c>
      <c r="J32" s="80">
        <v>47033357</v>
      </c>
      <c r="K32" s="81">
        <v>10127584</v>
      </c>
      <c r="L32" s="81">
        <f t="shared" si="2"/>
        <v>57160941</v>
      </c>
      <c r="M32" s="40">
        <f t="shared" si="3"/>
        <v>0.18700311104455825</v>
      </c>
      <c r="N32" s="108">
        <v>43972479</v>
      </c>
      <c r="O32" s="109">
        <v>4936518</v>
      </c>
      <c r="P32" s="110">
        <f t="shared" si="4"/>
        <v>48908997</v>
      </c>
      <c r="Q32" s="40">
        <f t="shared" si="5"/>
        <v>0.1600067185225129</v>
      </c>
      <c r="R32" s="108">
        <v>0</v>
      </c>
      <c r="S32" s="110">
        <v>0</v>
      </c>
      <c r="T32" s="110">
        <f t="shared" si="6"/>
        <v>0</v>
      </c>
      <c r="U32" s="40">
        <f t="shared" si="7"/>
        <v>0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91005836</v>
      </c>
      <c r="AA32" s="81">
        <f t="shared" si="11"/>
        <v>15064102</v>
      </c>
      <c r="AB32" s="81">
        <f t="shared" si="12"/>
        <v>106069938</v>
      </c>
      <c r="AC32" s="40">
        <f t="shared" si="13"/>
        <v>0.3470098295670711</v>
      </c>
      <c r="AD32" s="80">
        <v>40811561</v>
      </c>
      <c r="AE32" s="81">
        <v>8384941</v>
      </c>
      <c r="AF32" s="81">
        <f t="shared" si="14"/>
        <v>49196502</v>
      </c>
      <c r="AG32" s="40">
        <f t="shared" si="15"/>
        <v>0.4001439463693608</v>
      </c>
      <c r="AH32" s="40">
        <f t="shared" si="16"/>
        <v>-0.005844013056050201</v>
      </c>
      <c r="AI32" s="12">
        <v>245841560</v>
      </c>
      <c r="AJ32" s="12">
        <v>250340754</v>
      </c>
      <c r="AK32" s="12">
        <v>98372012</v>
      </c>
      <c r="AL32" s="12"/>
    </row>
    <row r="33" spans="1:38" s="13" customFormat="1" ht="12.75">
      <c r="A33" s="29" t="s">
        <v>96</v>
      </c>
      <c r="B33" s="63" t="s">
        <v>425</v>
      </c>
      <c r="C33" s="39" t="s">
        <v>426</v>
      </c>
      <c r="D33" s="80">
        <v>205381241</v>
      </c>
      <c r="E33" s="81">
        <v>25892000</v>
      </c>
      <c r="F33" s="82">
        <f t="shared" si="0"/>
        <v>231273241</v>
      </c>
      <c r="G33" s="80">
        <v>205381241</v>
      </c>
      <c r="H33" s="81">
        <v>25892000</v>
      </c>
      <c r="I33" s="83">
        <f t="shared" si="1"/>
        <v>231273241</v>
      </c>
      <c r="J33" s="80">
        <v>40061498</v>
      </c>
      <c r="K33" s="81">
        <v>1584955</v>
      </c>
      <c r="L33" s="81">
        <f t="shared" si="2"/>
        <v>41646453</v>
      </c>
      <c r="M33" s="40">
        <f t="shared" si="3"/>
        <v>0.18007467193318746</v>
      </c>
      <c r="N33" s="108">
        <v>56155855</v>
      </c>
      <c r="O33" s="109">
        <v>4341720</v>
      </c>
      <c r="P33" s="110">
        <f t="shared" si="4"/>
        <v>60497575</v>
      </c>
      <c r="Q33" s="40">
        <f t="shared" si="5"/>
        <v>0.26158484543397736</v>
      </c>
      <c r="R33" s="108">
        <v>0</v>
      </c>
      <c r="S33" s="110">
        <v>0</v>
      </c>
      <c r="T33" s="110">
        <f t="shared" si="6"/>
        <v>0</v>
      </c>
      <c r="U33" s="40">
        <f t="shared" si="7"/>
        <v>0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96217353</v>
      </c>
      <c r="AA33" s="81">
        <f t="shared" si="11"/>
        <v>5926675</v>
      </c>
      <c r="AB33" s="81">
        <f t="shared" si="12"/>
        <v>102144028</v>
      </c>
      <c r="AC33" s="40">
        <f t="shared" si="13"/>
        <v>0.44165951736716486</v>
      </c>
      <c r="AD33" s="80">
        <v>40071865</v>
      </c>
      <c r="AE33" s="81">
        <v>1218810</v>
      </c>
      <c r="AF33" s="81">
        <f t="shared" si="14"/>
        <v>41290675</v>
      </c>
      <c r="AG33" s="40">
        <f t="shared" si="15"/>
        <v>0.4351203705999838</v>
      </c>
      <c r="AH33" s="40">
        <f t="shared" si="16"/>
        <v>0.4651631391349258</v>
      </c>
      <c r="AI33" s="12">
        <v>207796879</v>
      </c>
      <c r="AJ33" s="12">
        <v>207796879</v>
      </c>
      <c r="AK33" s="12">
        <v>90416655</v>
      </c>
      <c r="AL33" s="12"/>
    </row>
    <row r="34" spans="1:38" s="13" customFormat="1" ht="12.75">
      <c r="A34" s="29" t="s">
        <v>96</v>
      </c>
      <c r="B34" s="63" t="s">
        <v>427</v>
      </c>
      <c r="C34" s="39" t="s">
        <v>428</v>
      </c>
      <c r="D34" s="80">
        <v>637217564</v>
      </c>
      <c r="E34" s="81">
        <v>255483921</v>
      </c>
      <c r="F34" s="82">
        <f t="shared" si="0"/>
        <v>892701485</v>
      </c>
      <c r="G34" s="80">
        <v>637217564</v>
      </c>
      <c r="H34" s="81">
        <v>255483921</v>
      </c>
      <c r="I34" s="83">
        <f t="shared" si="1"/>
        <v>892701485</v>
      </c>
      <c r="J34" s="80">
        <v>72549168</v>
      </c>
      <c r="K34" s="81">
        <v>29402327</v>
      </c>
      <c r="L34" s="81">
        <f t="shared" si="2"/>
        <v>101951495</v>
      </c>
      <c r="M34" s="40">
        <f t="shared" si="3"/>
        <v>0.1142055846361676</v>
      </c>
      <c r="N34" s="108">
        <v>162487633</v>
      </c>
      <c r="O34" s="109">
        <v>28036049</v>
      </c>
      <c r="P34" s="110">
        <f t="shared" si="4"/>
        <v>190523682</v>
      </c>
      <c r="Q34" s="40">
        <f t="shared" si="5"/>
        <v>0.21342373145038512</v>
      </c>
      <c r="R34" s="108">
        <v>0</v>
      </c>
      <c r="S34" s="110">
        <v>0</v>
      </c>
      <c r="T34" s="110">
        <f t="shared" si="6"/>
        <v>0</v>
      </c>
      <c r="U34" s="40">
        <f t="shared" si="7"/>
        <v>0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235036801</v>
      </c>
      <c r="AA34" s="81">
        <f t="shared" si="11"/>
        <v>57438376</v>
      </c>
      <c r="AB34" s="81">
        <f t="shared" si="12"/>
        <v>292475177</v>
      </c>
      <c r="AC34" s="40">
        <f t="shared" si="13"/>
        <v>0.3276293160865527</v>
      </c>
      <c r="AD34" s="80">
        <v>111457082</v>
      </c>
      <c r="AE34" s="81">
        <v>41831883</v>
      </c>
      <c r="AF34" s="81">
        <f t="shared" si="14"/>
        <v>153288965</v>
      </c>
      <c r="AG34" s="40">
        <f t="shared" si="15"/>
        <v>0.3452294406843074</v>
      </c>
      <c r="AH34" s="40">
        <f t="shared" si="16"/>
        <v>0.24290539765859864</v>
      </c>
      <c r="AI34" s="12">
        <v>749924498</v>
      </c>
      <c r="AJ34" s="12">
        <v>848977336</v>
      </c>
      <c r="AK34" s="12">
        <v>258896015</v>
      </c>
      <c r="AL34" s="12"/>
    </row>
    <row r="35" spans="1:38" s="13" customFormat="1" ht="12.75">
      <c r="A35" s="29" t="s">
        <v>115</v>
      </c>
      <c r="B35" s="63" t="s">
        <v>429</v>
      </c>
      <c r="C35" s="39" t="s">
        <v>430</v>
      </c>
      <c r="D35" s="80">
        <v>131905369</v>
      </c>
      <c r="E35" s="81">
        <v>6812000</v>
      </c>
      <c r="F35" s="82">
        <f t="shared" si="0"/>
        <v>138717369</v>
      </c>
      <c r="G35" s="80">
        <v>131905369</v>
      </c>
      <c r="H35" s="81">
        <v>6812000</v>
      </c>
      <c r="I35" s="83">
        <f t="shared" si="1"/>
        <v>138717369</v>
      </c>
      <c r="J35" s="80">
        <v>24612523</v>
      </c>
      <c r="K35" s="81">
        <v>105791</v>
      </c>
      <c r="L35" s="81">
        <f t="shared" si="2"/>
        <v>24718314</v>
      </c>
      <c r="M35" s="40">
        <f t="shared" si="3"/>
        <v>0.17819191769705495</v>
      </c>
      <c r="N35" s="108">
        <v>31005925</v>
      </c>
      <c r="O35" s="109">
        <v>1172811</v>
      </c>
      <c r="P35" s="110">
        <f t="shared" si="4"/>
        <v>32178736</v>
      </c>
      <c r="Q35" s="40">
        <f t="shared" si="5"/>
        <v>0.23197337313973998</v>
      </c>
      <c r="R35" s="108">
        <v>0</v>
      </c>
      <c r="S35" s="110">
        <v>0</v>
      </c>
      <c r="T35" s="110">
        <f t="shared" si="6"/>
        <v>0</v>
      </c>
      <c r="U35" s="40">
        <f t="shared" si="7"/>
        <v>0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55618448</v>
      </c>
      <c r="AA35" s="81">
        <f t="shared" si="11"/>
        <v>1278602</v>
      </c>
      <c r="AB35" s="81">
        <f t="shared" si="12"/>
        <v>56897050</v>
      </c>
      <c r="AC35" s="40">
        <f t="shared" si="13"/>
        <v>0.4101652908367949</v>
      </c>
      <c r="AD35" s="80">
        <v>27661198</v>
      </c>
      <c r="AE35" s="81">
        <v>3754074</v>
      </c>
      <c r="AF35" s="81">
        <f t="shared" si="14"/>
        <v>31415272</v>
      </c>
      <c r="AG35" s="40">
        <f t="shared" si="15"/>
        <v>0.42667302026108367</v>
      </c>
      <c r="AH35" s="40">
        <f t="shared" si="16"/>
        <v>0.02430232022183354</v>
      </c>
      <c r="AI35" s="12">
        <v>131812002</v>
      </c>
      <c r="AJ35" s="12">
        <v>154788129</v>
      </c>
      <c r="AK35" s="12">
        <v>56240625</v>
      </c>
      <c r="AL35" s="12"/>
    </row>
    <row r="36" spans="1:38" s="59" customFormat="1" ht="12.75">
      <c r="A36" s="64"/>
      <c r="B36" s="65" t="s">
        <v>431</v>
      </c>
      <c r="C36" s="32"/>
      <c r="D36" s="84">
        <f>SUM(D29:D35)</f>
        <v>1885518433</v>
      </c>
      <c r="E36" s="85">
        <f>SUM(E29:E35)</f>
        <v>624137913</v>
      </c>
      <c r="F36" s="93">
        <f t="shared" si="0"/>
        <v>2509656346</v>
      </c>
      <c r="G36" s="84">
        <f>SUM(G29:G35)</f>
        <v>1885518433</v>
      </c>
      <c r="H36" s="85">
        <f>SUM(H29:H35)</f>
        <v>624137913</v>
      </c>
      <c r="I36" s="86">
        <f t="shared" si="1"/>
        <v>2509656346</v>
      </c>
      <c r="J36" s="84">
        <f>SUM(J29:J35)</f>
        <v>273447047</v>
      </c>
      <c r="K36" s="85">
        <f>SUM(K29:K35)</f>
        <v>45824980</v>
      </c>
      <c r="L36" s="85">
        <f t="shared" si="2"/>
        <v>319272027</v>
      </c>
      <c r="M36" s="44">
        <f t="shared" si="3"/>
        <v>0.12721742859689522</v>
      </c>
      <c r="N36" s="114">
        <f>SUM(N29:N35)</f>
        <v>398505128</v>
      </c>
      <c r="O36" s="115">
        <f>SUM(O29:O35)</f>
        <v>50906923</v>
      </c>
      <c r="P36" s="116">
        <f t="shared" si="4"/>
        <v>449412051</v>
      </c>
      <c r="Q36" s="44">
        <f t="shared" si="5"/>
        <v>0.1790731435067963</v>
      </c>
      <c r="R36" s="114">
        <f>SUM(R29:R35)</f>
        <v>0</v>
      </c>
      <c r="S36" s="116">
        <f>SUM(S29:S35)</f>
        <v>0</v>
      </c>
      <c r="T36" s="116">
        <f t="shared" si="6"/>
        <v>0</v>
      </c>
      <c r="U36" s="44">
        <f t="shared" si="7"/>
        <v>0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4">
        <f t="shared" si="9"/>
        <v>0</v>
      </c>
      <c r="Z36" s="84">
        <f t="shared" si="10"/>
        <v>671952175</v>
      </c>
      <c r="AA36" s="85">
        <f t="shared" si="11"/>
        <v>96731903</v>
      </c>
      <c r="AB36" s="85">
        <f t="shared" si="12"/>
        <v>768684078</v>
      </c>
      <c r="AC36" s="44">
        <f t="shared" si="13"/>
        <v>0.30629057210369154</v>
      </c>
      <c r="AD36" s="84">
        <f>SUM(AD29:AD35)</f>
        <v>325446210</v>
      </c>
      <c r="AE36" s="85">
        <f>SUM(AE29:AE35)</f>
        <v>84396197</v>
      </c>
      <c r="AF36" s="85">
        <f t="shared" si="14"/>
        <v>409842407</v>
      </c>
      <c r="AG36" s="44">
        <f t="shared" si="15"/>
        <v>0.3946294470291672</v>
      </c>
      <c r="AH36" s="44">
        <f t="shared" si="16"/>
        <v>0.09654843745830344</v>
      </c>
      <c r="AI36" s="66">
        <f>SUM(AI29:AI35)</f>
        <v>1933041431</v>
      </c>
      <c r="AJ36" s="66">
        <f>SUM(AJ29:AJ35)</f>
        <v>2379056062</v>
      </c>
      <c r="AK36" s="66">
        <f>SUM(AK29:AK35)</f>
        <v>762835071</v>
      </c>
      <c r="AL36" s="66"/>
    </row>
    <row r="37" spans="1:38" s="13" customFormat="1" ht="12.75">
      <c r="A37" s="29" t="s">
        <v>96</v>
      </c>
      <c r="B37" s="63" t="s">
        <v>432</v>
      </c>
      <c r="C37" s="39" t="s">
        <v>433</v>
      </c>
      <c r="D37" s="80">
        <v>134346325</v>
      </c>
      <c r="E37" s="81">
        <v>46795000</v>
      </c>
      <c r="F37" s="82">
        <f t="shared" si="0"/>
        <v>181141325</v>
      </c>
      <c r="G37" s="80">
        <v>134346325</v>
      </c>
      <c r="H37" s="81">
        <v>46795000</v>
      </c>
      <c r="I37" s="83">
        <f t="shared" si="1"/>
        <v>181141325</v>
      </c>
      <c r="J37" s="80">
        <v>5023620</v>
      </c>
      <c r="K37" s="81">
        <v>1273055</v>
      </c>
      <c r="L37" s="81">
        <f t="shared" si="2"/>
        <v>6296675</v>
      </c>
      <c r="M37" s="40">
        <f t="shared" si="3"/>
        <v>0.034761118149047435</v>
      </c>
      <c r="N37" s="108">
        <v>13328464</v>
      </c>
      <c r="O37" s="109">
        <v>7814324</v>
      </c>
      <c r="P37" s="110">
        <f t="shared" si="4"/>
        <v>21142788</v>
      </c>
      <c r="Q37" s="40">
        <f t="shared" si="5"/>
        <v>0.11671984843878115</v>
      </c>
      <c r="R37" s="108">
        <v>0</v>
      </c>
      <c r="S37" s="110">
        <v>0</v>
      </c>
      <c r="T37" s="110">
        <f t="shared" si="6"/>
        <v>0</v>
      </c>
      <c r="U37" s="40">
        <f t="shared" si="7"/>
        <v>0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18352084</v>
      </c>
      <c r="AA37" s="81">
        <f t="shared" si="11"/>
        <v>9087379</v>
      </c>
      <c r="AB37" s="81">
        <f t="shared" si="12"/>
        <v>27439463</v>
      </c>
      <c r="AC37" s="40">
        <f t="shared" si="13"/>
        <v>0.15148096658782859</v>
      </c>
      <c r="AD37" s="80">
        <v>26877174</v>
      </c>
      <c r="AE37" s="81">
        <v>1670344</v>
      </c>
      <c r="AF37" s="81">
        <f t="shared" si="14"/>
        <v>28547518</v>
      </c>
      <c r="AG37" s="40">
        <f t="shared" si="15"/>
        <v>0.4098806561510942</v>
      </c>
      <c r="AH37" s="40">
        <f t="shared" si="16"/>
        <v>-0.2593826195328084</v>
      </c>
      <c r="AI37" s="12">
        <v>134957940</v>
      </c>
      <c r="AJ37" s="12">
        <v>151872125</v>
      </c>
      <c r="AK37" s="12">
        <v>55316649</v>
      </c>
      <c r="AL37" s="12"/>
    </row>
    <row r="38" spans="1:38" s="13" customFormat="1" ht="12.75">
      <c r="A38" s="29" t="s">
        <v>96</v>
      </c>
      <c r="B38" s="63" t="s">
        <v>434</v>
      </c>
      <c r="C38" s="39" t="s">
        <v>435</v>
      </c>
      <c r="D38" s="80">
        <v>221480000</v>
      </c>
      <c r="E38" s="81">
        <v>57412000</v>
      </c>
      <c r="F38" s="82">
        <f t="shared" si="0"/>
        <v>278892000</v>
      </c>
      <c r="G38" s="80">
        <v>221480000</v>
      </c>
      <c r="H38" s="81">
        <v>57412000</v>
      </c>
      <c r="I38" s="83">
        <f t="shared" si="1"/>
        <v>278892000</v>
      </c>
      <c r="J38" s="80">
        <v>40751570</v>
      </c>
      <c r="K38" s="81">
        <v>3425093</v>
      </c>
      <c r="L38" s="81">
        <f t="shared" si="2"/>
        <v>44176663</v>
      </c>
      <c r="M38" s="40">
        <f t="shared" si="3"/>
        <v>0.15840061027207664</v>
      </c>
      <c r="N38" s="108">
        <v>48399294</v>
      </c>
      <c r="O38" s="109">
        <v>16197177</v>
      </c>
      <c r="P38" s="110">
        <f t="shared" si="4"/>
        <v>64596471</v>
      </c>
      <c r="Q38" s="40">
        <f t="shared" si="5"/>
        <v>0.23161822856159373</v>
      </c>
      <c r="R38" s="108">
        <v>0</v>
      </c>
      <c r="S38" s="110">
        <v>0</v>
      </c>
      <c r="T38" s="110">
        <f t="shared" si="6"/>
        <v>0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89150864</v>
      </c>
      <c r="AA38" s="81">
        <f t="shared" si="11"/>
        <v>19622270</v>
      </c>
      <c r="AB38" s="81">
        <f t="shared" si="12"/>
        <v>108773134</v>
      </c>
      <c r="AC38" s="40">
        <f t="shared" si="13"/>
        <v>0.3900188388336704</v>
      </c>
      <c r="AD38" s="80">
        <v>44706192</v>
      </c>
      <c r="AE38" s="81">
        <v>26029333</v>
      </c>
      <c r="AF38" s="81">
        <f t="shared" si="14"/>
        <v>70735525</v>
      </c>
      <c r="AG38" s="40">
        <f t="shared" si="15"/>
        <v>0.47246290815097336</v>
      </c>
      <c r="AH38" s="40">
        <f t="shared" si="16"/>
        <v>-0.08678883771626777</v>
      </c>
      <c r="AI38" s="12">
        <v>268356061</v>
      </c>
      <c r="AJ38" s="12">
        <v>268356061</v>
      </c>
      <c r="AK38" s="12">
        <v>126788285</v>
      </c>
      <c r="AL38" s="12"/>
    </row>
    <row r="39" spans="1:38" s="13" customFormat="1" ht="12.75">
      <c r="A39" s="29" t="s">
        <v>96</v>
      </c>
      <c r="B39" s="63" t="s">
        <v>436</v>
      </c>
      <c r="C39" s="39" t="s">
        <v>437</v>
      </c>
      <c r="D39" s="80">
        <v>154015138</v>
      </c>
      <c r="E39" s="81">
        <v>105313546</v>
      </c>
      <c r="F39" s="82">
        <f t="shared" si="0"/>
        <v>259328684</v>
      </c>
      <c r="G39" s="80">
        <v>154015138</v>
      </c>
      <c r="H39" s="81">
        <v>105313546</v>
      </c>
      <c r="I39" s="83">
        <f t="shared" si="1"/>
        <v>259328684</v>
      </c>
      <c r="J39" s="80">
        <v>19816327</v>
      </c>
      <c r="K39" s="81">
        <v>6418569</v>
      </c>
      <c r="L39" s="81">
        <f t="shared" si="2"/>
        <v>26234896</v>
      </c>
      <c r="M39" s="40">
        <f t="shared" si="3"/>
        <v>0.10116465172822918</v>
      </c>
      <c r="N39" s="108">
        <v>11928414</v>
      </c>
      <c r="O39" s="109">
        <v>4784775</v>
      </c>
      <c r="P39" s="110">
        <f t="shared" si="4"/>
        <v>16713189</v>
      </c>
      <c r="Q39" s="40">
        <f t="shared" si="5"/>
        <v>0.06444789963920844</v>
      </c>
      <c r="R39" s="108">
        <v>0</v>
      </c>
      <c r="S39" s="110">
        <v>0</v>
      </c>
      <c r="T39" s="110">
        <f t="shared" si="6"/>
        <v>0</v>
      </c>
      <c r="U39" s="40">
        <f t="shared" si="7"/>
        <v>0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31744741</v>
      </c>
      <c r="AA39" s="81">
        <f t="shared" si="11"/>
        <v>11203344</v>
      </c>
      <c r="AB39" s="81">
        <f t="shared" si="12"/>
        <v>42948085</v>
      </c>
      <c r="AC39" s="40">
        <f t="shared" si="13"/>
        <v>0.16561255136743763</v>
      </c>
      <c r="AD39" s="80">
        <v>22217885</v>
      </c>
      <c r="AE39" s="81">
        <v>7654902</v>
      </c>
      <c r="AF39" s="81">
        <f t="shared" si="14"/>
        <v>29872787</v>
      </c>
      <c r="AG39" s="40">
        <f t="shared" si="15"/>
        <v>0.2974845448954597</v>
      </c>
      <c r="AH39" s="40">
        <f t="shared" si="16"/>
        <v>-0.4405212677344099</v>
      </c>
      <c r="AI39" s="12">
        <v>219881722</v>
      </c>
      <c r="AJ39" s="12">
        <v>236050922</v>
      </c>
      <c r="AK39" s="12">
        <v>65411414</v>
      </c>
      <c r="AL39" s="12"/>
    </row>
    <row r="40" spans="1:38" s="13" customFormat="1" ht="12.75">
      <c r="A40" s="29" t="s">
        <v>96</v>
      </c>
      <c r="B40" s="63" t="s">
        <v>438</v>
      </c>
      <c r="C40" s="39" t="s">
        <v>439</v>
      </c>
      <c r="D40" s="80">
        <v>58272557</v>
      </c>
      <c r="E40" s="81">
        <v>22132741</v>
      </c>
      <c r="F40" s="82">
        <f t="shared" si="0"/>
        <v>80405298</v>
      </c>
      <c r="G40" s="80">
        <v>58272557</v>
      </c>
      <c r="H40" s="81">
        <v>22132741</v>
      </c>
      <c r="I40" s="83">
        <f t="shared" si="1"/>
        <v>80405298</v>
      </c>
      <c r="J40" s="80">
        <v>13124580</v>
      </c>
      <c r="K40" s="81">
        <v>3045938</v>
      </c>
      <c r="L40" s="81">
        <f t="shared" si="2"/>
        <v>16170518</v>
      </c>
      <c r="M40" s="40">
        <f t="shared" si="3"/>
        <v>0.20111259335174655</v>
      </c>
      <c r="N40" s="108">
        <v>16381272</v>
      </c>
      <c r="O40" s="109">
        <v>5297630</v>
      </c>
      <c r="P40" s="110">
        <f t="shared" si="4"/>
        <v>21678902</v>
      </c>
      <c r="Q40" s="40">
        <f t="shared" si="5"/>
        <v>0.2696203178054262</v>
      </c>
      <c r="R40" s="108">
        <v>0</v>
      </c>
      <c r="S40" s="110">
        <v>0</v>
      </c>
      <c r="T40" s="110">
        <f t="shared" si="6"/>
        <v>0</v>
      </c>
      <c r="U40" s="40">
        <f t="shared" si="7"/>
        <v>0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29505852</v>
      </c>
      <c r="AA40" s="81">
        <f t="shared" si="11"/>
        <v>8343568</v>
      </c>
      <c r="AB40" s="81">
        <f t="shared" si="12"/>
        <v>37849420</v>
      </c>
      <c r="AC40" s="40">
        <f t="shared" si="13"/>
        <v>0.47073291115717275</v>
      </c>
      <c r="AD40" s="80">
        <v>12319422</v>
      </c>
      <c r="AE40" s="81">
        <v>628223</v>
      </c>
      <c r="AF40" s="81">
        <f t="shared" si="14"/>
        <v>12947645</v>
      </c>
      <c r="AG40" s="40">
        <f t="shared" si="15"/>
        <v>0.3550223498691737</v>
      </c>
      <c r="AH40" s="40">
        <f t="shared" si="16"/>
        <v>0.6743509727058472</v>
      </c>
      <c r="AI40" s="12">
        <v>68367738</v>
      </c>
      <c r="AJ40" s="12">
        <v>69544549</v>
      </c>
      <c r="AK40" s="12">
        <v>24272075</v>
      </c>
      <c r="AL40" s="12"/>
    </row>
    <row r="41" spans="1:38" s="13" customFormat="1" ht="12.75">
      <c r="A41" s="29" t="s">
        <v>96</v>
      </c>
      <c r="B41" s="63" t="s">
        <v>440</v>
      </c>
      <c r="C41" s="39" t="s">
        <v>441</v>
      </c>
      <c r="D41" s="80">
        <v>0</v>
      </c>
      <c r="E41" s="81">
        <v>51200000</v>
      </c>
      <c r="F41" s="82">
        <f t="shared" si="0"/>
        <v>51200000</v>
      </c>
      <c r="G41" s="80">
        <v>0</v>
      </c>
      <c r="H41" s="81">
        <v>51200000</v>
      </c>
      <c r="I41" s="83">
        <f t="shared" si="1"/>
        <v>51200000</v>
      </c>
      <c r="J41" s="80">
        <v>39469555</v>
      </c>
      <c r="K41" s="81">
        <v>0</v>
      </c>
      <c r="L41" s="81">
        <f t="shared" si="2"/>
        <v>39469555</v>
      </c>
      <c r="M41" s="40">
        <f t="shared" si="3"/>
        <v>0.77088974609375</v>
      </c>
      <c r="N41" s="108">
        <v>48820948</v>
      </c>
      <c r="O41" s="109">
        <v>3135876</v>
      </c>
      <c r="P41" s="110">
        <f t="shared" si="4"/>
        <v>51956824</v>
      </c>
      <c r="Q41" s="40">
        <f t="shared" si="5"/>
        <v>1.01478171875</v>
      </c>
      <c r="R41" s="108">
        <v>0</v>
      </c>
      <c r="S41" s="110">
        <v>0</v>
      </c>
      <c r="T41" s="110">
        <f t="shared" si="6"/>
        <v>0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88290503</v>
      </c>
      <c r="AA41" s="81">
        <f t="shared" si="11"/>
        <v>3135876</v>
      </c>
      <c r="AB41" s="81">
        <f t="shared" si="12"/>
        <v>91426379</v>
      </c>
      <c r="AC41" s="40">
        <f t="shared" si="13"/>
        <v>1.78567146484375</v>
      </c>
      <c r="AD41" s="80">
        <v>42395818</v>
      </c>
      <c r="AE41" s="81">
        <v>8035107</v>
      </c>
      <c r="AF41" s="81">
        <f t="shared" si="14"/>
        <v>50430925</v>
      </c>
      <c r="AG41" s="40">
        <f t="shared" si="15"/>
        <v>0.5424868311616302</v>
      </c>
      <c r="AH41" s="40">
        <f t="shared" si="16"/>
        <v>0.030257208250691336</v>
      </c>
      <c r="AI41" s="12">
        <v>178806204</v>
      </c>
      <c r="AJ41" s="12">
        <v>178806204</v>
      </c>
      <c r="AK41" s="12">
        <v>97000011</v>
      </c>
      <c r="AL41" s="12"/>
    </row>
    <row r="42" spans="1:38" s="13" customFormat="1" ht="12.75">
      <c r="A42" s="29" t="s">
        <v>115</v>
      </c>
      <c r="B42" s="63" t="s">
        <v>442</v>
      </c>
      <c r="C42" s="39" t="s">
        <v>443</v>
      </c>
      <c r="D42" s="80">
        <v>454559599</v>
      </c>
      <c r="E42" s="81">
        <v>819082000</v>
      </c>
      <c r="F42" s="82">
        <f t="shared" si="0"/>
        <v>1273641599</v>
      </c>
      <c r="G42" s="80">
        <v>454559599</v>
      </c>
      <c r="H42" s="81">
        <v>819082000</v>
      </c>
      <c r="I42" s="83">
        <f t="shared" si="1"/>
        <v>1273641599</v>
      </c>
      <c r="J42" s="80">
        <v>124084839</v>
      </c>
      <c r="K42" s="81">
        <v>40538142</v>
      </c>
      <c r="L42" s="81">
        <f t="shared" si="2"/>
        <v>164622981</v>
      </c>
      <c r="M42" s="40">
        <f t="shared" si="3"/>
        <v>0.12925377212023678</v>
      </c>
      <c r="N42" s="108">
        <v>84819776</v>
      </c>
      <c r="O42" s="109">
        <v>101707681</v>
      </c>
      <c r="P42" s="110">
        <f t="shared" si="4"/>
        <v>186527457</v>
      </c>
      <c r="Q42" s="40">
        <f t="shared" si="5"/>
        <v>0.14645207658610718</v>
      </c>
      <c r="R42" s="108">
        <v>0</v>
      </c>
      <c r="S42" s="110">
        <v>0</v>
      </c>
      <c r="T42" s="110">
        <f t="shared" si="6"/>
        <v>0</v>
      </c>
      <c r="U42" s="40">
        <f t="shared" si="7"/>
        <v>0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208904615</v>
      </c>
      <c r="AA42" s="81">
        <f t="shared" si="11"/>
        <v>142245823</v>
      </c>
      <c r="AB42" s="81">
        <f t="shared" si="12"/>
        <v>351150438</v>
      </c>
      <c r="AC42" s="40">
        <f t="shared" si="13"/>
        <v>0.27570584870634396</v>
      </c>
      <c r="AD42" s="80">
        <v>105929582</v>
      </c>
      <c r="AE42" s="81">
        <v>55016153</v>
      </c>
      <c r="AF42" s="81">
        <f t="shared" si="14"/>
        <v>160945735</v>
      </c>
      <c r="AG42" s="40">
        <f t="shared" si="15"/>
        <v>0.3531279358274014</v>
      </c>
      <c r="AH42" s="40">
        <f t="shared" si="16"/>
        <v>0.15894625601604173</v>
      </c>
      <c r="AI42" s="12">
        <v>892515641</v>
      </c>
      <c r="AJ42" s="12">
        <v>967536789</v>
      </c>
      <c r="AK42" s="12">
        <v>315172206</v>
      </c>
      <c r="AL42" s="12"/>
    </row>
    <row r="43" spans="1:38" s="59" customFormat="1" ht="12.75">
      <c r="A43" s="64"/>
      <c r="B43" s="65" t="s">
        <v>444</v>
      </c>
      <c r="C43" s="32"/>
      <c r="D43" s="84">
        <f>SUM(D37:D42)</f>
        <v>1022673619</v>
      </c>
      <c r="E43" s="85">
        <f>SUM(E37:E42)</f>
        <v>1101935287</v>
      </c>
      <c r="F43" s="86">
        <f t="shared" si="0"/>
        <v>2124608906</v>
      </c>
      <c r="G43" s="84">
        <f>SUM(G37:G42)</f>
        <v>1022673619</v>
      </c>
      <c r="H43" s="85">
        <f>SUM(H37:H42)</f>
        <v>1101935287</v>
      </c>
      <c r="I43" s="93">
        <f t="shared" si="1"/>
        <v>2124608906</v>
      </c>
      <c r="J43" s="84">
        <f>SUM(J37:J42)</f>
        <v>242270491</v>
      </c>
      <c r="K43" s="95">
        <f>SUM(K37:K42)</f>
        <v>54700797</v>
      </c>
      <c r="L43" s="85">
        <f t="shared" si="2"/>
        <v>296971288</v>
      </c>
      <c r="M43" s="44">
        <f t="shared" si="3"/>
        <v>0.13977691948920035</v>
      </c>
      <c r="N43" s="114">
        <f>SUM(N37:N42)</f>
        <v>223678168</v>
      </c>
      <c r="O43" s="115">
        <f>SUM(O37:O42)</f>
        <v>138937463</v>
      </c>
      <c r="P43" s="116">
        <f t="shared" si="4"/>
        <v>362615631</v>
      </c>
      <c r="Q43" s="44">
        <f t="shared" si="5"/>
        <v>0.1706740614594788</v>
      </c>
      <c r="R43" s="114">
        <f>SUM(R37:R42)</f>
        <v>0</v>
      </c>
      <c r="S43" s="116">
        <f>SUM(S37:S42)</f>
        <v>0</v>
      </c>
      <c r="T43" s="116">
        <f t="shared" si="6"/>
        <v>0</v>
      </c>
      <c r="U43" s="44">
        <f t="shared" si="7"/>
        <v>0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4">
        <f t="shared" si="9"/>
        <v>0</v>
      </c>
      <c r="Z43" s="84">
        <f t="shared" si="10"/>
        <v>465948659</v>
      </c>
      <c r="AA43" s="85">
        <f t="shared" si="11"/>
        <v>193638260</v>
      </c>
      <c r="AB43" s="85">
        <f t="shared" si="12"/>
        <v>659586919</v>
      </c>
      <c r="AC43" s="44">
        <f t="shared" si="13"/>
        <v>0.3104509809486791</v>
      </c>
      <c r="AD43" s="84">
        <f>SUM(AD37:AD42)</f>
        <v>254446073</v>
      </c>
      <c r="AE43" s="85">
        <f>SUM(AE37:AE42)</f>
        <v>99034062</v>
      </c>
      <c r="AF43" s="85">
        <f t="shared" si="14"/>
        <v>353480135</v>
      </c>
      <c r="AG43" s="44">
        <f t="shared" si="15"/>
        <v>0.3879779573135769</v>
      </c>
      <c r="AH43" s="44">
        <f t="shared" si="16"/>
        <v>0.025844439603374125</v>
      </c>
      <c r="AI43" s="66">
        <f>SUM(AI37:AI42)</f>
        <v>1762885306</v>
      </c>
      <c r="AJ43" s="66">
        <f>SUM(AJ37:AJ42)</f>
        <v>1872166650</v>
      </c>
      <c r="AK43" s="66">
        <f>SUM(AK37:AK42)</f>
        <v>683960640</v>
      </c>
      <c r="AL43" s="66"/>
    </row>
    <row r="44" spans="1:38" s="59" customFormat="1" ht="12.75">
      <c r="A44" s="64"/>
      <c r="B44" s="65" t="s">
        <v>445</v>
      </c>
      <c r="C44" s="32"/>
      <c r="D44" s="84">
        <f>SUM(D9:D14,D16:D20,D22:D27,D29:D35,D37:D42)</f>
        <v>10362904027</v>
      </c>
      <c r="E44" s="85">
        <f>SUM(E9:E14,E16:E20,E22:E27,E29:E35,E37:E42)</f>
        <v>4363418126</v>
      </c>
      <c r="F44" s="86">
        <f t="shared" si="0"/>
        <v>14726322153</v>
      </c>
      <c r="G44" s="84">
        <f>SUM(G9:G14,G16:G20,G22:G27,G29:G35,G37:G42)</f>
        <v>10362904027</v>
      </c>
      <c r="H44" s="85">
        <f>SUM(H9:H14,H16:H20,H22:H27,H29:H35,H37:H42)</f>
        <v>4363418126</v>
      </c>
      <c r="I44" s="93">
        <f t="shared" si="1"/>
        <v>14726322153</v>
      </c>
      <c r="J44" s="84">
        <f>SUM(J9:J14,J16:J20,J22:J27,J29:J35,J37:J42)</f>
        <v>1808588058</v>
      </c>
      <c r="K44" s="95">
        <f>SUM(K9:K14,K16:K20,K22:K27,K29:K35,K37:K42)</f>
        <v>520409873</v>
      </c>
      <c r="L44" s="85">
        <f t="shared" si="2"/>
        <v>2328997931</v>
      </c>
      <c r="M44" s="44">
        <f t="shared" si="3"/>
        <v>0.15815204277094697</v>
      </c>
      <c r="N44" s="114">
        <f>SUM(N9:N14,N16:N20,N22:N27,N29:N35,N37:N42)</f>
        <v>2143367474</v>
      </c>
      <c r="O44" s="115">
        <f>SUM(O9:O14,O16:O20,O22:O27,O29:O35,O37:O42)</f>
        <v>580617025</v>
      </c>
      <c r="P44" s="116">
        <f t="shared" si="4"/>
        <v>2723984499</v>
      </c>
      <c r="Q44" s="44">
        <f t="shared" si="5"/>
        <v>0.18497384959387694</v>
      </c>
      <c r="R44" s="114">
        <f>SUM(R9:R14,R16:R20,R22:R27,R29:R35,R37:R42)</f>
        <v>0</v>
      </c>
      <c r="S44" s="116">
        <f>SUM(S9:S14,S16:S20,S22:S27,S29:S35,S37:S42)</f>
        <v>0</v>
      </c>
      <c r="T44" s="116">
        <f t="shared" si="6"/>
        <v>0</v>
      </c>
      <c r="U44" s="44">
        <f t="shared" si="7"/>
        <v>0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4">
        <f t="shared" si="9"/>
        <v>0</v>
      </c>
      <c r="Z44" s="84">
        <f t="shared" si="10"/>
        <v>3951955532</v>
      </c>
      <c r="AA44" s="85">
        <f t="shared" si="11"/>
        <v>1101026898</v>
      </c>
      <c r="AB44" s="85">
        <f t="shared" si="12"/>
        <v>5052982430</v>
      </c>
      <c r="AC44" s="44">
        <f t="shared" si="13"/>
        <v>0.34312589236482394</v>
      </c>
      <c r="AD44" s="84">
        <f>SUM(AD9:AD14,AD16:AD20,AD22:AD27,AD29:AD35,AD37:AD42)</f>
        <v>1867602853</v>
      </c>
      <c r="AE44" s="85">
        <f>SUM(AE9:AE14,AE16:AE20,AE22:AE27,AE29:AE35,AE37:AE42)</f>
        <v>640232612</v>
      </c>
      <c r="AF44" s="85">
        <f t="shared" si="14"/>
        <v>2507835465</v>
      </c>
      <c r="AG44" s="44">
        <f t="shared" si="15"/>
        <v>0.35756590124555004</v>
      </c>
      <c r="AH44" s="44">
        <f t="shared" si="16"/>
        <v>0.08618947973925395</v>
      </c>
      <c r="AI44" s="66">
        <f>SUM(AI9:AI14,AI16:AI20,AI22:AI27,AI29:AI35,AI37:AI42)</f>
        <v>13165115056</v>
      </c>
      <c r="AJ44" s="66">
        <f>SUM(AJ9:AJ14,AJ16:AJ20,AJ22:AJ27,AJ29:AJ35,AJ37:AJ42)</f>
        <v>13966467907</v>
      </c>
      <c r="AK44" s="66">
        <f>SUM(AK9:AK14,AK16:AK20,AK22:AK27,AK29:AK35,AK37:AK42)</f>
        <v>4707396230</v>
      </c>
      <c r="AL44" s="66"/>
    </row>
    <row r="45" spans="1:38" s="13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2"/>
      <c r="AJ45" s="12"/>
      <c r="AK45" s="12"/>
      <c r="AL45" s="12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655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0</v>
      </c>
      <c r="E4" s="123"/>
      <c r="F4" s="123"/>
      <c r="G4" s="123" t="s">
        <v>1</v>
      </c>
      <c r="H4" s="123"/>
      <c r="I4" s="123"/>
      <c r="J4" s="124" t="s">
        <v>2</v>
      </c>
      <c r="K4" s="125"/>
      <c r="L4" s="125"/>
      <c r="M4" s="126"/>
      <c r="N4" s="124" t="s">
        <v>3</v>
      </c>
      <c r="O4" s="127"/>
      <c r="P4" s="127"/>
      <c r="Q4" s="128"/>
      <c r="R4" s="124" t="s">
        <v>4</v>
      </c>
      <c r="S4" s="127"/>
      <c r="T4" s="127"/>
      <c r="U4" s="128"/>
      <c r="V4" s="124" t="s">
        <v>5</v>
      </c>
      <c r="W4" s="129"/>
      <c r="X4" s="129"/>
      <c r="Y4" s="130"/>
      <c r="Z4" s="124" t="s">
        <v>6</v>
      </c>
      <c r="AA4" s="125"/>
      <c r="AB4" s="125"/>
      <c r="AC4" s="126"/>
      <c r="AD4" s="124" t="s">
        <v>7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63" t="s">
        <v>446</v>
      </c>
      <c r="C9" s="39" t="s">
        <v>447</v>
      </c>
      <c r="D9" s="80">
        <v>246744318</v>
      </c>
      <c r="E9" s="81">
        <v>132916000</v>
      </c>
      <c r="F9" s="82">
        <f>$D9+$E9</f>
        <v>379660318</v>
      </c>
      <c r="G9" s="80">
        <v>246744318</v>
      </c>
      <c r="H9" s="81">
        <v>132916000</v>
      </c>
      <c r="I9" s="83">
        <f>$G9+$H9</f>
        <v>379660318</v>
      </c>
      <c r="J9" s="80">
        <v>39459303</v>
      </c>
      <c r="K9" s="81">
        <v>25022502</v>
      </c>
      <c r="L9" s="81">
        <f>$J9+$K9</f>
        <v>64481805</v>
      </c>
      <c r="M9" s="40">
        <f>IF($F9=0,0,$L9/$F9)</f>
        <v>0.16984078120063104</v>
      </c>
      <c r="N9" s="108">
        <v>59993688</v>
      </c>
      <c r="O9" s="109">
        <v>32037987</v>
      </c>
      <c r="P9" s="110">
        <f>$N9+$O9</f>
        <v>92031675</v>
      </c>
      <c r="Q9" s="40">
        <f>IF($F9=0,0,$P9/$F9)</f>
        <v>0.24240530452276554</v>
      </c>
      <c r="R9" s="108">
        <v>0</v>
      </c>
      <c r="S9" s="110">
        <v>0</v>
      </c>
      <c r="T9" s="110">
        <f>$R9+$S9</f>
        <v>0</v>
      </c>
      <c r="U9" s="40">
        <f>IF($I9=0,0,$T9/$I9)</f>
        <v>0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</f>
        <v>99452991</v>
      </c>
      <c r="AA9" s="81">
        <f>$K9+$O9</f>
        <v>57060489</v>
      </c>
      <c r="AB9" s="81">
        <f>$Z9+$AA9</f>
        <v>156513480</v>
      </c>
      <c r="AC9" s="40">
        <f>IF($F9=0,0,$AB9/$F9)</f>
        <v>0.41224608572339655</v>
      </c>
      <c r="AD9" s="80">
        <v>52662075</v>
      </c>
      <c r="AE9" s="81">
        <v>41668843</v>
      </c>
      <c r="AF9" s="81">
        <f>$AD9+$AE9</f>
        <v>94330918</v>
      </c>
      <c r="AG9" s="40">
        <f>IF($AI9=0,0,$AK9/$AI9)</f>
        <v>0.3919303234505703</v>
      </c>
      <c r="AH9" s="40">
        <f>IF($AF9=0,0,(($P9/$AF9)-1))</f>
        <v>-0.024374224790222</v>
      </c>
      <c r="AI9" s="12">
        <v>340707113</v>
      </c>
      <c r="AJ9" s="12">
        <v>213707529</v>
      </c>
      <c r="AK9" s="12">
        <v>133533449</v>
      </c>
      <c r="AL9" s="12"/>
    </row>
    <row r="10" spans="1:38" s="13" customFormat="1" ht="12.75">
      <c r="A10" s="29" t="s">
        <v>96</v>
      </c>
      <c r="B10" s="63" t="s">
        <v>448</v>
      </c>
      <c r="C10" s="39" t="s">
        <v>449</v>
      </c>
      <c r="D10" s="80">
        <v>427630760</v>
      </c>
      <c r="E10" s="81">
        <v>81862150</v>
      </c>
      <c r="F10" s="83">
        <f aca="true" t="shared" si="0" ref="F10:F33">$D10+$E10</f>
        <v>509492910</v>
      </c>
      <c r="G10" s="80">
        <v>427630760</v>
      </c>
      <c r="H10" s="81">
        <v>81862150</v>
      </c>
      <c r="I10" s="83">
        <f aca="true" t="shared" si="1" ref="I10:I33">$G10+$H10</f>
        <v>509492910</v>
      </c>
      <c r="J10" s="80">
        <v>55099890</v>
      </c>
      <c r="K10" s="81">
        <v>2279396</v>
      </c>
      <c r="L10" s="81">
        <f aca="true" t="shared" si="2" ref="L10:L33">$J10+$K10</f>
        <v>57379286</v>
      </c>
      <c r="M10" s="40">
        <f aca="true" t="shared" si="3" ref="M10:M33">IF($F10=0,0,$L10/$F10)</f>
        <v>0.1126203817046247</v>
      </c>
      <c r="N10" s="108">
        <v>0</v>
      </c>
      <c r="O10" s="109">
        <v>0</v>
      </c>
      <c r="P10" s="110">
        <f aca="true" t="shared" si="4" ref="P10:P33">$N10+$O10</f>
        <v>0</v>
      </c>
      <c r="Q10" s="40">
        <f aca="true" t="shared" si="5" ref="Q10:Q33">IF($F10=0,0,$P10/$F10)</f>
        <v>0</v>
      </c>
      <c r="R10" s="108">
        <v>0</v>
      </c>
      <c r="S10" s="110">
        <v>0</v>
      </c>
      <c r="T10" s="110">
        <f aca="true" t="shared" si="6" ref="T10:T33">$R10+$S10</f>
        <v>0</v>
      </c>
      <c r="U10" s="40">
        <f aca="true" t="shared" si="7" ref="U10:U33">IF($I10=0,0,$T10/$I10)</f>
        <v>0</v>
      </c>
      <c r="V10" s="108">
        <v>0</v>
      </c>
      <c r="W10" s="110">
        <v>0</v>
      </c>
      <c r="X10" s="110">
        <f aca="true" t="shared" si="8" ref="X10:X33">$V10+$W10</f>
        <v>0</v>
      </c>
      <c r="Y10" s="40">
        <f aca="true" t="shared" si="9" ref="Y10:Y33">IF($I10=0,0,$X10/$I10)</f>
        <v>0</v>
      </c>
      <c r="Z10" s="80">
        <f aca="true" t="shared" si="10" ref="Z10:Z33">$J10+$N10</f>
        <v>55099890</v>
      </c>
      <c r="AA10" s="81">
        <f aca="true" t="shared" si="11" ref="AA10:AA33">$K10+$O10</f>
        <v>2279396</v>
      </c>
      <c r="AB10" s="81">
        <f aca="true" t="shared" si="12" ref="AB10:AB33">$Z10+$AA10</f>
        <v>57379286</v>
      </c>
      <c r="AC10" s="40">
        <f aca="true" t="shared" si="13" ref="AC10:AC33">IF($F10=0,0,$AB10/$F10)</f>
        <v>0.1126203817046247</v>
      </c>
      <c r="AD10" s="80">
        <v>84123267</v>
      </c>
      <c r="AE10" s="81">
        <v>9959269</v>
      </c>
      <c r="AF10" s="81">
        <f aca="true" t="shared" si="14" ref="AF10:AF33">$AD10+$AE10</f>
        <v>94082536</v>
      </c>
      <c r="AG10" s="40">
        <f aca="true" t="shared" si="15" ref="AG10:AG33">IF($AI10=0,0,$AK10/$AI10)</f>
        <v>0.46281223360156154</v>
      </c>
      <c r="AH10" s="40">
        <f aca="true" t="shared" si="16" ref="AH10:AH33">IF($AF10=0,0,(($P10/$AF10)-1))</f>
        <v>-1</v>
      </c>
      <c r="AI10" s="12">
        <v>396569986</v>
      </c>
      <c r="AJ10" s="12">
        <v>396569986</v>
      </c>
      <c r="AK10" s="12">
        <v>183537441</v>
      </c>
      <c r="AL10" s="12"/>
    </row>
    <row r="11" spans="1:38" s="13" customFormat="1" ht="12.75">
      <c r="A11" s="29" t="s">
        <v>96</v>
      </c>
      <c r="B11" s="63" t="s">
        <v>450</v>
      </c>
      <c r="C11" s="39" t="s">
        <v>451</v>
      </c>
      <c r="D11" s="80">
        <v>264957829</v>
      </c>
      <c r="E11" s="81">
        <v>96746783</v>
      </c>
      <c r="F11" s="82">
        <f t="shared" si="0"/>
        <v>361704612</v>
      </c>
      <c r="G11" s="80">
        <v>264957829</v>
      </c>
      <c r="H11" s="81">
        <v>96746783</v>
      </c>
      <c r="I11" s="83">
        <f t="shared" si="1"/>
        <v>361704612</v>
      </c>
      <c r="J11" s="80">
        <v>53932876</v>
      </c>
      <c r="K11" s="81">
        <v>937832</v>
      </c>
      <c r="L11" s="81">
        <f t="shared" si="2"/>
        <v>54870708</v>
      </c>
      <c r="M11" s="40">
        <f t="shared" si="3"/>
        <v>0.1517003272272348</v>
      </c>
      <c r="N11" s="108">
        <v>24105451</v>
      </c>
      <c r="O11" s="109">
        <v>678253</v>
      </c>
      <c r="P11" s="110">
        <f t="shared" si="4"/>
        <v>24783704</v>
      </c>
      <c r="Q11" s="40">
        <f t="shared" si="5"/>
        <v>0.06851918161331047</v>
      </c>
      <c r="R11" s="108">
        <v>0</v>
      </c>
      <c r="S11" s="110">
        <v>0</v>
      </c>
      <c r="T11" s="110">
        <f t="shared" si="6"/>
        <v>0</v>
      </c>
      <c r="U11" s="40">
        <f t="shared" si="7"/>
        <v>0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78038327</v>
      </c>
      <c r="AA11" s="81">
        <f t="shared" si="11"/>
        <v>1616085</v>
      </c>
      <c r="AB11" s="81">
        <f t="shared" si="12"/>
        <v>79654412</v>
      </c>
      <c r="AC11" s="40">
        <f t="shared" si="13"/>
        <v>0.22021950884054528</v>
      </c>
      <c r="AD11" s="80">
        <v>58372259</v>
      </c>
      <c r="AE11" s="81">
        <v>5861313</v>
      </c>
      <c r="AF11" s="81">
        <f t="shared" si="14"/>
        <v>64233572</v>
      </c>
      <c r="AG11" s="40">
        <f t="shared" si="15"/>
        <v>0.3323034323691116</v>
      </c>
      <c r="AH11" s="40">
        <f t="shared" si="16"/>
        <v>-0.6141627621144905</v>
      </c>
      <c r="AI11" s="12">
        <v>362717400</v>
      </c>
      <c r="AJ11" s="12">
        <v>335845391</v>
      </c>
      <c r="AK11" s="12">
        <v>120532237</v>
      </c>
      <c r="AL11" s="12"/>
    </row>
    <row r="12" spans="1:38" s="13" customFormat="1" ht="12.75">
      <c r="A12" s="29" t="s">
        <v>96</v>
      </c>
      <c r="B12" s="63" t="s">
        <v>452</v>
      </c>
      <c r="C12" s="39" t="s">
        <v>453</v>
      </c>
      <c r="D12" s="80">
        <v>239022470</v>
      </c>
      <c r="E12" s="81">
        <v>32237000</v>
      </c>
      <c r="F12" s="82">
        <f t="shared" si="0"/>
        <v>271259470</v>
      </c>
      <c r="G12" s="80">
        <v>239022470</v>
      </c>
      <c r="H12" s="81">
        <v>32237000</v>
      </c>
      <c r="I12" s="83">
        <f t="shared" si="1"/>
        <v>271259470</v>
      </c>
      <c r="J12" s="80">
        <v>38689219</v>
      </c>
      <c r="K12" s="81">
        <v>1138880</v>
      </c>
      <c r="L12" s="81">
        <f t="shared" si="2"/>
        <v>39828099</v>
      </c>
      <c r="M12" s="40">
        <f t="shared" si="3"/>
        <v>0.14682657530813578</v>
      </c>
      <c r="N12" s="108">
        <v>41514975</v>
      </c>
      <c r="O12" s="109">
        <v>183076</v>
      </c>
      <c r="P12" s="110">
        <f t="shared" si="4"/>
        <v>41698051</v>
      </c>
      <c r="Q12" s="40">
        <f t="shared" si="5"/>
        <v>0.15372016689408116</v>
      </c>
      <c r="R12" s="108">
        <v>0</v>
      </c>
      <c r="S12" s="110">
        <v>0</v>
      </c>
      <c r="T12" s="110">
        <f t="shared" si="6"/>
        <v>0</v>
      </c>
      <c r="U12" s="40">
        <f t="shared" si="7"/>
        <v>0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80204194</v>
      </c>
      <c r="AA12" s="81">
        <f t="shared" si="11"/>
        <v>1321956</v>
      </c>
      <c r="AB12" s="81">
        <f t="shared" si="12"/>
        <v>81526150</v>
      </c>
      <c r="AC12" s="40">
        <f t="shared" si="13"/>
        <v>0.30054674220221694</v>
      </c>
      <c r="AD12" s="80">
        <v>33781544</v>
      </c>
      <c r="AE12" s="81">
        <v>3014059</v>
      </c>
      <c r="AF12" s="81">
        <f t="shared" si="14"/>
        <v>36795603</v>
      </c>
      <c r="AG12" s="40">
        <f t="shared" si="15"/>
        <v>0</v>
      </c>
      <c r="AH12" s="40">
        <f t="shared" si="16"/>
        <v>0.1332346150163648</v>
      </c>
      <c r="AI12" s="12">
        <v>0</v>
      </c>
      <c r="AJ12" s="12">
        <v>0</v>
      </c>
      <c r="AK12" s="12">
        <v>81092950</v>
      </c>
      <c r="AL12" s="12"/>
    </row>
    <row r="13" spans="1:38" s="13" customFormat="1" ht="12.75">
      <c r="A13" s="29" t="s">
        <v>96</v>
      </c>
      <c r="B13" s="63" t="s">
        <v>454</v>
      </c>
      <c r="C13" s="39" t="s">
        <v>455</v>
      </c>
      <c r="D13" s="80">
        <v>403365434</v>
      </c>
      <c r="E13" s="81">
        <v>56847438</v>
      </c>
      <c r="F13" s="82">
        <f t="shared" si="0"/>
        <v>460212872</v>
      </c>
      <c r="G13" s="80">
        <v>403365434</v>
      </c>
      <c r="H13" s="81">
        <v>56847438</v>
      </c>
      <c r="I13" s="83">
        <f t="shared" si="1"/>
        <v>460212872</v>
      </c>
      <c r="J13" s="80">
        <v>130702601</v>
      </c>
      <c r="K13" s="81">
        <v>11060939</v>
      </c>
      <c r="L13" s="81">
        <f t="shared" si="2"/>
        <v>141763540</v>
      </c>
      <c r="M13" s="40">
        <f t="shared" si="3"/>
        <v>0.30803905893357975</v>
      </c>
      <c r="N13" s="108">
        <v>86866685</v>
      </c>
      <c r="O13" s="109">
        <v>7380473</v>
      </c>
      <c r="P13" s="110">
        <f t="shared" si="4"/>
        <v>94247158</v>
      </c>
      <c r="Q13" s="40">
        <f t="shared" si="5"/>
        <v>0.2047903562332346</v>
      </c>
      <c r="R13" s="108">
        <v>0</v>
      </c>
      <c r="S13" s="110">
        <v>0</v>
      </c>
      <c r="T13" s="110">
        <f t="shared" si="6"/>
        <v>0</v>
      </c>
      <c r="U13" s="40">
        <f t="shared" si="7"/>
        <v>0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217569286</v>
      </c>
      <c r="AA13" s="81">
        <f t="shared" si="11"/>
        <v>18441412</v>
      </c>
      <c r="AB13" s="81">
        <f t="shared" si="12"/>
        <v>236010698</v>
      </c>
      <c r="AC13" s="40">
        <f t="shared" si="13"/>
        <v>0.5128294151668144</v>
      </c>
      <c r="AD13" s="80">
        <v>75272494</v>
      </c>
      <c r="AE13" s="81">
        <v>10520163</v>
      </c>
      <c r="AF13" s="81">
        <f t="shared" si="14"/>
        <v>85792657</v>
      </c>
      <c r="AG13" s="40">
        <f t="shared" si="15"/>
        <v>0.440832133620872</v>
      </c>
      <c r="AH13" s="40">
        <f t="shared" si="16"/>
        <v>0.09854574150792406</v>
      </c>
      <c r="AI13" s="12">
        <v>404053762</v>
      </c>
      <c r="AJ13" s="12">
        <v>433354008</v>
      </c>
      <c r="AK13" s="12">
        <v>178119882</v>
      </c>
      <c r="AL13" s="12"/>
    </row>
    <row r="14" spans="1:38" s="13" customFormat="1" ht="12.75">
      <c r="A14" s="29" t="s">
        <v>96</v>
      </c>
      <c r="B14" s="63" t="s">
        <v>456</v>
      </c>
      <c r="C14" s="39" t="s">
        <v>457</v>
      </c>
      <c r="D14" s="80">
        <v>154952607</v>
      </c>
      <c r="E14" s="81">
        <v>43091397</v>
      </c>
      <c r="F14" s="82">
        <f t="shared" si="0"/>
        <v>198044004</v>
      </c>
      <c r="G14" s="80">
        <v>154952607</v>
      </c>
      <c r="H14" s="81">
        <v>43091397</v>
      </c>
      <c r="I14" s="83">
        <f t="shared" si="1"/>
        <v>198044004</v>
      </c>
      <c r="J14" s="80">
        <v>31054460</v>
      </c>
      <c r="K14" s="81">
        <v>4332730</v>
      </c>
      <c r="L14" s="81">
        <f t="shared" si="2"/>
        <v>35387190</v>
      </c>
      <c r="M14" s="40">
        <f t="shared" si="3"/>
        <v>0.17868347077046573</v>
      </c>
      <c r="N14" s="108">
        <v>0</v>
      </c>
      <c r="O14" s="109">
        <v>0</v>
      </c>
      <c r="P14" s="110">
        <f t="shared" si="4"/>
        <v>0</v>
      </c>
      <c r="Q14" s="40">
        <f t="shared" si="5"/>
        <v>0</v>
      </c>
      <c r="R14" s="108">
        <v>0</v>
      </c>
      <c r="S14" s="110">
        <v>0</v>
      </c>
      <c r="T14" s="110">
        <f t="shared" si="6"/>
        <v>0</v>
      </c>
      <c r="U14" s="40">
        <f t="shared" si="7"/>
        <v>0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31054460</v>
      </c>
      <c r="AA14" s="81">
        <f t="shared" si="11"/>
        <v>4332730</v>
      </c>
      <c r="AB14" s="81">
        <f t="shared" si="12"/>
        <v>35387190</v>
      </c>
      <c r="AC14" s="40">
        <f t="shared" si="13"/>
        <v>0.17868347077046573</v>
      </c>
      <c r="AD14" s="80">
        <v>31694448</v>
      </c>
      <c r="AE14" s="81">
        <v>2704985</v>
      </c>
      <c r="AF14" s="81">
        <f t="shared" si="14"/>
        <v>34399433</v>
      </c>
      <c r="AG14" s="40">
        <f t="shared" si="15"/>
        <v>0.6728406975207157</v>
      </c>
      <c r="AH14" s="40">
        <f t="shared" si="16"/>
        <v>-1</v>
      </c>
      <c r="AI14" s="12">
        <v>106094168</v>
      </c>
      <c r="AJ14" s="12">
        <v>106094168</v>
      </c>
      <c r="AK14" s="12">
        <v>71384474</v>
      </c>
      <c r="AL14" s="12"/>
    </row>
    <row r="15" spans="1:38" s="13" customFormat="1" ht="12.75">
      <c r="A15" s="29" t="s">
        <v>96</v>
      </c>
      <c r="B15" s="63" t="s">
        <v>66</v>
      </c>
      <c r="C15" s="39" t="s">
        <v>67</v>
      </c>
      <c r="D15" s="80">
        <v>1384339619</v>
      </c>
      <c r="E15" s="81">
        <v>261809178</v>
      </c>
      <c r="F15" s="82">
        <f t="shared" si="0"/>
        <v>1646148797</v>
      </c>
      <c r="G15" s="80">
        <v>1384339619</v>
      </c>
      <c r="H15" s="81">
        <v>261809178</v>
      </c>
      <c r="I15" s="83">
        <f t="shared" si="1"/>
        <v>1646148797</v>
      </c>
      <c r="J15" s="80">
        <v>194802338</v>
      </c>
      <c r="K15" s="81">
        <v>14112567</v>
      </c>
      <c r="L15" s="81">
        <f t="shared" si="2"/>
        <v>208914905</v>
      </c>
      <c r="M15" s="40">
        <f t="shared" si="3"/>
        <v>0.12691131286596566</v>
      </c>
      <c r="N15" s="108">
        <v>219901292</v>
      </c>
      <c r="O15" s="109">
        <v>17961138</v>
      </c>
      <c r="P15" s="110">
        <f t="shared" si="4"/>
        <v>237862430</v>
      </c>
      <c r="Q15" s="40">
        <f t="shared" si="5"/>
        <v>0.14449631189688864</v>
      </c>
      <c r="R15" s="108">
        <v>0</v>
      </c>
      <c r="S15" s="110">
        <v>0</v>
      </c>
      <c r="T15" s="110">
        <f t="shared" si="6"/>
        <v>0</v>
      </c>
      <c r="U15" s="40">
        <f t="shared" si="7"/>
        <v>0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414703630</v>
      </c>
      <c r="AA15" s="81">
        <f t="shared" si="11"/>
        <v>32073705</v>
      </c>
      <c r="AB15" s="81">
        <f t="shared" si="12"/>
        <v>446777335</v>
      </c>
      <c r="AC15" s="40">
        <f t="shared" si="13"/>
        <v>0.2714076247628543</v>
      </c>
      <c r="AD15" s="80">
        <v>247566707</v>
      </c>
      <c r="AE15" s="81">
        <v>20629315</v>
      </c>
      <c r="AF15" s="81">
        <f t="shared" si="14"/>
        <v>268196022</v>
      </c>
      <c r="AG15" s="40">
        <f t="shared" si="15"/>
        <v>0.4308173982977273</v>
      </c>
      <c r="AH15" s="40">
        <f t="shared" si="16"/>
        <v>-0.11310231887033728</v>
      </c>
      <c r="AI15" s="12">
        <v>1261008792</v>
      </c>
      <c r="AJ15" s="12">
        <v>1168367999</v>
      </c>
      <c r="AK15" s="12">
        <v>543264527</v>
      </c>
      <c r="AL15" s="12"/>
    </row>
    <row r="16" spans="1:38" s="13" customFormat="1" ht="12.75">
      <c r="A16" s="29" t="s">
        <v>115</v>
      </c>
      <c r="B16" s="63" t="s">
        <v>458</v>
      </c>
      <c r="C16" s="39" t="s">
        <v>459</v>
      </c>
      <c r="D16" s="80">
        <v>371834750</v>
      </c>
      <c r="E16" s="81">
        <v>32000000</v>
      </c>
      <c r="F16" s="82">
        <f t="shared" si="0"/>
        <v>403834750</v>
      </c>
      <c r="G16" s="80">
        <v>371834750</v>
      </c>
      <c r="H16" s="81">
        <v>32000000</v>
      </c>
      <c r="I16" s="83">
        <f t="shared" si="1"/>
        <v>403834750</v>
      </c>
      <c r="J16" s="80">
        <v>37587332</v>
      </c>
      <c r="K16" s="81">
        <v>1810931</v>
      </c>
      <c r="L16" s="81">
        <f t="shared" si="2"/>
        <v>39398263</v>
      </c>
      <c r="M16" s="40">
        <f t="shared" si="3"/>
        <v>0.09756035853774347</v>
      </c>
      <c r="N16" s="108">
        <v>49875115</v>
      </c>
      <c r="O16" s="109">
        <v>4383186</v>
      </c>
      <c r="P16" s="110">
        <f t="shared" si="4"/>
        <v>54258301</v>
      </c>
      <c r="Q16" s="40">
        <f t="shared" si="5"/>
        <v>0.134357682195502</v>
      </c>
      <c r="R16" s="108">
        <v>0</v>
      </c>
      <c r="S16" s="110">
        <v>0</v>
      </c>
      <c r="T16" s="110">
        <f t="shared" si="6"/>
        <v>0</v>
      </c>
      <c r="U16" s="40">
        <f t="shared" si="7"/>
        <v>0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87462447</v>
      </c>
      <c r="AA16" s="81">
        <f t="shared" si="11"/>
        <v>6194117</v>
      </c>
      <c r="AB16" s="81">
        <f t="shared" si="12"/>
        <v>93656564</v>
      </c>
      <c r="AC16" s="40">
        <f t="shared" si="13"/>
        <v>0.23191804073324546</v>
      </c>
      <c r="AD16" s="80">
        <v>50833128</v>
      </c>
      <c r="AE16" s="81">
        <v>4699863</v>
      </c>
      <c r="AF16" s="81">
        <f t="shared" si="14"/>
        <v>55532991</v>
      </c>
      <c r="AG16" s="40">
        <f t="shared" si="15"/>
        <v>0.3483795520300776</v>
      </c>
      <c r="AH16" s="40">
        <f t="shared" si="16"/>
        <v>-0.022953742938139232</v>
      </c>
      <c r="AI16" s="12">
        <v>322360705</v>
      </c>
      <c r="AJ16" s="12">
        <v>367845349</v>
      </c>
      <c r="AK16" s="12">
        <v>112303878</v>
      </c>
      <c r="AL16" s="12"/>
    </row>
    <row r="17" spans="1:38" s="59" customFormat="1" ht="12.75">
      <c r="A17" s="64"/>
      <c r="B17" s="65" t="s">
        <v>460</v>
      </c>
      <c r="C17" s="32"/>
      <c r="D17" s="84">
        <f>SUM(D9:D16)</f>
        <v>3492847787</v>
      </c>
      <c r="E17" s="85">
        <f>SUM(E9:E16)</f>
        <v>737509946</v>
      </c>
      <c r="F17" s="93">
        <f t="shared" si="0"/>
        <v>4230357733</v>
      </c>
      <c r="G17" s="84">
        <f>SUM(G9:G16)</f>
        <v>3492847787</v>
      </c>
      <c r="H17" s="85">
        <f>SUM(H9:H16)</f>
        <v>737509946</v>
      </c>
      <c r="I17" s="86">
        <f t="shared" si="1"/>
        <v>4230357733</v>
      </c>
      <c r="J17" s="84">
        <f>SUM(J9:J16)</f>
        <v>581328019</v>
      </c>
      <c r="K17" s="85">
        <f>SUM(K9:K16)</f>
        <v>60695777</v>
      </c>
      <c r="L17" s="85">
        <f t="shared" si="2"/>
        <v>642023796</v>
      </c>
      <c r="M17" s="44">
        <f t="shared" si="3"/>
        <v>0.1517658402720241</v>
      </c>
      <c r="N17" s="114">
        <f>SUM(N9:N16)</f>
        <v>482257206</v>
      </c>
      <c r="O17" s="115">
        <f>SUM(O9:O16)</f>
        <v>62624113</v>
      </c>
      <c r="P17" s="116">
        <f t="shared" si="4"/>
        <v>544881319</v>
      </c>
      <c r="Q17" s="44">
        <f t="shared" si="5"/>
        <v>0.12880265769240087</v>
      </c>
      <c r="R17" s="114">
        <f>SUM(R9:R16)</f>
        <v>0</v>
      </c>
      <c r="S17" s="116">
        <f>SUM(S9:S16)</f>
        <v>0</v>
      </c>
      <c r="T17" s="116">
        <f t="shared" si="6"/>
        <v>0</v>
      </c>
      <c r="U17" s="44">
        <f t="shared" si="7"/>
        <v>0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1063585225</v>
      </c>
      <c r="AA17" s="85">
        <f t="shared" si="11"/>
        <v>123319890</v>
      </c>
      <c r="AB17" s="85">
        <f t="shared" si="12"/>
        <v>1186905115</v>
      </c>
      <c r="AC17" s="44">
        <f t="shared" si="13"/>
        <v>0.280568497964425</v>
      </c>
      <c r="AD17" s="84">
        <f>SUM(AD9:AD16)</f>
        <v>634305922</v>
      </c>
      <c r="AE17" s="85">
        <f>SUM(AE9:AE16)</f>
        <v>99057810</v>
      </c>
      <c r="AF17" s="85">
        <f t="shared" si="14"/>
        <v>733363732</v>
      </c>
      <c r="AG17" s="44">
        <f t="shared" si="15"/>
        <v>0.44583169594839334</v>
      </c>
      <c r="AH17" s="44">
        <f t="shared" si="16"/>
        <v>-0.25701081847336293</v>
      </c>
      <c r="AI17" s="66">
        <f>SUM(AI9:AI16)</f>
        <v>3193511926</v>
      </c>
      <c r="AJ17" s="66">
        <f>SUM(AJ9:AJ16)</f>
        <v>3021784430</v>
      </c>
      <c r="AK17" s="66">
        <f>SUM(AK9:AK16)</f>
        <v>1423768838</v>
      </c>
      <c r="AL17" s="66"/>
    </row>
    <row r="18" spans="1:38" s="13" customFormat="1" ht="12.75">
      <c r="A18" s="29" t="s">
        <v>96</v>
      </c>
      <c r="B18" s="63" t="s">
        <v>461</v>
      </c>
      <c r="C18" s="39" t="s">
        <v>462</v>
      </c>
      <c r="D18" s="80">
        <v>260073577</v>
      </c>
      <c r="E18" s="81">
        <v>0</v>
      </c>
      <c r="F18" s="82">
        <f t="shared" si="0"/>
        <v>260073577</v>
      </c>
      <c r="G18" s="80">
        <v>260073577</v>
      </c>
      <c r="H18" s="81">
        <v>0</v>
      </c>
      <c r="I18" s="83">
        <f t="shared" si="1"/>
        <v>260073577</v>
      </c>
      <c r="J18" s="80">
        <v>48271639</v>
      </c>
      <c r="K18" s="81">
        <v>1082773</v>
      </c>
      <c r="L18" s="81">
        <f t="shared" si="2"/>
        <v>49354412</v>
      </c>
      <c r="M18" s="40">
        <f t="shared" si="3"/>
        <v>0.1897709585468577</v>
      </c>
      <c r="N18" s="108">
        <v>54641248</v>
      </c>
      <c r="O18" s="109">
        <v>9462407</v>
      </c>
      <c r="P18" s="110">
        <f t="shared" si="4"/>
        <v>64103655</v>
      </c>
      <c r="Q18" s="40">
        <f t="shared" si="5"/>
        <v>0.24648276745161235</v>
      </c>
      <c r="R18" s="108">
        <v>0</v>
      </c>
      <c r="S18" s="110">
        <v>0</v>
      </c>
      <c r="T18" s="110">
        <f t="shared" si="6"/>
        <v>0</v>
      </c>
      <c r="U18" s="40">
        <f t="shared" si="7"/>
        <v>0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102912887</v>
      </c>
      <c r="AA18" s="81">
        <f t="shared" si="11"/>
        <v>10545180</v>
      </c>
      <c r="AB18" s="81">
        <f t="shared" si="12"/>
        <v>113458067</v>
      </c>
      <c r="AC18" s="40">
        <f t="shared" si="13"/>
        <v>0.43625372599847007</v>
      </c>
      <c r="AD18" s="80">
        <v>48770816</v>
      </c>
      <c r="AE18" s="81">
        <v>4985363</v>
      </c>
      <c r="AF18" s="81">
        <f t="shared" si="14"/>
        <v>53756179</v>
      </c>
      <c r="AG18" s="40">
        <f t="shared" si="15"/>
        <v>0.42114473157151067</v>
      </c>
      <c r="AH18" s="40">
        <f t="shared" si="16"/>
        <v>0.1924890532119108</v>
      </c>
      <c r="AI18" s="12">
        <v>255359184</v>
      </c>
      <c r="AJ18" s="12">
        <v>255359183</v>
      </c>
      <c r="AK18" s="12">
        <v>107543175</v>
      </c>
      <c r="AL18" s="12"/>
    </row>
    <row r="19" spans="1:38" s="13" customFormat="1" ht="12.75">
      <c r="A19" s="29" t="s">
        <v>96</v>
      </c>
      <c r="B19" s="63" t="s">
        <v>60</v>
      </c>
      <c r="C19" s="39" t="s">
        <v>61</v>
      </c>
      <c r="D19" s="80">
        <v>1574716086</v>
      </c>
      <c r="E19" s="81">
        <v>149380208</v>
      </c>
      <c r="F19" s="82">
        <f t="shared" si="0"/>
        <v>1724096294</v>
      </c>
      <c r="G19" s="80">
        <v>1574716086</v>
      </c>
      <c r="H19" s="81">
        <v>149380208</v>
      </c>
      <c r="I19" s="83">
        <f t="shared" si="1"/>
        <v>1724096294</v>
      </c>
      <c r="J19" s="80">
        <v>229822995</v>
      </c>
      <c r="K19" s="81">
        <v>6741043</v>
      </c>
      <c r="L19" s="81">
        <f t="shared" si="2"/>
        <v>236564038</v>
      </c>
      <c r="M19" s="40">
        <f t="shared" si="3"/>
        <v>0.13721045560115333</v>
      </c>
      <c r="N19" s="108">
        <v>186650946</v>
      </c>
      <c r="O19" s="109">
        <v>1979336</v>
      </c>
      <c r="P19" s="110">
        <f t="shared" si="4"/>
        <v>188630282</v>
      </c>
      <c r="Q19" s="40">
        <f t="shared" si="5"/>
        <v>0.10940820571127566</v>
      </c>
      <c r="R19" s="108">
        <v>0</v>
      </c>
      <c r="S19" s="110">
        <v>0</v>
      </c>
      <c r="T19" s="110">
        <f t="shared" si="6"/>
        <v>0</v>
      </c>
      <c r="U19" s="40">
        <f t="shared" si="7"/>
        <v>0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416473941</v>
      </c>
      <c r="AA19" s="81">
        <f t="shared" si="11"/>
        <v>8720379</v>
      </c>
      <c r="AB19" s="81">
        <f t="shared" si="12"/>
        <v>425194320</v>
      </c>
      <c r="AC19" s="40">
        <f t="shared" si="13"/>
        <v>0.246618661312429</v>
      </c>
      <c r="AD19" s="80">
        <v>250848953</v>
      </c>
      <c r="AE19" s="81">
        <v>3756510</v>
      </c>
      <c r="AF19" s="81">
        <f t="shared" si="14"/>
        <v>254605463</v>
      </c>
      <c r="AG19" s="40">
        <f t="shared" si="15"/>
        <v>0</v>
      </c>
      <c r="AH19" s="40">
        <f t="shared" si="16"/>
        <v>-0.25912712250011694</v>
      </c>
      <c r="AI19" s="12">
        <v>0</v>
      </c>
      <c r="AJ19" s="12">
        <v>0</v>
      </c>
      <c r="AK19" s="12">
        <v>553996453</v>
      </c>
      <c r="AL19" s="12"/>
    </row>
    <row r="20" spans="1:38" s="13" customFormat="1" ht="12.75">
      <c r="A20" s="29" t="s">
        <v>96</v>
      </c>
      <c r="B20" s="63" t="s">
        <v>88</v>
      </c>
      <c r="C20" s="39" t="s">
        <v>89</v>
      </c>
      <c r="D20" s="80">
        <v>1038540366</v>
      </c>
      <c r="E20" s="81">
        <v>195689000</v>
      </c>
      <c r="F20" s="82">
        <f t="shared" si="0"/>
        <v>1234229366</v>
      </c>
      <c r="G20" s="80">
        <v>917618787</v>
      </c>
      <c r="H20" s="81">
        <v>309966333</v>
      </c>
      <c r="I20" s="83">
        <f t="shared" si="1"/>
        <v>1227585120</v>
      </c>
      <c r="J20" s="80">
        <v>244616501</v>
      </c>
      <c r="K20" s="81">
        <v>23402465</v>
      </c>
      <c r="L20" s="81">
        <f t="shared" si="2"/>
        <v>268018966</v>
      </c>
      <c r="M20" s="40">
        <f t="shared" si="3"/>
        <v>0.21715490927640105</v>
      </c>
      <c r="N20" s="108">
        <v>247897035</v>
      </c>
      <c r="O20" s="109">
        <v>59385804</v>
      </c>
      <c r="P20" s="110">
        <f t="shared" si="4"/>
        <v>307282839</v>
      </c>
      <c r="Q20" s="40">
        <f t="shared" si="5"/>
        <v>0.24896736981382114</v>
      </c>
      <c r="R20" s="108">
        <v>0</v>
      </c>
      <c r="S20" s="110">
        <v>0</v>
      </c>
      <c r="T20" s="110">
        <f t="shared" si="6"/>
        <v>0</v>
      </c>
      <c r="U20" s="40">
        <f t="shared" si="7"/>
        <v>0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492513536</v>
      </c>
      <c r="AA20" s="81">
        <f t="shared" si="11"/>
        <v>82788269</v>
      </c>
      <c r="AB20" s="81">
        <f t="shared" si="12"/>
        <v>575301805</v>
      </c>
      <c r="AC20" s="40">
        <f t="shared" si="13"/>
        <v>0.4661222790902222</v>
      </c>
      <c r="AD20" s="80">
        <v>197881808</v>
      </c>
      <c r="AE20" s="81">
        <v>50766788</v>
      </c>
      <c r="AF20" s="81">
        <f t="shared" si="14"/>
        <v>248648596</v>
      </c>
      <c r="AG20" s="40">
        <f t="shared" si="15"/>
        <v>0.4580832528053673</v>
      </c>
      <c r="AH20" s="40">
        <f t="shared" si="16"/>
        <v>0.2358116793870817</v>
      </c>
      <c r="AI20" s="12">
        <v>1126098437</v>
      </c>
      <c r="AJ20" s="12">
        <v>1288900951</v>
      </c>
      <c r="AK20" s="12">
        <v>515846835</v>
      </c>
      <c r="AL20" s="12"/>
    </row>
    <row r="21" spans="1:38" s="13" customFormat="1" ht="12.75">
      <c r="A21" s="29" t="s">
        <v>96</v>
      </c>
      <c r="B21" s="63" t="s">
        <v>463</v>
      </c>
      <c r="C21" s="39" t="s">
        <v>464</v>
      </c>
      <c r="D21" s="80">
        <v>168380784</v>
      </c>
      <c r="E21" s="81">
        <v>17581921</v>
      </c>
      <c r="F21" s="83">
        <f t="shared" si="0"/>
        <v>185962705</v>
      </c>
      <c r="G21" s="80">
        <v>168380784</v>
      </c>
      <c r="H21" s="81">
        <v>17581921</v>
      </c>
      <c r="I21" s="83">
        <f t="shared" si="1"/>
        <v>185962705</v>
      </c>
      <c r="J21" s="80">
        <v>29359867</v>
      </c>
      <c r="K21" s="81">
        <v>897432</v>
      </c>
      <c r="L21" s="81">
        <f t="shared" si="2"/>
        <v>30257299</v>
      </c>
      <c r="M21" s="40">
        <f t="shared" si="3"/>
        <v>0.16270627489528075</v>
      </c>
      <c r="N21" s="108">
        <v>34290648</v>
      </c>
      <c r="O21" s="109">
        <v>2763308</v>
      </c>
      <c r="P21" s="110">
        <f t="shared" si="4"/>
        <v>37053956</v>
      </c>
      <c r="Q21" s="40">
        <f t="shared" si="5"/>
        <v>0.19925476992819607</v>
      </c>
      <c r="R21" s="108">
        <v>0</v>
      </c>
      <c r="S21" s="110">
        <v>0</v>
      </c>
      <c r="T21" s="110">
        <f t="shared" si="6"/>
        <v>0</v>
      </c>
      <c r="U21" s="40">
        <f t="shared" si="7"/>
        <v>0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63650515</v>
      </c>
      <c r="AA21" s="81">
        <f t="shared" si="11"/>
        <v>3660740</v>
      </c>
      <c r="AB21" s="81">
        <f t="shared" si="12"/>
        <v>67311255</v>
      </c>
      <c r="AC21" s="40">
        <f t="shared" si="13"/>
        <v>0.36196104482347685</v>
      </c>
      <c r="AD21" s="80">
        <v>24594496</v>
      </c>
      <c r="AE21" s="81">
        <v>15743</v>
      </c>
      <c r="AF21" s="81">
        <f t="shared" si="14"/>
        <v>24610239</v>
      </c>
      <c r="AG21" s="40">
        <f t="shared" si="15"/>
        <v>0.3139063536274985</v>
      </c>
      <c r="AH21" s="40">
        <f t="shared" si="16"/>
        <v>0.5056317006917324</v>
      </c>
      <c r="AI21" s="12">
        <v>174769610</v>
      </c>
      <c r="AJ21" s="12">
        <v>175342326</v>
      </c>
      <c r="AK21" s="12">
        <v>54861291</v>
      </c>
      <c r="AL21" s="12"/>
    </row>
    <row r="22" spans="1:38" s="13" customFormat="1" ht="12.75">
      <c r="A22" s="29" t="s">
        <v>96</v>
      </c>
      <c r="B22" s="63" t="s">
        <v>465</v>
      </c>
      <c r="C22" s="39" t="s">
        <v>466</v>
      </c>
      <c r="D22" s="80">
        <v>325552500</v>
      </c>
      <c r="E22" s="81">
        <v>124822000</v>
      </c>
      <c r="F22" s="82">
        <f t="shared" si="0"/>
        <v>450374500</v>
      </c>
      <c r="G22" s="80">
        <v>325552500</v>
      </c>
      <c r="H22" s="81">
        <v>124822000</v>
      </c>
      <c r="I22" s="83">
        <f t="shared" si="1"/>
        <v>450374500</v>
      </c>
      <c r="J22" s="80">
        <v>63026856</v>
      </c>
      <c r="K22" s="81">
        <v>17558287</v>
      </c>
      <c r="L22" s="81">
        <f t="shared" si="2"/>
        <v>80585143</v>
      </c>
      <c r="M22" s="40">
        <f t="shared" si="3"/>
        <v>0.1789291867101712</v>
      </c>
      <c r="N22" s="108">
        <v>64890807</v>
      </c>
      <c r="O22" s="109">
        <v>27609358</v>
      </c>
      <c r="P22" s="110">
        <f t="shared" si="4"/>
        <v>92500165</v>
      </c>
      <c r="Q22" s="40">
        <f t="shared" si="5"/>
        <v>0.2053849962642201</v>
      </c>
      <c r="R22" s="108">
        <v>0</v>
      </c>
      <c r="S22" s="110">
        <v>0</v>
      </c>
      <c r="T22" s="110">
        <f t="shared" si="6"/>
        <v>0</v>
      </c>
      <c r="U22" s="40">
        <f t="shared" si="7"/>
        <v>0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127917663</v>
      </c>
      <c r="AA22" s="81">
        <f t="shared" si="11"/>
        <v>45167645</v>
      </c>
      <c r="AB22" s="81">
        <f t="shared" si="12"/>
        <v>173085308</v>
      </c>
      <c r="AC22" s="40">
        <f t="shared" si="13"/>
        <v>0.3843141829743913</v>
      </c>
      <c r="AD22" s="80">
        <v>52922287</v>
      </c>
      <c r="AE22" s="81">
        <v>17116219</v>
      </c>
      <c r="AF22" s="81">
        <f t="shared" si="14"/>
        <v>70038506</v>
      </c>
      <c r="AG22" s="40">
        <f t="shared" si="15"/>
        <v>0</v>
      </c>
      <c r="AH22" s="40">
        <f t="shared" si="16"/>
        <v>0.32070442793282883</v>
      </c>
      <c r="AI22" s="12">
        <v>0</v>
      </c>
      <c r="AJ22" s="12">
        <v>527813494</v>
      </c>
      <c r="AK22" s="12">
        <v>133451598</v>
      </c>
      <c r="AL22" s="12"/>
    </row>
    <row r="23" spans="1:38" s="13" customFormat="1" ht="12.75">
      <c r="A23" s="29" t="s">
        <v>96</v>
      </c>
      <c r="B23" s="63" t="s">
        <v>467</v>
      </c>
      <c r="C23" s="39" t="s">
        <v>468</v>
      </c>
      <c r="D23" s="80">
        <v>258174294</v>
      </c>
      <c r="E23" s="81">
        <v>138621751</v>
      </c>
      <c r="F23" s="82">
        <f t="shared" si="0"/>
        <v>396796045</v>
      </c>
      <c r="G23" s="80">
        <v>258174294</v>
      </c>
      <c r="H23" s="81">
        <v>138621751</v>
      </c>
      <c r="I23" s="83">
        <f t="shared" si="1"/>
        <v>396796045</v>
      </c>
      <c r="J23" s="80">
        <v>54778457</v>
      </c>
      <c r="K23" s="81">
        <v>2241986</v>
      </c>
      <c r="L23" s="81">
        <f t="shared" si="2"/>
        <v>57020443</v>
      </c>
      <c r="M23" s="40">
        <f t="shared" si="3"/>
        <v>0.14370214551911675</v>
      </c>
      <c r="N23" s="108">
        <v>68276786</v>
      </c>
      <c r="O23" s="109">
        <v>18288356</v>
      </c>
      <c r="P23" s="110">
        <f t="shared" si="4"/>
        <v>86565142</v>
      </c>
      <c r="Q23" s="40">
        <f t="shared" si="5"/>
        <v>0.21816029441523288</v>
      </c>
      <c r="R23" s="108">
        <v>0</v>
      </c>
      <c r="S23" s="110">
        <v>0</v>
      </c>
      <c r="T23" s="110">
        <f t="shared" si="6"/>
        <v>0</v>
      </c>
      <c r="U23" s="40">
        <f t="shared" si="7"/>
        <v>0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123055243</v>
      </c>
      <c r="AA23" s="81">
        <f t="shared" si="11"/>
        <v>20530342</v>
      </c>
      <c r="AB23" s="81">
        <f t="shared" si="12"/>
        <v>143585585</v>
      </c>
      <c r="AC23" s="40">
        <f t="shared" si="13"/>
        <v>0.36186243993434963</v>
      </c>
      <c r="AD23" s="80">
        <v>49279694</v>
      </c>
      <c r="AE23" s="81">
        <v>32585535</v>
      </c>
      <c r="AF23" s="81">
        <f t="shared" si="14"/>
        <v>81865229</v>
      </c>
      <c r="AG23" s="40">
        <f t="shared" si="15"/>
        <v>0.21962593258647922</v>
      </c>
      <c r="AH23" s="40">
        <f t="shared" si="16"/>
        <v>0.0574103689369756</v>
      </c>
      <c r="AI23" s="12">
        <v>617076419</v>
      </c>
      <c r="AJ23" s="12">
        <v>525850894</v>
      </c>
      <c r="AK23" s="12">
        <v>135525984</v>
      </c>
      <c r="AL23" s="12"/>
    </row>
    <row r="24" spans="1:38" s="13" customFormat="1" ht="12.75">
      <c r="A24" s="29" t="s">
        <v>115</v>
      </c>
      <c r="B24" s="63" t="s">
        <v>469</v>
      </c>
      <c r="C24" s="39" t="s">
        <v>470</v>
      </c>
      <c r="D24" s="80">
        <v>613046184</v>
      </c>
      <c r="E24" s="81">
        <v>66365016</v>
      </c>
      <c r="F24" s="82">
        <f t="shared" si="0"/>
        <v>679411200</v>
      </c>
      <c r="G24" s="80">
        <v>613046184</v>
      </c>
      <c r="H24" s="81">
        <v>66365016</v>
      </c>
      <c r="I24" s="83">
        <f t="shared" si="1"/>
        <v>679411200</v>
      </c>
      <c r="J24" s="80">
        <v>58743731</v>
      </c>
      <c r="K24" s="81">
        <v>4072622</v>
      </c>
      <c r="L24" s="81">
        <f t="shared" si="2"/>
        <v>62816353</v>
      </c>
      <c r="M24" s="40">
        <f t="shared" si="3"/>
        <v>0.09245704663096517</v>
      </c>
      <c r="N24" s="108">
        <v>75855118</v>
      </c>
      <c r="O24" s="109">
        <v>4345224</v>
      </c>
      <c r="P24" s="110">
        <f t="shared" si="4"/>
        <v>80200342</v>
      </c>
      <c r="Q24" s="40">
        <f t="shared" si="5"/>
        <v>0.11804389153431677</v>
      </c>
      <c r="R24" s="108">
        <v>0</v>
      </c>
      <c r="S24" s="110">
        <v>0</v>
      </c>
      <c r="T24" s="110">
        <f t="shared" si="6"/>
        <v>0</v>
      </c>
      <c r="U24" s="40">
        <f t="shared" si="7"/>
        <v>0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134598849</v>
      </c>
      <c r="AA24" s="81">
        <f t="shared" si="11"/>
        <v>8417846</v>
      </c>
      <c r="AB24" s="81">
        <f t="shared" si="12"/>
        <v>143016695</v>
      </c>
      <c r="AC24" s="40">
        <f t="shared" si="13"/>
        <v>0.21050093816528193</v>
      </c>
      <c r="AD24" s="80">
        <v>89208386</v>
      </c>
      <c r="AE24" s="81">
        <v>3101975</v>
      </c>
      <c r="AF24" s="81">
        <f t="shared" si="14"/>
        <v>92310361</v>
      </c>
      <c r="AG24" s="40">
        <f t="shared" si="15"/>
        <v>0.25537336979064323</v>
      </c>
      <c r="AH24" s="40">
        <f t="shared" si="16"/>
        <v>-0.13118807974329127</v>
      </c>
      <c r="AI24" s="12">
        <v>648468398</v>
      </c>
      <c r="AJ24" s="12">
        <v>650895398</v>
      </c>
      <c r="AK24" s="12">
        <v>165601560</v>
      </c>
      <c r="AL24" s="12"/>
    </row>
    <row r="25" spans="1:38" s="59" customFormat="1" ht="12.75">
      <c r="A25" s="64"/>
      <c r="B25" s="65" t="s">
        <v>471</v>
      </c>
      <c r="C25" s="32"/>
      <c r="D25" s="84">
        <f>SUM(D18:D24)</f>
        <v>4238483791</v>
      </c>
      <c r="E25" s="85">
        <f>SUM(E18:E24)</f>
        <v>692459896</v>
      </c>
      <c r="F25" s="93">
        <f t="shared" si="0"/>
        <v>4930943687</v>
      </c>
      <c r="G25" s="84">
        <f>SUM(G18:G24)</f>
        <v>4117562212</v>
      </c>
      <c r="H25" s="85">
        <f>SUM(H18:H24)</f>
        <v>806737229</v>
      </c>
      <c r="I25" s="86">
        <f t="shared" si="1"/>
        <v>4924299441</v>
      </c>
      <c r="J25" s="84">
        <f>SUM(J18:J24)</f>
        <v>728620046</v>
      </c>
      <c r="K25" s="85">
        <f>SUM(K18:K24)</f>
        <v>55996608</v>
      </c>
      <c r="L25" s="85">
        <f t="shared" si="2"/>
        <v>784616654</v>
      </c>
      <c r="M25" s="44">
        <f t="shared" si="3"/>
        <v>0.15912099261416693</v>
      </c>
      <c r="N25" s="114">
        <f>SUM(N18:N24)</f>
        <v>732502588</v>
      </c>
      <c r="O25" s="115">
        <f>SUM(O18:O24)</f>
        <v>123833793</v>
      </c>
      <c r="P25" s="116">
        <f t="shared" si="4"/>
        <v>856336381</v>
      </c>
      <c r="Q25" s="44">
        <f t="shared" si="5"/>
        <v>0.1736658204508917</v>
      </c>
      <c r="R25" s="114">
        <f>SUM(R18:R24)</f>
        <v>0</v>
      </c>
      <c r="S25" s="116">
        <f>SUM(S18:S24)</f>
        <v>0</v>
      </c>
      <c r="T25" s="116">
        <f t="shared" si="6"/>
        <v>0</v>
      </c>
      <c r="U25" s="44">
        <f t="shared" si="7"/>
        <v>0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4">
        <f t="shared" si="9"/>
        <v>0</v>
      </c>
      <c r="Z25" s="84">
        <f t="shared" si="10"/>
        <v>1461122634</v>
      </c>
      <c r="AA25" s="85">
        <f t="shared" si="11"/>
        <v>179830401</v>
      </c>
      <c r="AB25" s="85">
        <f t="shared" si="12"/>
        <v>1640953035</v>
      </c>
      <c r="AC25" s="44">
        <f t="shared" si="13"/>
        <v>0.33278681306505864</v>
      </c>
      <c r="AD25" s="84">
        <f>SUM(AD18:AD24)</f>
        <v>713506440</v>
      </c>
      <c r="AE25" s="85">
        <f>SUM(AE18:AE24)</f>
        <v>112328133</v>
      </c>
      <c r="AF25" s="85">
        <f t="shared" si="14"/>
        <v>825834573</v>
      </c>
      <c r="AG25" s="44">
        <f t="shared" si="15"/>
        <v>0.5907021785056679</v>
      </c>
      <c r="AH25" s="44">
        <f t="shared" si="16"/>
        <v>0.03693452538466202</v>
      </c>
      <c r="AI25" s="66">
        <f>SUM(AI18:AI24)</f>
        <v>2821772048</v>
      </c>
      <c r="AJ25" s="66">
        <f>SUM(AJ18:AJ24)</f>
        <v>3424162246</v>
      </c>
      <c r="AK25" s="66">
        <f>SUM(AK18:AK24)</f>
        <v>1666826896</v>
      </c>
      <c r="AL25" s="66"/>
    </row>
    <row r="26" spans="1:38" s="13" customFormat="1" ht="12.75">
      <c r="A26" s="29" t="s">
        <v>96</v>
      </c>
      <c r="B26" s="63" t="s">
        <v>472</v>
      </c>
      <c r="C26" s="39" t="s">
        <v>473</v>
      </c>
      <c r="D26" s="80">
        <v>296788045</v>
      </c>
      <c r="E26" s="81">
        <v>137171000</v>
      </c>
      <c r="F26" s="82">
        <f t="shared" si="0"/>
        <v>433959045</v>
      </c>
      <c r="G26" s="80">
        <v>296788045</v>
      </c>
      <c r="H26" s="81">
        <v>137171000</v>
      </c>
      <c r="I26" s="83">
        <f t="shared" si="1"/>
        <v>433959045</v>
      </c>
      <c r="J26" s="80">
        <v>93209475</v>
      </c>
      <c r="K26" s="81">
        <v>11499615</v>
      </c>
      <c r="L26" s="81">
        <f t="shared" si="2"/>
        <v>104709090</v>
      </c>
      <c r="M26" s="40">
        <f t="shared" si="3"/>
        <v>0.24128795379757553</v>
      </c>
      <c r="N26" s="108">
        <v>67681086</v>
      </c>
      <c r="O26" s="109">
        <v>1072480</v>
      </c>
      <c r="P26" s="110">
        <f t="shared" si="4"/>
        <v>68753566</v>
      </c>
      <c r="Q26" s="40">
        <f t="shared" si="5"/>
        <v>0.15843330561297553</v>
      </c>
      <c r="R26" s="108">
        <v>0</v>
      </c>
      <c r="S26" s="110">
        <v>0</v>
      </c>
      <c r="T26" s="110">
        <f t="shared" si="6"/>
        <v>0</v>
      </c>
      <c r="U26" s="40">
        <f t="shared" si="7"/>
        <v>0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160890561</v>
      </c>
      <c r="AA26" s="81">
        <f t="shared" si="11"/>
        <v>12572095</v>
      </c>
      <c r="AB26" s="81">
        <f t="shared" si="12"/>
        <v>173462656</v>
      </c>
      <c r="AC26" s="40">
        <f t="shared" si="13"/>
        <v>0.39972125941055103</v>
      </c>
      <c r="AD26" s="80">
        <v>57299090</v>
      </c>
      <c r="AE26" s="81">
        <v>5631232</v>
      </c>
      <c r="AF26" s="81">
        <f t="shared" si="14"/>
        <v>62930322</v>
      </c>
      <c r="AG26" s="40">
        <f t="shared" si="15"/>
        <v>0.4410582096305745</v>
      </c>
      <c r="AH26" s="40">
        <f t="shared" si="16"/>
        <v>0.0925347879198839</v>
      </c>
      <c r="AI26" s="12">
        <v>299892867</v>
      </c>
      <c r="AJ26" s="12">
        <v>299892867</v>
      </c>
      <c r="AK26" s="12">
        <v>132270211</v>
      </c>
      <c r="AL26" s="12"/>
    </row>
    <row r="27" spans="1:38" s="13" customFormat="1" ht="12.75">
      <c r="A27" s="29" t="s">
        <v>96</v>
      </c>
      <c r="B27" s="63" t="s">
        <v>72</v>
      </c>
      <c r="C27" s="39" t="s">
        <v>73</v>
      </c>
      <c r="D27" s="80">
        <v>1703254563</v>
      </c>
      <c r="E27" s="81">
        <v>541567987</v>
      </c>
      <c r="F27" s="82">
        <f t="shared" si="0"/>
        <v>2244822550</v>
      </c>
      <c r="G27" s="80">
        <v>1703254563</v>
      </c>
      <c r="H27" s="81">
        <v>541567987</v>
      </c>
      <c r="I27" s="83">
        <f t="shared" si="1"/>
        <v>2244822550</v>
      </c>
      <c r="J27" s="80">
        <v>299756416</v>
      </c>
      <c r="K27" s="81">
        <v>26262111</v>
      </c>
      <c r="L27" s="81">
        <f t="shared" si="2"/>
        <v>326018527</v>
      </c>
      <c r="M27" s="40">
        <f t="shared" si="3"/>
        <v>0.14523131327240096</v>
      </c>
      <c r="N27" s="108">
        <v>460482550</v>
      </c>
      <c r="O27" s="109">
        <v>77237026</v>
      </c>
      <c r="P27" s="110">
        <f t="shared" si="4"/>
        <v>537719576</v>
      </c>
      <c r="Q27" s="40">
        <f t="shared" si="5"/>
        <v>0.23953767570626017</v>
      </c>
      <c r="R27" s="108">
        <v>0</v>
      </c>
      <c r="S27" s="110">
        <v>0</v>
      </c>
      <c r="T27" s="110">
        <f t="shared" si="6"/>
        <v>0</v>
      </c>
      <c r="U27" s="40">
        <f t="shared" si="7"/>
        <v>0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760238966</v>
      </c>
      <c r="AA27" s="81">
        <f t="shared" si="11"/>
        <v>103499137</v>
      </c>
      <c r="AB27" s="81">
        <f t="shared" si="12"/>
        <v>863738103</v>
      </c>
      <c r="AC27" s="40">
        <f t="shared" si="13"/>
        <v>0.38476898897866113</v>
      </c>
      <c r="AD27" s="80">
        <v>377133475</v>
      </c>
      <c r="AE27" s="81">
        <v>57384952</v>
      </c>
      <c r="AF27" s="81">
        <f t="shared" si="14"/>
        <v>434518427</v>
      </c>
      <c r="AG27" s="40">
        <f t="shared" si="15"/>
        <v>0.32481509134675374</v>
      </c>
      <c r="AH27" s="40">
        <f t="shared" si="16"/>
        <v>0.23750695617794815</v>
      </c>
      <c r="AI27" s="12">
        <v>2228169384</v>
      </c>
      <c r="AJ27" s="12">
        <v>2088202696</v>
      </c>
      <c r="AK27" s="12">
        <v>723743042</v>
      </c>
      <c r="AL27" s="12"/>
    </row>
    <row r="28" spans="1:38" s="13" customFormat="1" ht="12.75">
      <c r="A28" s="29" t="s">
        <v>96</v>
      </c>
      <c r="B28" s="63" t="s">
        <v>474</v>
      </c>
      <c r="C28" s="39" t="s">
        <v>475</v>
      </c>
      <c r="D28" s="80">
        <v>229771754</v>
      </c>
      <c r="E28" s="81">
        <v>41963500</v>
      </c>
      <c r="F28" s="82">
        <f t="shared" si="0"/>
        <v>271735254</v>
      </c>
      <c r="G28" s="80">
        <v>229771754</v>
      </c>
      <c r="H28" s="81">
        <v>41963500</v>
      </c>
      <c r="I28" s="83">
        <f t="shared" si="1"/>
        <v>271735254</v>
      </c>
      <c r="J28" s="80">
        <v>52303448</v>
      </c>
      <c r="K28" s="81">
        <v>5869220</v>
      </c>
      <c r="L28" s="81">
        <f t="shared" si="2"/>
        <v>58172668</v>
      </c>
      <c r="M28" s="40">
        <f t="shared" si="3"/>
        <v>0.2140784721293469</v>
      </c>
      <c r="N28" s="108">
        <v>50652838</v>
      </c>
      <c r="O28" s="109">
        <v>4268828</v>
      </c>
      <c r="P28" s="110">
        <f t="shared" si="4"/>
        <v>54921666</v>
      </c>
      <c r="Q28" s="40">
        <f t="shared" si="5"/>
        <v>0.20211461410156226</v>
      </c>
      <c r="R28" s="108">
        <v>0</v>
      </c>
      <c r="S28" s="110">
        <v>0</v>
      </c>
      <c r="T28" s="110">
        <f t="shared" si="6"/>
        <v>0</v>
      </c>
      <c r="U28" s="40">
        <f t="shared" si="7"/>
        <v>0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102956286</v>
      </c>
      <c r="AA28" s="81">
        <f t="shared" si="11"/>
        <v>10138048</v>
      </c>
      <c r="AB28" s="81">
        <f t="shared" si="12"/>
        <v>113094334</v>
      </c>
      <c r="AC28" s="40">
        <f t="shared" si="13"/>
        <v>0.41619308623090917</v>
      </c>
      <c r="AD28" s="80">
        <v>42260553</v>
      </c>
      <c r="AE28" s="81">
        <v>901428</v>
      </c>
      <c r="AF28" s="81">
        <f t="shared" si="14"/>
        <v>43161981</v>
      </c>
      <c r="AG28" s="40">
        <f t="shared" si="15"/>
        <v>0</v>
      </c>
      <c r="AH28" s="40">
        <f t="shared" si="16"/>
        <v>0.27245470962048746</v>
      </c>
      <c r="AI28" s="12">
        <v>0</v>
      </c>
      <c r="AJ28" s="12">
        <v>0</v>
      </c>
      <c r="AK28" s="12">
        <v>105532352</v>
      </c>
      <c r="AL28" s="12"/>
    </row>
    <row r="29" spans="1:38" s="13" customFormat="1" ht="12.75">
      <c r="A29" s="29" t="s">
        <v>96</v>
      </c>
      <c r="B29" s="63" t="s">
        <v>476</v>
      </c>
      <c r="C29" s="39" t="s">
        <v>477</v>
      </c>
      <c r="D29" s="80">
        <v>486205876</v>
      </c>
      <c r="E29" s="81">
        <v>185546720</v>
      </c>
      <c r="F29" s="82">
        <f t="shared" si="0"/>
        <v>671752596</v>
      </c>
      <c r="G29" s="80">
        <v>486205876</v>
      </c>
      <c r="H29" s="81">
        <v>185546720</v>
      </c>
      <c r="I29" s="83">
        <f t="shared" si="1"/>
        <v>671752596</v>
      </c>
      <c r="J29" s="80">
        <v>88508397</v>
      </c>
      <c r="K29" s="81">
        <v>23603678</v>
      </c>
      <c r="L29" s="81">
        <f t="shared" si="2"/>
        <v>112112075</v>
      </c>
      <c r="M29" s="40">
        <f t="shared" si="3"/>
        <v>0.16689488908205127</v>
      </c>
      <c r="N29" s="108">
        <v>109077258</v>
      </c>
      <c r="O29" s="109">
        <v>30694409</v>
      </c>
      <c r="P29" s="110">
        <f t="shared" si="4"/>
        <v>139771667</v>
      </c>
      <c r="Q29" s="40">
        <f t="shared" si="5"/>
        <v>0.20807015534034498</v>
      </c>
      <c r="R29" s="108">
        <v>0</v>
      </c>
      <c r="S29" s="110">
        <v>0</v>
      </c>
      <c r="T29" s="110">
        <f t="shared" si="6"/>
        <v>0</v>
      </c>
      <c r="U29" s="40">
        <f t="shared" si="7"/>
        <v>0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197585655</v>
      </c>
      <c r="AA29" s="81">
        <f t="shared" si="11"/>
        <v>54298087</v>
      </c>
      <c r="AB29" s="81">
        <f t="shared" si="12"/>
        <v>251883742</v>
      </c>
      <c r="AC29" s="40">
        <f t="shared" si="13"/>
        <v>0.37496504442239625</v>
      </c>
      <c r="AD29" s="80">
        <v>95011797</v>
      </c>
      <c r="AE29" s="81">
        <v>34527011</v>
      </c>
      <c r="AF29" s="81">
        <f t="shared" si="14"/>
        <v>129538808</v>
      </c>
      <c r="AG29" s="40">
        <f t="shared" si="15"/>
        <v>0.6833458284487351</v>
      </c>
      <c r="AH29" s="40">
        <f t="shared" si="16"/>
        <v>0.07899454347302615</v>
      </c>
      <c r="AI29" s="12">
        <v>377258087</v>
      </c>
      <c r="AJ29" s="12">
        <v>377258087</v>
      </c>
      <c r="AK29" s="12">
        <v>257797740</v>
      </c>
      <c r="AL29" s="12"/>
    </row>
    <row r="30" spans="1:38" s="13" customFormat="1" ht="12.75">
      <c r="A30" s="29" t="s">
        <v>96</v>
      </c>
      <c r="B30" s="63" t="s">
        <v>478</v>
      </c>
      <c r="C30" s="39" t="s">
        <v>479</v>
      </c>
      <c r="D30" s="80">
        <v>386458000</v>
      </c>
      <c r="E30" s="81">
        <v>510808000</v>
      </c>
      <c r="F30" s="82">
        <f t="shared" si="0"/>
        <v>897266000</v>
      </c>
      <c r="G30" s="80">
        <v>386458000</v>
      </c>
      <c r="H30" s="81">
        <v>510808000</v>
      </c>
      <c r="I30" s="83">
        <f t="shared" si="1"/>
        <v>897266000</v>
      </c>
      <c r="J30" s="80">
        <v>57583789</v>
      </c>
      <c r="K30" s="81">
        <v>16359725</v>
      </c>
      <c r="L30" s="81">
        <f t="shared" si="2"/>
        <v>73943514</v>
      </c>
      <c r="M30" s="40">
        <f t="shared" si="3"/>
        <v>0.08240980266721351</v>
      </c>
      <c r="N30" s="108">
        <v>126473090</v>
      </c>
      <c r="O30" s="109">
        <v>0</v>
      </c>
      <c r="P30" s="110">
        <f t="shared" si="4"/>
        <v>126473090</v>
      </c>
      <c r="Q30" s="40">
        <f t="shared" si="5"/>
        <v>0.14095384200448918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184056879</v>
      </c>
      <c r="AA30" s="81">
        <f t="shared" si="11"/>
        <v>16359725</v>
      </c>
      <c r="AB30" s="81">
        <f t="shared" si="12"/>
        <v>200416604</v>
      </c>
      <c r="AC30" s="40">
        <f t="shared" si="13"/>
        <v>0.2233636446717027</v>
      </c>
      <c r="AD30" s="80">
        <v>137877768</v>
      </c>
      <c r="AE30" s="81">
        <v>49296147</v>
      </c>
      <c r="AF30" s="81">
        <f t="shared" si="14"/>
        <v>187173915</v>
      </c>
      <c r="AG30" s="40">
        <f t="shared" si="15"/>
        <v>270.26490266310844</v>
      </c>
      <c r="AH30" s="40">
        <f t="shared" si="16"/>
        <v>-0.3243017329631642</v>
      </c>
      <c r="AI30" s="12">
        <v>1327246</v>
      </c>
      <c r="AJ30" s="12">
        <v>1019912202</v>
      </c>
      <c r="AK30" s="12">
        <v>358708011</v>
      </c>
      <c r="AL30" s="12"/>
    </row>
    <row r="31" spans="1:38" s="13" customFormat="1" ht="12.75">
      <c r="A31" s="29" t="s">
        <v>115</v>
      </c>
      <c r="B31" s="63" t="s">
        <v>480</v>
      </c>
      <c r="C31" s="39" t="s">
        <v>481</v>
      </c>
      <c r="D31" s="80">
        <v>177466449</v>
      </c>
      <c r="E31" s="81">
        <v>40319366</v>
      </c>
      <c r="F31" s="83">
        <f t="shared" si="0"/>
        <v>217785815</v>
      </c>
      <c r="G31" s="80">
        <v>177466449</v>
      </c>
      <c r="H31" s="81">
        <v>40319366</v>
      </c>
      <c r="I31" s="83">
        <f t="shared" si="1"/>
        <v>217785815</v>
      </c>
      <c r="J31" s="80">
        <v>25440971</v>
      </c>
      <c r="K31" s="81">
        <v>23491115</v>
      </c>
      <c r="L31" s="81">
        <f t="shared" si="2"/>
        <v>48932086</v>
      </c>
      <c r="M31" s="40">
        <f t="shared" si="3"/>
        <v>0.2246798580522795</v>
      </c>
      <c r="N31" s="108">
        <v>28193246</v>
      </c>
      <c r="O31" s="109">
        <v>11501964</v>
      </c>
      <c r="P31" s="110">
        <f t="shared" si="4"/>
        <v>39695210</v>
      </c>
      <c r="Q31" s="40">
        <f t="shared" si="5"/>
        <v>0.18226719678689818</v>
      </c>
      <c r="R31" s="108">
        <v>0</v>
      </c>
      <c r="S31" s="110">
        <v>0</v>
      </c>
      <c r="T31" s="110">
        <f t="shared" si="6"/>
        <v>0</v>
      </c>
      <c r="U31" s="40">
        <f t="shared" si="7"/>
        <v>0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53634217</v>
      </c>
      <c r="AA31" s="81">
        <f t="shared" si="11"/>
        <v>34993079</v>
      </c>
      <c r="AB31" s="81">
        <f t="shared" si="12"/>
        <v>88627296</v>
      </c>
      <c r="AC31" s="40">
        <f t="shared" si="13"/>
        <v>0.40694705483917765</v>
      </c>
      <c r="AD31" s="80">
        <v>26048295</v>
      </c>
      <c r="AE31" s="81">
        <v>2368156</v>
      </c>
      <c r="AF31" s="81">
        <f t="shared" si="14"/>
        <v>28416451</v>
      </c>
      <c r="AG31" s="40">
        <f t="shared" si="15"/>
        <v>0.4313282368174356</v>
      </c>
      <c r="AH31" s="40">
        <f t="shared" si="16"/>
        <v>0.3969094873951713</v>
      </c>
      <c r="AI31" s="12">
        <v>176571999</v>
      </c>
      <c r="AJ31" s="12">
        <v>176572009</v>
      </c>
      <c r="AK31" s="12">
        <v>76160489</v>
      </c>
      <c r="AL31" s="12"/>
    </row>
    <row r="32" spans="1:38" s="59" customFormat="1" ht="12.75">
      <c r="A32" s="64"/>
      <c r="B32" s="65" t="s">
        <v>482</v>
      </c>
      <c r="C32" s="32"/>
      <c r="D32" s="84">
        <f>SUM(D26:D31)</f>
        <v>3279944687</v>
      </c>
      <c r="E32" s="85">
        <f>SUM(E26:E31)</f>
        <v>1457376573</v>
      </c>
      <c r="F32" s="86">
        <f t="shared" si="0"/>
        <v>4737321260</v>
      </c>
      <c r="G32" s="84">
        <f>SUM(G26:G31)</f>
        <v>3279944687</v>
      </c>
      <c r="H32" s="85">
        <f>SUM(H26:H31)</f>
        <v>1457376573</v>
      </c>
      <c r="I32" s="93">
        <f t="shared" si="1"/>
        <v>4737321260</v>
      </c>
      <c r="J32" s="84">
        <f>SUM(J26:J31)</f>
        <v>616802496</v>
      </c>
      <c r="K32" s="95">
        <f>SUM(K26:K31)</f>
        <v>107085464</v>
      </c>
      <c r="L32" s="85">
        <f t="shared" si="2"/>
        <v>723887960</v>
      </c>
      <c r="M32" s="44">
        <f t="shared" si="3"/>
        <v>0.15280533454891762</v>
      </c>
      <c r="N32" s="114">
        <f>SUM(N26:N31)</f>
        <v>842560068</v>
      </c>
      <c r="O32" s="115">
        <f>SUM(O26:O31)</f>
        <v>124774707</v>
      </c>
      <c r="P32" s="116">
        <f t="shared" si="4"/>
        <v>967334775</v>
      </c>
      <c r="Q32" s="44">
        <f t="shared" si="5"/>
        <v>0.2041944638983593</v>
      </c>
      <c r="R32" s="114">
        <f>SUM(R26:R31)</f>
        <v>0</v>
      </c>
      <c r="S32" s="116">
        <f>SUM(S26:S31)</f>
        <v>0</v>
      </c>
      <c r="T32" s="116">
        <f t="shared" si="6"/>
        <v>0</v>
      </c>
      <c r="U32" s="44">
        <f t="shared" si="7"/>
        <v>0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4">
        <f t="shared" si="9"/>
        <v>0</v>
      </c>
      <c r="Z32" s="84">
        <f t="shared" si="10"/>
        <v>1459362564</v>
      </c>
      <c r="AA32" s="85">
        <f t="shared" si="11"/>
        <v>231860171</v>
      </c>
      <c r="AB32" s="85">
        <f t="shared" si="12"/>
        <v>1691222735</v>
      </c>
      <c r="AC32" s="44">
        <f t="shared" si="13"/>
        <v>0.3569997984472769</v>
      </c>
      <c r="AD32" s="84">
        <f>SUM(AD26:AD31)</f>
        <v>735630978</v>
      </c>
      <c r="AE32" s="85">
        <f>SUM(AE26:AE31)</f>
        <v>150108926</v>
      </c>
      <c r="AF32" s="85">
        <f t="shared" si="14"/>
        <v>885739904</v>
      </c>
      <c r="AG32" s="44">
        <f t="shared" si="15"/>
        <v>0.5365209322491514</v>
      </c>
      <c r="AH32" s="44">
        <f t="shared" si="16"/>
        <v>0.09212057696793119</v>
      </c>
      <c r="AI32" s="66">
        <f>SUM(AI26:AI31)</f>
        <v>3083219583</v>
      </c>
      <c r="AJ32" s="66">
        <f>SUM(AJ26:AJ31)</f>
        <v>3961837861</v>
      </c>
      <c r="AK32" s="66">
        <f>SUM(AK26:AK31)</f>
        <v>1654211845</v>
      </c>
      <c r="AL32" s="66"/>
    </row>
    <row r="33" spans="1:38" s="59" customFormat="1" ht="12.75">
      <c r="A33" s="64"/>
      <c r="B33" s="65" t="s">
        <v>483</v>
      </c>
      <c r="C33" s="32"/>
      <c r="D33" s="84">
        <f>SUM(D9:D16,D18:D24,D26:D31)</f>
        <v>11011276265</v>
      </c>
      <c r="E33" s="85">
        <f>SUM(E9:E16,E18:E24,E26:E31)</f>
        <v>2887346415</v>
      </c>
      <c r="F33" s="93">
        <f t="shared" si="0"/>
        <v>13898622680</v>
      </c>
      <c r="G33" s="84">
        <f>SUM(G9:G16,G18:G24,G26:G31)</f>
        <v>10890354686</v>
      </c>
      <c r="H33" s="85">
        <f>SUM(H9:H16,H18:H24,H26:H31)</f>
        <v>3001623748</v>
      </c>
      <c r="I33" s="86">
        <f t="shared" si="1"/>
        <v>13891978434</v>
      </c>
      <c r="J33" s="84">
        <f>SUM(J9:J16,J18:J24,J26:J31)</f>
        <v>1926750561</v>
      </c>
      <c r="K33" s="85">
        <f>SUM(K9:K16,K18:K24,K26:K31)</f>
        <v>223777849</v>
      </c>
      <c r="L33" s="85">
        <f t="shared" si="2"/>
        <v>2150528410</v>
      </c>
      <c r="M33" s="44">
        <f t="shared" si="3"/>
        <v>0.15472960591228885</v>
      </c>
      <c r="N33" s="114">
        <f>SUM(N9:N16,N18:N24,N26:N31)</f>
        <v>2057319862</v>
      </c>
      <c r="O33" s="115">
        <f>SUM(O9:O16,O18:O24,O26:O31)</f>
        <v>311232613</v>
      </c>
      <c r="P33" s="116">
        <f t="shared" si="4"/>
        <v>2368552475</v>
      </c>
      <c r="Q33" s="44">
        <f t="shared" si="5"/>
        <v>0.17041634480863538</v>
      </c>
      <c r="R33" s="114">
        <f>SUM(R9:R16,R18:R24,R26:R31)</f>
        <v>0</v>
      </c>
      <c r="S33" s="116">
        <f>SUM(S9:S16,S18:S24,S26:S31)</f>
        <v>0</v>
      </c>
      <c r="T33" s="116">
        <f t="shared" si="6"/>
        <v>0</v>
      </c>
      <c r="U33" s="44">
        <f t="shared" si="7"/>
        <v>0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4">
        <f t="shared" si="9"/>
        <v>0</v>
      </c>
      <c r="Z33" s="84">
        <f t="shared" si="10"/>
        <v>3984070423</v>
      </c>
      <c r="AA33" s="85">
        <f t="shared" si="11"/>
        <v>535010462</v>
      </c>
      <c r="AB33" s="85">
        <f t="shared" si="12"/>
        <v>4519080885</v>
      </c>
      <c r="AC33" s="44">
        <f t="shared" si="13"/>
        <v>0.3251459507209242</v>
      </c>
      <c r="AD33" s="84">
        <f>SUM(AD9:AD16,AD18:AD24,AD26:AD31)</f>
        <v>2083443340</v>
      </c>
      <c r="AE33" s="85">
        <f>SUM(AE9:AE16,AE18:AE24,AE26:AE31)</f>
        <v>361494869</v>
      </c>
      <c r="AF33" s="85">
        <f t="shared" si="14"/>
        <v>2444938209</v>
      </c>
      <c r="AG33" s="44">
        <f t="shared" si="15"/>
        <v>0.5214931828376929</v>
      </c>
      <c r="AH33" s="44">
        <f t="shared" si="16"/>
        <v>-0.031242398568118612</v>
      </c>
      <c r="AI33" s="66">
        <f>SUM(AI9:AI16,AI18:AI24,AI26:AI31)</f>
        <v>9098503557</v>
      </c>
      <c r="AJ33" s="66">
        <f>SUM(AJ9:AJ16,AJ18:AJ24,AJ26:AJ31)</f>
        <v>10407784537</v>
      </c>
      <c r="AK33" s="66">
        <f>SUM(AK9:AK16,AK18:AK24,AK26:AK31)</f>
        <v>4744807579</v>
      </c>
      <c r="AL33" s="66"/>
    </row>
    <row r="34" spans="1:38" s="13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2"/>
      <c r="AJ34" s="12"/>
      <c r="AK34" s="12"/>
      <c r="AL34" s="12"/>
    </row>
    <row r="35" spans="1:38" s="13" customFormat="1" ht="12.75">
      <c r="A35" s="12"/>
      <c r="B35" s="60"/>
      <c r="C35" s="12"/>
      <c r="D35" s="91"/>
      <c r="E35" s="91"/>
      <c r="F35" s="91"/>
      <c r="G35" s="91"/>
      <c r="H35" s="91"/>
      <c r="I35" s="91"/>
      <c r="J35" s="91"/>
      <c r="K35" s="91"/>
      <c r="L35" s="91"/>
      <c r="M35" s="12"/>
      <c r="N35" s="91"/>
      <c r="O35" s="91"/>
      <c r="P35" s="91"/>
      <c r="Q35" s="12"/>
      <c r="R35" s="91"/>
      <c r="S35" s="91"/>
      <c r="T35" s="91"/>
      <c r="U35" s="12"/>
      <c r="V35" s="91"/>
      <c r="W35" s="91"/>
      <c r="X35" s="91"/>
      <c r="Y35" s="12"/>
      <c r="Z35" s="91"/>
      <c r="AA35" s="91"/>
      <c r="AB35" s="91"/>
      <c r="AC35" s="12"/>
      <c r="AD35" s="91"/>
      <c r="AE35" s="91"/>
      <c r="AF35" s="91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2013-02-07T13:36:06Z</cp:lastPrinted>
  <dcterms:created xsi:type="dcterms:W3CDTF">2013-02-04T09:50:59Z</dcterms:created>
  <dcterms:modified xsi:type="dcterms:W3CDTF">2013-02-07T13:36:10Z</dcterms:modified>
  <cp:category/>
  <cp:version/>
  <cp:contentType/>
  <cp:contentStatus/>
</cp:coreProperties>
</file>