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<sst xmlns="http://schemas.openxmlformats.org/spreadsheetml/2006/main" count="1495" uniqueCount="657">
  <si>
    <t>Figures Finalised as at 2013/05/06</t>
  </si>
  <si>
    <t>Main appropriation</t>
  </si>
  <si>
    <t>Adjusted Budget</t>
  </si>
  <si>
    <t>First Quarter 2012/13</t>
  </si>
  <si>
    <t>Second Quarter 2012/13</t>
  </si>
  <si>
    <t>Third Quarter 2012/13</t>
  </si>
  <si>
    <t>Fourth Quarter 2012/13</t>
  </si>
  <si>
    <t>Year to date: 31 March 2013</t>
  </si>
  <si>
    <t>Third Quarter 2011/12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</si>
  <si>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</si>
  <si>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</si>
  <si>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</si>
  <si>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</si>
  <si>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</si>
  <si>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</si>
  <si>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</si>
  <si>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</si>
  <si>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</si>
  <si>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</si>
  <si>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Q3 of 2011/12 to Q3 of 2012/13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</si>
  <si>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</si>
  <si>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</si>
  <si>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</si>
  <si>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</si>
  <si>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</si>
  <si>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</si>
  <si>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</si>
  <si>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</si>
  <si>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</si>
  <si>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</si>
  <si>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</si>
  <si>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</si>
  <si>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</si>
  <si>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</si>
  <si>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</si>
  <si>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</si>
  <si>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</si>
  <si>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</si>
  <si>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</si>
  <si>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</si>
  <si>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</si>
  <si>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</si>
  <si>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</si>
  <si>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</si>
  <si>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</si>
  <si>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</si>
  <si>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</si>
  <si>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</si>
  <si>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</si>
  <si>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</si>
  <si>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</si>
  <si>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</si>
  <si>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</si>
  <si>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</si>
  <si>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</si>
  <si>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</si>
  <si>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</si>
  <si>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</si>
  <si>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</si>
  <si>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</si>
  <si>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</si>
  <si>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</si>
  <si>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</si>
  <si>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</si>
  <si>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</si>
  <si>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</si>
  <si>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</si>
  <si>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</si>
  <si>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</si>
  <si>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</si>
  <si>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</si>
  <si>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</si>
  <si>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</si>
  <si>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</si>
  <si>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</si>
  <si>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</si>
  <si>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</si>
  <si>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</si>
  <si>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</si>
  <si>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</si>
  <si>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</si>
  <si>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</si>
  <si>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</si>
  <si>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</si>
  <si>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</si>
  <si>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</si>
  <si>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</si>
  <si>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</si>
  <si>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</si>
  <si>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</si>
  <si>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</si>
  <si>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</si>
  <si>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</si>
  <si>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</si>
  <si>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</si>
  <si>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</si>
  <si>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</si>
  <si>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</si>
  <si>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</si>
  <si>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</si>
  <si>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</si>
  <si>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</si>
  <si>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</si>
  <si>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</si>
  <si>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</si>
  <si>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</si>
  <si>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</si>
  <si>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</si>
  <si>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</si>
  <si>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</si>
  <si>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</si>
  <si>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</si>
  <si>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</si>
  <si>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</si>
  <si>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</si>
  <si>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</si>
  <si>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</si>
  <si>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</si>
  <si>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</si>
  <si>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</si>
  <si>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</si>
  <si>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</si>
  <si>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</si>
  <si>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</si>
  <si>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</si>
  <si>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</si>
  <si>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</si>
  <si>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</si>
  <si>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</si>
  <si>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</si>
  <si>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</si>
  <si>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</si>
  <si>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</si>
  <si>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</si>
  <si>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</si>
  <si>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</si>
  <si>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</si>
  <si>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</si>
  <si>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</si>
  <si>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</si>
  <si>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</si>
  <si>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</si>
  <si>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</si>
  <si>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</si>
  <si>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</si>
  <si>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</si>
  <si>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</si>
  <si>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</si>
  <si>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</si>
  <si>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</si>
  <si>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</si>
  <si>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</si>
  <si>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</si>
  <si>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</si>
  <si>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</si>
  <si>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</si>
  <si>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</si>
  <si>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</si>
  <si>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</si>
  <si>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</si>
  <si>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</si>
  <si>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</si>
  <si>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</si>
  <si>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</si>
  <si>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</si>
  <si>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</si>
  <si>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</si>
  <si>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</si>
  <si>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</si>
  <si>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</si>
  <si>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</si>
  <si>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</si>
  <si>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</si>
  <si>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</si>
  <si>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</si>
  <si>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</si>
  <si>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</si>
  <si>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</si>
  <si>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</si>
  <si>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</si>
  <si>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</si>
  <si>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</si>
  <si>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</si>
  <si>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</si>
  <si>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</si>
  <si>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</si>
  <si>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</si>
  <si>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</si>
  <si>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</si>
  <si>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</si>
  <si>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</si>
  <si>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</si>
  <si>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</si>
  <si>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</si>
  <si>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</si>
  <si>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</si>
  <si>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</si>
  <si>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</si>
  <si>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</si>
  <si>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</si>
  <si>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</si>
  <si>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</si>
  <si>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</si>
  <si>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</si>
  <si>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</si>
  <si>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</si>
  <si>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</si>
  <si>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</si>
  <si>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</si>
  <si>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</si>
  <si>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</si>
  <si>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</si>
  <si>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</si>
  <si>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</si>
  <si>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</si>
  <si>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</si>
  <si>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</si>
  <si>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</si>
  <si>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</si>
  <si>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</si>
  <si>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</si>
  <si>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</si>
  <si>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</si>
  <si>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</si>
  <si>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</si>
  <si>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</si>
  <si>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</si>
  <si>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</si>
  <si>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</si>
  <si>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</si>
  <si>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</si>
  <si>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</si>
  <si>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</si>
  <si>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</si>
  <si>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</si>
  <si>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</si>
  <si>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</si>
  <si>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</si>
  <si>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</si>
  <si>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</si>
  <si>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</si>
  <si>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</si>
  <si>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</si>
  <si>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</si>
  <si>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</si>
  <si>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</si>
  <si>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</si>
  <si>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</si>
  <si>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</si>
  <si>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</si>
  <si>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</si>
  <si>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</si>
  <si>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</si>
  <si>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</si>
  <si>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</si>
  <si>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</si>
  <si>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</si>
  <si>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</si>
  <si>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</si>
  <si>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</si>
  <si>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</si>
  <si>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</si>
  <si>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</si>
  <si>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</si>
  <si>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</si>
  <si>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</si>
  <si>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</si>
  <si>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</si>
  <si>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</si>
  <si>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</si>
  <si>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</si>
  <si>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</si>
  <si>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</si>
  <si>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</si>
  <si>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</si>
  <si>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</si>
  <si>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</si>
  <si>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</si>
  <si>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</si>
  <si>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</si>
  <si>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</si>
  <si>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</si>
  <si>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</si>
  <si>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</si>
  <si>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</si>
  <si>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</si>
  <si>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</si>
  <si>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</si>
  <si>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</si>
  <si>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</si>
  <si>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</si>
  <si>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</si>
  <si>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</si>
  <si>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</si>
  <si>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</si>
  <si>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</si>
  <si>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</si>
  <si>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</si>
  <si>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</si>
  <si>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</si>
  <si>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</si>
  <si>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</si>
  <si>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</si>
  <si>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</si>
  <si>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</si>
  <si>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</si>
  <si>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</si>
  <si>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</si>
  <si>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</si>
  <si>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</si>
  <si>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</si>
  <si>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</si>
  <si>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</si>
  <si>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</si>
  <si>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</si>
  <si>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</si>
  <si>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</si>
  <si>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</si>
  <si>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</si>
  <si>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</si>
  <si>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</si>
  <si>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</si>
  <si>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</si>
  <si>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</si>
  <si>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</si>
  <si>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</si>
  <si>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</si>
  <si>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</si>
  <si>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</si>
  <si>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</si>
  <si>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</si>
  <si>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</si>
  <si>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</si>
  <si>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</si>
  <si>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</si>
  <si>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</si>
  <si>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</si>
  <si>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</si>
  <si>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</si>
  <si>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</si>
  <si>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</si>
  <si>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</si>
  <si>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</si>
  <si>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</si>
  <si>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</si>
  <si>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</si>
  <si>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</si>
  <si>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</si>
  <si>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</si>
  <si>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</si>
  <si>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</si>
  <si>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</si>
  <si>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</si>
  <si>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</si>
  <si>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</si>
  <si>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</si>
  <si>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</si>
  <si>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</si>
  <si>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</si>
  <si>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</si>
  <si>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</si>
  <si>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</si>
  <si>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</si>
  <si>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</si>
  <si>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</si>
  <si>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</si>
  <si>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</si>
  <si>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</si>
  <si>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</si>
  <si>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</si>
  <si>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</si>
  <si>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</si>
  <si>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</si>
  <si>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</si>
  <si>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</si>
  <si>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</si>
  <si>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</si>
  <si>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</si>
  <si>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</si>
  <si>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</si>
  <si>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</si>
  <si>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</si>
  <si>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</si>
  <si>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</si>
  <si>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</si>
  <si>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</si>
  <si>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</si>
  <si>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</si>
  <si>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</si>
  <si>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</si>
  <si>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</si>
  <si>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</si>
  <si>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</si>
  <si>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</si>
  <si>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</si>
  <si>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</si>
  <si>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</si>
  <si>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</si>
  <si>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</si>
  <si>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</si>
  <si>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</si>
  <si>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</si>
  <si>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</si>
  <si>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</si>
  <si>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</si>
  <si>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</si>
  <si>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</si>
  <si>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</si>
  <si>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</si>
  <si>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</si>
  <si>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</si>
  <si>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</si>
  <si>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</si>
  <si>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</si>
  <si>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</si>
  <si>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</si>
  <si>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</si>
  <si>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</si>
  <si>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</si>
  <si>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</si>
  <si>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</si>
  <si>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</si>
  <si>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</si>
  <si>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</si>
  <si>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</si>
  <si>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</si>
  <si>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</si>
  <si>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</si>
  <si>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</si>
  <si>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</si>
  <si>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</si>
  <si>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</si>
  <si>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</si>
  <si>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</si>
  <si>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</si>
  <si>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</si>
  <si>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</si>
  <si>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</si>
  <si>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</si>
  <si>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</si>
  <si>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</si>
  <si>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</si>
  <si>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</si>
  <si>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</si>
  <si>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</si>
  <si>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</si>
  <si>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</si>
  <si>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</si>
  <si>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</si>
  <si>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</si>
  <si>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</si>
  <si>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</si>
  <si>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</si>
  <si>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</si>
  <si>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</si>
  <si>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</si>
  <si>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</si>
  <si>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</si>
  <si>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</si>
  <si>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</si>
  <si>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</si>
  <si>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</si>
  <si>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</si>
  <si>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</si>
  <si>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</si>
  <si>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</si>
  <si>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</si>
  <si>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</si>
  <si>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</si>
  <si>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</si>
  <si>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</si>
  <si>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</si>
  <si>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</si>
  <si>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</si>
  <si>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</si>
  <si>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</si>
  <si>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</si>
  <si>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</si>
  <si>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</si>
  <si>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</si>
  <si>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</si>
  <si>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</si>
  <si>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</si>
  <si>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</si>
  <si>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</si>
  <si>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</si>
  <si>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</si>
  <si>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</si>
  <si>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</si>
  <si>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</si>
  <si>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</si>
  <si>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</si>
  <si>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</si>
  <si>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</si>
  <si>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</si>
  <si>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</si>
  <si>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</si>
  <si>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</si>
  <si>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</si>
  <si>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</si>
  <si>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</si>
  <si>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</si>
  <si>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</si>
  <si>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</si>
  <si>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</si>
  <si>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</si>
  <si>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</si>
  <si>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</si>
  <si>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</si>
  <si>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</si>
  <si>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</si>
  <si>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</si>
  <si>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</si>
  <si>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</si>
  <si>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</si>
  <si>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</si>
  <si>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</si>
  <si>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</si>
  <si>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</si>
  <si>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</si>
  <si>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</si>
  <si>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</si>
  <si>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</si>
  <si>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</si>
  <si>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</si>
  <si>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</si>
  <si>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</si>
  <si>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</si>
  <si>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</si>
  <si>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</si>
  <si>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</si>
  <si>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</si>
  <si>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</si>
  <si>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</si>
  <si>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</si>
  <si>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</si>
  <si>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</si>
  <si>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</si>
  <si>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</si>
  <si>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</si>
  <si>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</si>
  <si>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</si>
  <si>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</si>
  <si>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</si>
  <si>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</si>
  <si>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</si>
  <si>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</si>
  <si>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</si>
  <si>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</si>
  <si>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</si>
  <si>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</si>
  <si>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</si>
  <si>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</si>
  <si>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</si>
  <si>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</si>
  <si>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</si>
  <si>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</si>
  <si>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</si>
  <si>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</si>
  <si>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</si>
  <si>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</si>
  <si>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</si>
  <si>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</si>
  <si>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</si>
  <si>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</si>
  <si>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</si>
  <si>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</si>
  <si>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</si>
  <si>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</si>
  <si>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</si>
  <si>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</si>
  <si>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</si>
  <si>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</si>
  <si>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</si>
  <si>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</si>
  <si>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</si>
  <si>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</si>
  <si>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</si>
  <si>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</si>
  <si>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</si>
  <si>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</si>
  <si>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</si>
  <si>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</si>
  <si>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</si>
  <si>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</si>
  <si>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</si>
  <si>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</si>
  <si>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</si>
  <si>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</si>
  <si>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</si>
  <si>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</si>
  <si>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</si>
  <si>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</si>
  <si>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</si>
  <si>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</si>
  <si>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</si>
  <si>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</si>
  <si>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</si>
  <si>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</si>
  <si>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</si>
  <si>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</si>
  <si>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</si>
  <si>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</si>
  <si>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</si>
  <si>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</si>
  <si>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</si>
  <si>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</si>
  <si>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</si>
  <si>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</si>
  <si>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</si>
  <si>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</si>
  <si>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</si>
  <si>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</si>
  <si>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</si>
  <si>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</si>
  <si>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</si>
  <si>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</si>
  <si>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</si>
  <si>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</si>
  <si>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</si>
  <si>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</si>
  <si>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</si>
  <si>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</si>
  <si>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</si>
  <si>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</si>
  <si>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</si>
  <si>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</si>
  <si>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</si>
  <si>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</si>
  <si>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</si>
  <si>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</si>
  <si>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</si>
  <si>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</si>
  <si>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</si>
  <si>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</si>
  <si>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</si>
  <si>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</si>
  <si>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</si>
  <si>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</si>
  <si>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</si>
  <si>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</si>
  <si>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</si>
  <si>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</si>
  <si>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</si>
  <si>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</si>
  <si>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</si>
  <si>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</si>
  <si>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</si>
  <si>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</si>
  <si>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</si>
  <si>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</si>
  <si>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</si>
  <si>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</si>
  <si>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</si>
  <si>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</si>
  <si>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</si>
  <si>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REVENUE FOR THE 3rd QUARTER ENDED 31 MARCH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</si>
</sst>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21</v>
      </c>
      <c r="C9" s="39" t="s">
        <v>22</v>
      </c>
      <c r="D9" s="80">
        <v>20796877199</v>
      </c>
      <c r="E9" s="81">
        <v>6264428360</v>
      </c>
      <c r="F9" s="82">
        <f>$D9+$E9</f>
        <v>27061305559</v>
      </c>
      <c r="G9" s="80">
        <v>21282764114</v>
      </c>
      <c r="H9" s="81">
        <v>7147263287</v>
      </c>
      <c r="I9" s="83">
        <f>$G9+$H9</f>
        <v>28430027401</v>
      </c>
      <c r="J9" s="80">
        <v>6955219610</v>
      </c>
      <c r="K9" s="81">
        <v>778936360</v>
      </c>
      <c r="L9" s="81">
        <f>$J9+$K9</f>
        <v>7734155970</v>
      </c>
      <c r="M9" s="40">
        <f>IF($F9=0,0,$L9/$F9)</f>
        <v>0.2858012874928641</v>
      </c>
      <c r="N9" s="108">
        <v>5138370566</v>
      </c>
      <c r="O9" s="109">
        <v>1112951084</v>
      </c>
      <c r="P9" s="110">
        <f>$N9+$O9</f>
        <v>6251321650</v>
      </c>
      <c r="Q9" s="40">
        <f>IF($F9=0,0,$P9/$F9)</f>
        <v>0.23100591493528097</v>
      </c>
      <c r="R9" s="108">
        <v>5262881574</v>
      </c>
      <c r="S9" s="110">
        <v>916511518</v>
      </c>
      <c r="T9" s="110">
        <f>$R9+$S9</f>
        <v>6179393092</v>
      </c>
      <c r="U9" s="40">
        <f>IF($I9=0,0,$T9/$I9)</f>
        <v>0.2173544543183467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17356471750</v>
      </c>
      <c r="AA9" s="81">
        <f>$K9+$O9+$S9</f>
        <v>2808398962</v>
      </c>
      <c r="AB9" s="81">
        <f>$Z9+$AA9</f>
        <v>20164870712</v>
      </c>
      <c r="AC9" s="40">
        <f>IF($I9=0,0,$AB9/$I9)</f>
        <v>0.7092807343298839</v>
      </c>
      <c r="AD9" s="80">
        <v>4211359561</v>
      </c>
      <c r="AE9" s="81">
        <v>777947960</v>
      </c>
      <c r="AF9" s="81">
        <f>$AD9+$AE9</f>
        <v>4989307521</v>
      </c>
      <c r="AG9" s="40">
        <f>IF($AJ9=0,0,$AK9/$AJ9)</f>
        <v>0.7057966412566031</v>
      </c>
      <c r="AH9" s="40">
        <f>IF($AF9=0,0,(($T9/$AF9)-1))</f>
        <v>0.23852720362313384</v>
      </c>
      <c r="AI9" s="12">
        <v>22799833604</v>
      </c>
      <c r="AJ9" s="12">
        <v>23042446908</v>
      </c>
      <c r="AK9" s="12">
        <v>16263281634</v>
      </c>
      <c r="AL9" s="12"/>
    </row>
    <row r="10" spans="1:38" s="13" customFormat="1" ht="12.75">
      <c r="A10" s="29"/>
      <c r="B10" s="38" t="s">
        <v>23</v>
      </c>
      <c r="C10" s="39" t="s">
        <v>24</v>
      </c>
      <c r="D10" s="80">
        <v>11439603088</v>
      </c>
      <c r="E10" s="81">
        <v>2179414825</v>
      </c>
      <c r="F10" s="83">
        <f aca="true" t="shared" si="0" ref="F10:F18">$D10+$E10</f>
        <v>13619017913</v>
      </c>
      <c r="G10" s="80">
        <v>11943221186</v>
      </c>
      <c r="H10" s="81">
        <v>2298462508</v>
      </c>
      <c r="I10" s="83">
        <f aca="true" t="shared" si="1" ref="I10:I18">$G10+$H10</f>
        <v>14241683694</v>
      </c>
      <c r="J10" s="80">
        <v>3529268219</v>
      </c>
      <c r="K10" s="81">
        <v>354764388</v>
      </c>
      <c r="L10" s="81">
        <f aca="true" t="shared" si="2" ref="L10:L18">$J10+$K10</f>
        <v>3884032607</v>
      </c>
      <c r="M10" s="40">
        <f aca="true" t="shared" si="3" ref="M10:M18">IF($F10=0,0,$L10/$F10)</f>
        <v>0.28519182747329425</v>
      </c>
      <c r="N10" s="108">
        <v>2811921174</v>
      </c>
      <c r="O10" s="109">
        <v>449995914</v>
      </c>
      <c r="P10" s="110">
        <f aca="true" t="shared" si="4" ref="P10:P18">$N10+$O10</f>
        <v>3261917088</v>
      </c>
      <c r="Q10" s="40">
        <f aca="true" t="shared" si="5" ref="Q10:Q18">IF($F10=0,0,$P10/$F10)</f>
        <v>0.23951191700000227</v>
      </c>
      <c r="R10" s="108">
        <v>2792786422</v>
      </c>
      <c r="S10" s="110">
        <v>417629254</v>
      </c>
      <c r="T10" s="110">
        <f aca="true" t="shared" si="6" ref="T10:T18">$R10+$S10</f>
        <v>3210415676</v>
      </c>
      <c r="U10" s="40">
        <f aca="true" t="shared" si="7" ref="U10:U18">IF($I10=0,0,$T10/$I10)</f>
        <v>0.22542388561491106</v>
      </c>
      <c r="V10" s="108">
        <v>0</v>
      </c>
      <c r="W10" s="110">
        <v>0</v>
      </c>
      <c r="X10" s="110">
        <f aca="true" t="shared" si="8" ref="X10:X18">$V10+$W10</f>
        <v>0</v>
      </c>
      <c r="Y10" s="40">
        <f aca="true" t="shared" si="9" ref="Y10:Y18">IF($I10=0,0,$X10/$I10)</f>
        <v>0</v>
      </c>
      <c r="Z10" s="80">
        <f aca="true" t="shared" si="10" ref="Z10:Z18">$J10+$N10+$R10</f>
        <v>9133975815</v>
      </c>
      <c r="AA10" s="81">
        <f aca="true" t="shared" si="11" ref="AA10:AA18">$K10+$O10+$S10</f>
        <v>1222389556</v>
      </c>
      <c r="AB10" s="81">
        <f aca="true" t="shared" si="12" ref="AB10:AB18">$Z10+$AA10</f>
        <v>10356365371</v>
      </c>
      <c r="AC10" s="40">
        <f aca="true" t="shared" si="13" ref="AC10:AC18">IF($I10=0,0,$AB10/$I10)</f>
        <v>0.7271868687382181</v>
      </c>
      <c r="AD10" s="80">
        <v>2206492206</v>
      </c>
      <c r="AE10" s="81">
        <v>397274548</v>
      </c>
      <c r="AF10" s="81">
        <f aca="true" t="shared" si="14" ref="AF10:AF18">$AD10+$AE10</f>
        <v>2603766754</v>
      </c>
      <c r="AG10" s="40">
        <f aca="true" t="shared" si="15" ref="AG10:AG18">IF($AJ10=0,0,$AK10/$AJ10)</f>
        <v>0.6716384445876853</v>
      </c>
      <c r="AH10" s="40">
        <f aca="true" t="shared" si="16" ref="AH10:AH18">IF($AF10=0,0,(($T10/$AF10)-1))</f>
        <v>0.23298896533955826</v>
      </c>
      <c r="AI10" s="12">
        <v>13352424352</v>
      </c>
      <c r="AJ10" s="12">
        <v>13268177913</v>
      </c>
      <c r="AK10" s="12">
        <v>8911418376</v>
      </c>
      <c r="AL10" s="12"/>
    </row>
    <row r="11" spans="1:38" s="13" customFormat="1" ht="12.75">
      <c r="A11" s="29"/>
      <c r="B11" s="38" t="s">
        <v>25</v>
      </c>
      <c r="C11" s="39" t="s">
        <v>26</v>
      </c>
      <c r="D11" s="80">
        <v>86102929493</v>
      </c>
      <c r="E11" s="81">
        <v>12775384448</v>
      </c>
      <c r="F11" s="83">
        <f t="shared" si="0"/>
        <v>98878313941</v>
      </c>
      <c r="G11" s="80">
        <v>87060338213</v>
      </c>
      <c r="H11" s="81">
        <v>13168848452</v>
      </c>
      <c r="I11" s="83">
        <f t="shared" si="1"/>
        <v>100229186665</v>
      </c>
      <c r="J11" s="80">
        <v>23394281379</v>
      </c>
      <c r="K11" s="81">
        <v>936621719</v>
      </c>
      <c r="L11" s="81">
        <f t="shared" si="2"/>
        <v>24330903098</v>
      </c>
      <c r="M11" s="40">
        <f t="shared" si="3"/>
        <v>0.24606915438018168</v>
      </c>
      <c r="N11" s="108">
        <v>21524929672</v>
      </c>
      <c r="O11" s="109">
        <v>1832560733</v>
      </c>
      <c r="P11" s="110">
        <f t="shared" si="4"/>
        <v>23357490405</v>
      </c>
      <c r="Q11" s="40">
        <f t="shared" si="5"/>
        <v>0.2362246024839911</v>
      </c>
      <c r="R11" s="108">
        <v>18988992868</v>
      </c>
      <c r="S11" s="110">
        <v>1790209000</v>
      </c>
      <c r="T11" s="110">
        <f t="shared" si="6"/>
        <v>20779201868</v>
      </c>
      <c r="U11" s="40">
        <f t="shared" si="7"/>
        <v>0.20731687604580842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63908203919</v>
      </c>
      <c r="AA11" s="81">
        <f t="shared" si="11"/>
        <v>4559391452</v>
      </c>
      <c r="AB11" s="81">
        <f t="shared" si="12"/>
        <v>68467595371</v>
      </c>
      <c r="AC11" s="40">
        <f t="shared" si="13"/>
        <v>0.6831103558671185</v>
      </c>
      <c r="AD11" s="80">
        <v>18765231215</v>
      </c>
      <c r="AE11" s="81">
        <v>1833746004</v>
      </c>
      <c r="AF11" s="81">
        <f t="shared" si="14"/>
        <v>20598977219</v>
      </c>
      <c r="AG11" s="40">
        <f t="shared" si="15"/>
        <v>0.7184281108309074</v>
      </c>
      <c r="AH11" s="40">
        <f t="shared" si="16"/>
        <v>0.008749203763076308</v>
      </c>
      <c r="AI11" s="12">
        <v>86389653843</v>
      </c>
      <c r="AJ11" s="12">
        <v>87510482892</v>
      </c>
      <c r="AK11" s="12">
        <v>62869990902</v>
      </c>
      <c r="AL11" s="12"/>
    </row>
    <row r="12" spans="1:38" s="13" customFormat="1" ht="12.75">
      <c r="A12" s="29"/>
      <c r="B12" s="38" t="s">
        <v>27</v>
      </c>
      <c r="C12" s="39" t="s">
        <v>28</v>
      </c>
      <c r="D12" s="80">
        <v>40118909793</v>
      </c>
      <c r="E12" s="81">
        <v>10848900785</v>
      </c>
      <c r="F12" s="83">
        <f t="shared" si="0"/>
        <v>50967810578</v>
      </c>
      <c r="G12" s="80">
        <v>41070158740</v>
      </c>
      <c r="H12" s="81">
        <v>10932163673</v>
      </c>
      <c r="I12" s="83">
        <f t="shared" si="1"/>
        <v>52002322413</v>
      </c>
      <c r="J12" s="80">
        <v>11332389875</v>
      </c>
      <c r="K12" s="81">
        <v>1141703238</v>
      </c>
      <c r="L12" s="81">
        <f t="shared" si="2"/>
        <v>12474093113</v>
      </c>
      <c r="M12" s="40">
        <f t="shared" si="3"/>
        <v>0.2447445352574038</v>
      </c>
      <c r="N12" s="108">
        <v>10479888125</v>
      </c>
      <c r="O12" s="109">
        <v>1757347041</v>
      </c>
      <c r="P12" s="110">
        <f t="shared" si="4"/>
        <v>12237235166</v>
      </c>
      <c r="Q12" s="40">
        <f t="shared" si="5"/>
        <v>0.240097328632008</v>
      </c>
      <c r="R12" s="108">
        <v>9948797388</v>
      </c>
      <c r="S12" s="110">
        <v>1479675175</v>
      </c>
      <c r="T12" s="110">
        <f t="shared" si="6"/>
        <v>11428472563</v>
      </c>
      <c r="U12" s="40">
        <f t="shared" si="7"/>
        <v>0.21976850326482744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31761075388</v>
      </c>
      <c r="AA12" s="81">
        <f t="shared" si="11"/>
        <v>4378725454</v>
      </c>
      <c r="AB12" s="81">
        <f t="shared" si="12"/>
        <v>36139800842</v>
      </c>
      <c r="AC12" s="40">
        <f t="shared" si="13"/>
        <v>0.6949651316527635</v>
      </c>
      <c r="AD12" s="80">
        <v>9056874210</v>
      </c>
      <c r="AE12" s="81">
        <v>1337205655</v>
      </c>
      <c r="AF12" s="81">
        <f t="shared" si="14"/>
        <v>10394079865</v>
      </c>
      <c r="AG12" s="40">
        <f t="shared" si="15"/>
        <v>0.697110286586588</v>
      </c>
      <c r="AH12" s="40">
        <f t="shared" si="16"/>
        <v>0.0995174860531054</v>
      </c>
      <c r="AI12" s="12">
        <v>47292943320</v>
      </c>
      <c r="AJ12" s="12">
        <v>46348340212</v>
      </c>
      <c r="AK12" s="12">
        <v>32309904728</v>
      </c>
      <c r="AL12" s="12"/>
    </row>
    <row r="13" spans="1:38" s="13" customFormat="1" ht="12.75">
      <c r="A13" s="29"/>
      <c r="B13" s="38" t="s">
        <v>29</v>
      </c>
      <c r="C13" s="39" t="s">
        <v>30</v>
      </c>
      <c r="D13" s="80">
        <v>9982386216</v>
      </c>
      <c r="E13" s="81">
        <v>4363418126</v>
      </c>
      <c r="F13" s="83">
        <f t="shared" si="0"/>
        <v>14345804342</v>
      </c>
      <c r="G13" s="80">
        <v>10000113670</v>
      </c>
      <c r="H13" s="81">
        <v>4357092045</v>
      </c>
      <c r="I13" s="83">
        <f t="shared" si="1"/>
        <v>14357205715</v>
      </c>
      <c r="J13" s="80">
        <v>2832941530</v>
      </c>
      <c r="K13" s="81">
        <v>520389550</v>
      </c>
      <c r="L13" s="81">
        <f t="shared" si="2"/>
        <v>3353331080</v>
      </c>
      <c r="M13" s="40">
        <f t="shared" si="3"/>
        <v>0.2337499522548556</v>
      </c>
      <c r="N13" s="108">
        <v>2640490332</v>
      </c>
      <c r="O13" s="109">
        <v>588330575</v>
      </c>
      <c r="P13" s="110">
        <f t="shared" si="4"/>
        <v>3228820907</v>
      </c>
      <c r="Q13" s="40">
        <f t="shared" si="5"/>
        <v>0.22507074751793657</v>
      </c>
      <c r="R13" s="108">
        <v>2104594968</v>
      </c>
      <c r="S13" s="110">
        <v>588838800</v>
      </c>
      <c r="T13" s="110">
        <f t="shared" si="6"/>
        <v>2693433768</v>
      </c>
      <c r="U13" s="40">
        <f t="shared" si="7"/>
        <v>0.1876015306506319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7578026830</v>
      </c>
      <c r="AA13" s="81">
        <f t="shared" si="11"/>
        <v>1697558925</v>
      </c>
      <c r="AB13" s="81">
        <f t="shared" si="12"/>
        <v>9275585755</v>
      </c>
      <c r="AC13" s="40">
        <f t="shared" si="13"/>
        <v>0.6460578708090204</v>
      </c>
      <c r="AD13" s="80">
        <v>2211407004</v>
      </c>
      <c r="AE13" s="81">
        <v>405252099</v>
      </c>
      <c r="AF13" s="81">
        <f t="shared" si="14"/>
        <v>2616659103</v>
      </c>
      <c r="AG13" s="40">
        <f t="shared" si="15"/>
        <v>0.591145618081122</v>
      </c>
      <c r="AH13" s="40">
        <f t="shared" si="16"/>
        <v>0.029340721117236068</v>
      </c>
      <c r="AI13" s="12">
        <v>14106119248</v>
      </c>
      <c r="AJ13" s="12">
        <v>14775436185</v>
      </c>
      <c r="AK13" s="12">
        <v>8734434356</v>
      </c>
      <c r="AL13" s="12"/>
    </row>
    <row r="14" spans="1:38" s="13" customFormat="1" ht="12.75">
      <c r="A14" s="29"/>
      <c r="B14" s="38" t="s">
        <v>31</v>
      </c>
      <c r="C14" s="39" t="s">
        <v>32</v>
      </c>
      <c r="D14" s="80">
        <v>10218148342</v>
      </c>
      <c r="E14" s="81">
        <v>2887346415</v>
      </c>
      <c r="F14" s="83">
        <f t="shared" si="0"/>
        <v>13105494757</v>
      </c>
      <c r="G14" s="80">
        <v>10120097275</v>
      </c>
      <c r="H14" s="81">
        <v>2964368685</v>
      </c>
      <c r="I14" s="83">
        <f t="shared" si="1"/>
        <v>13084465960</v>
      </c>
      <c r="J14" s="80">
        <v>3069298054</v>
      </c>
      <c r="K14" s="81">
        <v>207315728</v>
      </c>
      <c r="L14" s="81">
        <f t="shared" si="2"/>
        <v>3276613782</v>
      </c>
      <c r="M14" s="40">
        <f t="shared" si="3"/>
        <v>0.2500183200065661</v>
      </c>
      <c r="N14" s="108">
        <v>2435826767</v>
      </c>
      <c r="O14" s="109">
        <v>325120511</v>
      </c>
      <c r="P14" s="110">
        <f t="shared" si="4"/>
        <v>2760947278</v>
      </c>
      <c r="Q14" s="40">
        <f t="shared" si="5"/>
        <v>0.21067096887168668</v>
      </c>
      <c r="R14" s="108">
        <v>2341859883</v>
      </c>
      <c r="S14" s="110">
        <v>257957086</v>
      </c>
      <c r="T14" s="110">
        <f t="shared" si="6"/>
        <v>2599816969</v>
      </c>
      <c r="U14" s="40">
        <f t="shared" si="7"/>
        <v>0.19869492396157373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7846984704</v>
      </c>
      <c r="AA14" s="81">
        <f t="shared" si="11"/>
        <v>790393325</v>
      </c>
      <c r="AB14" s="81">
        <f t="shared" si="12"/>
        <v>8637378029</v>
      </c>
      <c r="AC14" s="40">
        <f t="shared" si="13"/>
        <v>0.6601246130644525</v>
      </c>
      <c r="AD14" s="80">
        <v>2175121995</v>
      </c>
      <c r="AE14" s="81">
        <v>243663292</v>
      </c>
      <c r="AF14" s="81">
        <f t="shared" si="14"/>
        <v>2418785287</v>
      </c>
      <c r="AG14" s="40">
        <f t="shared" si="15"/>
        <v>0.7955631613417185</v>
      </c>
      <c r="AH14" s="40">
        <f t="shared" si="16"/>
        <v>0.07484404794959376</v>
      </c>
      <c r="AI14" s="12">
        <v>8088047154</v>
      </c>
      <c r="AJ14" s="12">
        <v>9764194810</v>
      </c>
      <c r="AK14" s="12">
        <v>7768033691</v>
      </c>
      <c r="AL14" s="12"/>
    </row>
    <row r="15" spans="1:38" s="13" customFormat="1" ht="12.75">
      <c r="A15" s="29"/>
      <c r="B15" s="38" t="s">
        <v>33</v>
      </c>
      <c r="C15" s="39" t="s">
        <v>34</v>
      </c>
      <c r="D15" s="80">
        <v>11157202393</v>
      </c>
      <c r="E15" s="81">
        <v>3148099526</v>
      </c>
      <c r="F15" s="83">
        <f t="shared" si="0"/>
        <v>14305301919</v>
      </c>
      <c r="G15" s="80">
        <v>11186256133</v>
      </c>
      <c r="H15" s="81">
        <v>3323841562</v>
      </c>
      <c r="I15" s="83">
        <f t="shared" si="1"/>
        <v>14510097695</v>
      </c>
      <c r="J15" s="80">
        <v>3122905367</v>
      </c>
      <c r="K15" s="81">
        <v>372525728</v>
      </c>
      <c r="L15" s="81">
        <f t="shared" si="2"/>
        <v>3495431095</v>
      </c>
      <c r="M15" s="40">
        <f t="shared" si="3"/>
        <v>0.24434514663108522</v>
      </c>
      <c r="N15" s="108">
        <v>2422642396</v>
      </c>
      <c r="O15" s="109">
        <v>595394128</v>
      </c>
      <c r="P15" s="110">
        <f t="shared" si="4"/>
        <v>3018036524</v>
      </c>
      <c r="Q15" s="40">
        <f t="shared" si="5"/>
        <v>0.21097328396763912</v>
      </c>
      <c r="R15" s="108">
        <v>2288335068</v>
      </c>
      <c r="S15" s="110">
        <v>385339694</v>
      </c>
      <c r="T15" s="110">
        <f t="shared" si="6"/>
        <v>2673674762</v>
      </c>
      <c r="U15" s="40">
        <f t="shared" si="7"/>
        <v>0.18426304344741354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7833882831</v>
      </c>
      <c r="AA15" s="81">
        <f t="shared" si="11"/>
        <v>1353259550</v>
      </c>
      <c r="AB15" s="81">
        <f t="shared" si="12"/>
        <v>9187142381</v>
      </c>
      <c r="AC15" s="40">
        <f t="shared" si="13"/>
        <v>0.6331551016479907</v>
      </c>
      <c r="AD15" s="80">
        <v>2047404366</v>
      </c>
      <c r="AE15" s="81">
        <v>367025836</v>
      </c>
      <c r="AF15" s="81">
        <f t="shared" si="14"/>
        <v>2414430202</v>
      </c>
      <c r="AG15" s="40">
        <f t="shared" si="15"/>
        <v>0.6956620168114542</v>
      </c>
      <c r="AH15" s="40">
        <f t="shared" si="16"/>
        <v>0.10737297760161146</v>
      </c>
      <c r="AI15" s="12">
        <v>11689350723</v>
      </c>
      <c r="AJ15" s="12">
        <v>12095142701</v>
      </c>
      <c r="AK15" s="12">
        <v>8414131365</v>
      </c>
      <c r="AL15" s="12"/>
    </row>
    <row r="16" spans="1:38" s="13" customFormat="1" ht="12.75">
      <c r="A16" s="29"/>
      <c r="B16" s="38" t="s">
        <v>35</v>
      </c>
      <c r="C16" s="39" t="s">
        <v>36</v>
      </c>
      <c r="D16" s="80">
        <v>4362946494</v>
      </c>
      <c r="E16" s="81">
        <v>1259865587</v>
      </c>
      <c r="F16" s="83">
        <f t="shared" si="0"/>
        <v>5622812081</v>
      </c>
      <c r="G16" s="80">
        <v>4443563901</v>
      </c>
      <c r="H16" s="81">
        <v>1267981787</v>
      </c>
      <c r="I16" s="83">
        <f t="shared" si="1"/>
        <v>5711545688</v>
      </c>
      <c r="J16" s="80">
        <v>1428214155</v>
      </c>
      <c r="K16" s="81">
        <v>153783036</v>
      </c>
      <c r="L16" s="81">
        <f t="shared" si="2"/>
        <v>1581997191</v>
      </c>
      <c r="M16" s="40">
        <f t="shared" si="3"/>
        <v>0.2813533812281784</v>
      </c>
      <c r="N16" s="108">
        <v>1003022002</v>
      </c>
      <c r="O16" s="109">
        <v>261951598</v>
      </c>
      <c r="P16" s="110">
        <f t="shared" si="4"/>
        <v>1264973600</v>
      </c>
      <c r="Q16" s="40">
        <f t="shared" si="5"/>
        <v>0.22497170130840088</v>
      </c>
      <c r="R16" s="108">
        <v>1098926048</v>
      </c>
      <c r="S16" s="110">
        <v>169781792</v>
      </c>
      <c r="T16" s="110">
        <f t="shared" si="6"/>
        <v>1268707840</v>
      </c>
      <c r="U16" s="40">
        <f t="shared" si="7"/>
        <v>0.22213038454118728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3530162205</v>
      </c>
      <c r="AA16" s="81">
        <f t="shared" si="11"/>
        <v>585516426</v>
      </c>
      <c r="AB16" s="81">
        <f t="shared" si="12"/>
        <v>4115678631</v>
      </c>
      <c r="AC16" s="40">
        <f t="shared" si="13"/>
        <v>0.7205892863024927</v>
      </c>
      <c r="AD16" s="80">
        <v>917880612</v>
      </c>
      <c r="AE16" s="81">
        <v>112875508</v>
      </c>
      <c r="AF16" s="81">
        <f t="shared" si="14"/>
        <v>1030756120</v>
      </c>
      <c r="AG16" s="40">
        <f t="shared" si="15"/>
        <v>0.7200159037979318</v>
      </c>
      <c r="AH16" s="40">
        <f t="shared" si="16"/>
        <v>0.23085161987687242</v>
      </c>
      <c r="AI16" s="12">
        <v>4903235104</v>
      </c>
      <c r="AJ16" s="12">
        <v>4974084828</v>
      </c>
      <c r="AK16" s="12">
        <v>3581420183</v>
      </c>
      <c r="AL16" s="12"/>
    </row>
    <row r="17" spans="1:38" s="13" customFormat="1" ht="12.75">
      <c r="A17" s="29"/>
      <c r="B17" s="41" t="s">
        <v>37</v>
      </c>
      <c r="C17" s="39" t="s">
        <v>38</v>
      </c>
      <c r="D17" s="80">
        <v>34841438987</v>
      </c>
      <c r="E17" s="81">
        <v>8063877994</v>
      </c>
      <c r="F17" s="83">
        <f t="shared" si="0"/>
        <v>42905316981</v>
      </c>
      <c r="G17" s="80">
        <v>34962074856</v>
      </c>
      <c r="H17" s="81">
        <v>8509615889</v>
      </c>
      <c r="I17" s="83">
        <f t="shared" si="1"/>
        <v>43471690745</v>
      </c>
      <c r="J17" s="80">
        <v>10178955944</v>
      </c>
      <c r="K17" s="81">
        <v>811666288</v>
      </c>
      <c r="L17" s="81">
        <f t="shared" si="2"/>
        <v>10990622232</v>
      </c>
      <c r="M17" s="40">
        <f t="shared" si="3"/>
        <v>0.256159912228758</v>
      </c>
      <c r="N17" s="108">
        <v>8166452912</v>
      </c>
      <c r="O17" s="109">
        <v>1644131923</v>
      </c>
      <c r="P17" s="110">
        <f t="shared" si="4"/>
        <v>9810584835</v>
      </c>
      <c r="Q17" s="40">
        <f t="shared" si="5"/>
        <v>0.22865662172696397</v>
      </c>
      <c r="R17" s="108">
        <v>7970175444</v>
      </c>
      <c r="S17" s="110">
        <v>1302044493</v>
      </c>
      <c r="T17" s="110">
        <f t="shared" si="6"/>
        <v>9272219937</v>
      </c>
      <c r="U17" s="40">
        <f t="shared" si="7"/>
        <v>0.21329328991112376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26315584300</v>
      </c>
      <c r="AA17" s="81">
        <f t="shared" si="11"/>
        <v>3757842704</v>
      </c>
      <c r="AB17" s="81">
        <f t="shared" si="12"/>
        <v>30073427004</v>
      </c>
      <c r="AC17" s="40">
        <f t="shared" si="13"/>
        <v>0.6917933599686128</v>
      </c>
      <c r="AD17" s="80">
        <v>7860432501</v>
      </c>
      <c r="AE17" s="81">
        <v>1186090894</v>
      </c>
      <c r="AF17" s="81">
        <f t="shared" si="14"/>
        <v>9046523395</v>
      </c>
      <c r="AG17" s="40">
        <f t="shared" si="15"/>
        <v>0.7017495519252658</v>
      </c>
      <c r="AH17" s="40">
        <f t="shared" si="16"/>
        <v>0.02494842848963863</v>
      </c>
      <c r="AI17" s="12">
        <v>39490497863</v>
      </c>
      <c r="AJ17" s="12">
        <v>38508118580</v>
      </c>
      <c r="AK17" s="12">
        <v>27023054959</v>
      </c>
      <c r="AL17" s="12"/>
    </row>
    <row r="18" spans="1:38" s="13" customFormat="1" ht="12.75">
      <c r="A18" s="42"/>
      <c r="B18" s="43" t="s">
        <v>654</v>
      </c>
      <c r="C18" s="42"/>
      <c r="D18" s="84">
        <f>SUM(D9:D17)</f>
        <v>229020442005</v>
      </c>
      <c r="E18" s="85">
        <f>SUM(E9:E17)</f>
        <v>51790736066</v>
      </c>
      <c r="F18" s="86">
        <f t="shared" si="0"/>
        <v>280811178071</v>
      </c>
      <c r="G18" s="84">
        <f>SUM(G9:G17)</f>
        <v>232068588088</v>
      </c>
      <c r="H18" s="85">
        <f>SUM(H9:H17)</f>
        <v>53969637888</v>
      </c>
      <c r="I18" s="86">
        <f t="shared" si="1"/>
        <v>286038225976</v>
      </c>
      <c r="J18" s="84">
        <f>SUM(J9:J17)</f>
        <v>65843474133</v>
      </c>
      <c r="K18" s="85">
        <f>SUM(K9:K17)</f>
        <v>5277706035</v>
      </c>
      <c r="L18" s="85">
        <f t="shared" si="2"/>
        <v>71121180168</v>
      </c>
      <c r="M18" s="44">
        <f t="shared" si="3"/>
        <v>0.25327047397670827</v>
      </c>
      <c r="N18" s="111">
        <f>SUM(N9:N17)</f>
        <v>56623543946</v>
      </c>
      <c r="O18" s="112">
        <f>SUM(O9:O17)</f>
        <v>8567783507</v>
      </c>
      <c r="P18" s="113">
        <f t="shared" si="4"/>
        <v>65191327453</v>
      </c>
      <c r="Q18" s="44">
        <f t="shared" si="5"/>
        <v>0.23215360549684777</v>
      </c>
      <c r="R18" s="111">
        <f>SUM(R9:R17)</f>
        <v>52797349663</v>
      </c>
      <c r="S18" s="113">
        <f>SUM(S9:S17)</f>
        <v>7307986812</v>
      </c>
      <c r="T18" s="113">
        <f t="shared" si="6"/>
        <v>60105336475</v>
      </c>
      <c r="U18" s="44">
        <f t="shared" si="7"/>
        <v>0.2101304336856121</v>
      </c>
      <c r="V18" s="111">
        <f>SUM(V9:V17)</f>
        <v>0</v>
      </c>
      <c r="W18" s="113">
        <f>SUM(W9:W17)</f>
        <v>0</v>
      </c>
      <c r="X18" s="113">
        <f t="shared" si="8"/>
        <v>0</v>
      </c>
      <c r="Y18" s="44">
        <f t="shared" si="9"/>
        <v>0</v>
      </c>
      <c r="Z18" s="84">
        <f t="shared" si="10"/>
        <v>175264367742</v>
      </c>
      <c r="AA18" s="85">
        <f t="shared" si="11"/>
        <v>21153476354</v>
      </c>
      <c r="AB18" s="85">
        <f t="shared" si="12"/>
        <v>196417844096</v>
      </c>
      <c r="AC18" s="44">
        <f t="shared" si="13"/>
        <v>0.6866838983698648</v>
      </c>
      <c r="AD18" s="84">
        <f>SUM(AD9:AD17)</f>
        <v>49452203670</v>
      </c>
      <c r="AE18" s="85">
        <f>SUM(AE9:AE17)</f>
        <v>6661081796</v>
      </c>
      <c r="AF18" s="85">
        <f t="shared" si="14"/>
        <v>56113285466</v>
      </c>
      <c r="AG18" s="44">
        <f t="shared" si="15"/>
        <v>0.7026976000541051</v>
      </c>
      <c r="AH18" s="44">
        <f t="shared" si="16"/>
        <v>0.07114270668429934</v>
      </c>
      <c r="AI18" s="12">
        <f>SUM(AI9:AI17)</f>
        <v>248112105211</v>
      </c>
      <c r="AJ18" s="12">
        <f>SUM(AJ9:AJ17)</f>
        <v>250286425029</v>
      </c>
      <c r="AK18" s="12">
        <f>SUM(AK9:AK17)</f>
        <v>175875670194</v>
      </c>
      <c r="AL18" s="12"/>
    </row>
    <row r="19" spans="1:38" s="13" customFormat="1" ht="12.75" customHeight="1">
      <c r="A19" s="45"/>
      <c r="B19" s="46"/>
      <c r="C19" s="47"/>
      <c r="D19" s="87"/>
      <c r="E19" s="88"/>
      <c r="F19" s="89"/>
      <c r="G19" s="87"/>
      <c r="H19" s="88"/>
      <c r="I19" s="89"/>
      <c r="J19" s="90"/>
      <c r="K19" s="88"/>
      <c r="L19" s="89"/>
      <c r="M19" s="48"/>
      <c r="N19" s="90"/>
      <c r="O19" s="89"/>
      <c r="P19" s="88"/>
      <c r="Q19" s="48"/>
      <c r="R19" s="90"/>
      <c r="S19" s="88"/>
      <c r="T19" s="88"/>
      <c r="U19" s="48"/>
      <c r="V19" s="90"/>
      <c r="W19" s="88"/>
      <c r="X19" s="88"/>
      <c r="Y19" s="48"/>
      <c r="Z19" s="90"/>
      <c r="AA19" s="88"/>
      <c r="AB19" s="89"/>
      <c r="AC19" s="48"/>
      <c r="AD19" s="90"/>
      <c r="AE19" s="88"/>
      <c r="AF19" s="88"/>
      <c r="AG19" s="48"/>
      <c r="AH19" s="48"/>
      <c r="AI19" s="12"/>
      <c r="AJ19" s="12"/>
      <c r="AK19" s="12"/>
      <c r="AL19" s="12"/>
    </row>
    <row r="20" spans="1:38" s="13" customFormat="1" ht="12.75">
      <c r="A20" s="12"/>
      <c r="B20" s="49"/>
      <c r="C20" s="12"/>
      <c r="D20" s="91"/>
      <c r="E20" s="91"/>
      <c r="F20" s="91"/>
      <c r="G20" s="91"/>
      <c r="H20" s="91"/>
      <c r="I20" s="91"/>
      <c r="J20" s="91"/>
      <c r="K20" s="91"/>
      <c r="L20" s="91"/>
      <c r="M20" s="12"/>
      <c r="N20" s="91"/>
      <c r="O20" s="91"/>
      <c r="P20" s="91"/>
      <c r="Q20" s="12"/>
      <c r="R20" s="91"/>
      <c r="S20" s="91"/>
      <c r="T20" s="91"/>
      <c r="U20" s="12"/>
      <c r="V20" s="91"/>
      <c r="W20" s="91"/>
      <c r="X20" s="91"/>
      <c r="Y20" s="12"/>
      <c r="Z20" s="91"/>
      <c r="AA20" s="91"/>
      <c r="AB20" s="91"/>
      <c r="AC20" s="12"/>
      <c r="AD20" s="91"/>
      <c r="AE20" s="91"/>
      <c r="AF20" s="91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485</v>
      </c>
      <c r="C9" s="39" t="s">
        <v>486</v>
      </c>
      <c r="D9" s="80">
        <v>102961855</v>
      </c>
      <c r="E9" s="81">
        <v>69442066</v>
      </c>
      <c r="F9" s="82">
        <f>$D9+$E9</f>
        <v>172403921</v>
      </c>
      <c r="G9" s="80">
        <v>110111701</v>
      </c>
      <c r="H9" s="81">
        <v>102885246</v>
      </c>
      <c r="I9" s="83">
        <f>$G9+$H9</f>
        <v>212996947</v>
      </c>
      <c r="J9" s="80">
        <v>39655214</v>
      </c>
      <c r="K9" s="81">
        <v>47666081</v>
      </c>
      <c r="L9" s="81">
        <f>$J9+$K9</f>
        <v>87321295</v>
      </c>
      <c r="M9" s="40">
        <f>IF($F9=0,0,$L9/$F9)</f>
        <v>0.506492511849542</v>
      </c>
      <c r="N9" s="108">
        <v>23172291</v>
      </c>
      <c r="O9" s="109">
        <v>36641036</v>
      </c>
      <c r="P9" s="110">
        <f>$N9+$O9</f>
        <v>59813327</v>
      </c>
      <c r="Q9" s="40">
        <f>IF($F9=0,0,$P9/$F9)</f>
        <v>0.3469371615973862</v>
      </c>
      <c r="R9" s="108">
        <v>29830440</v>
      </c>
      <c r="S9" s="110">
        <v>42786619</v>
      </c>
      <c r="T9" s="110">
        <f>$R9+$S9</f>
        <v>72617059</v>
      </c>
      <c r="U9" s="40">
        <f>IF($I9=0,0,$T9/$I9)</f>
        <v>0.34093004628840995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92657945</v>
      </c>
      <c r="AA9" s="81">
        <f>$K9+$O9+$S9</f>
        <v>127093736</v>
      </c>
      <c r="AB9" s="81">
        <f>$Z9+$AA9</f>
        <v>219751681</v>
      </c>
      <c r="AC9" s="40">
        <f>IF($I9=0,0,$AB9/$I9)</f>
        <v>1.0317128207476138</v>
      </c>
      <c r="AD9" s="80">
        <v>35109431</v>
      </c>
      <c r="AE9" s="81">
        <v>0</v>
      </c>
      <c r="AF9" s="81">
        <f>$AD9+$AE9</f>
        <v>35109431</v>
      </c>
      <c r="AG9" s="40">
        <f>IF($AJ9=0,0,$AK9/$AJ9)</f>
        <v>0.6267977734084003</v>
      </c>
      <c r="AH9" s="40">
        <f>IF($AF9=0,0,(($T9/$AF9)-1))</f>
        <v>1.0683063476591235</v>
      </c>
      <c r="AI9" s="12">
        <v>141203438</v>
      </c>
      <c r="AJ9" s="12">
        <v>154223343</v>
      </c>
      <c r="AK9" s="12">
        <v>96666848</v>
      </c>
      <c r="AL9" s="12"/>
    </row>
    <row r="10" spans="1:38" s="13" customFormat="1" ht="12.75">
      <c r="A10" s="29" t="s">
        <v>97</v>
      </c>
      <c r="B10" s="63" t="s">
        <v>487</v>
      </c>
      <c r="C10" s="39" t="s">
        <v>488</v>
      </c>
      <c r="D10" s="80">
        <v>196186115</v>
      </c>
      <c r="E10" s="81">
        <v>119860000</v>
      </c>
      <c r="F10" s="83">
        <f aca="true" t="shared" si="0" ref="F10:F46">$D10+$E10</f>
        <v>316046115</v>
      </c>
      <c r="G10" s="80">
        <v>196186115</v>
      </c>
      <c r="H10" s="81">
        <v>119860000</v>
      </c>
      <c r="I10" s="83">
        <f aca="true" t="shared" si="1" ref="I10:I46">$G10+$H10</f>
        <v>316046115</v>
      </c>
      <c r="J10" s="80">
        <v>68628307</v>
      </c>
      <c r="K10" s="81">
        <v>3787733</v>
      </c>
      <c r="L10" s="81">
        <f aca="true" t="shared" si="2" ref="L10:L46">$J10+$K10</f>
        <v>72416040</v>
      </c>
      <c r="M10" s="40">
        <f aca="true" t="shared" si="3" ref="M10:M46">IF($F10=0,0,$L10/$F10)</f>
        <v>0.22913124560952125</v>
      </c>
      <c r="N10" s="108">
        <v>53284497</v>
      </c>
      <c r="O10" s="109">
        <v>13898186</v>
      </c>
      <c r="P10" s="110">
        <f aca="true" t="shared" si="4" ref="P10:P46">$N10+$O10</f>
        <v>67182683</v>
      </c>
      <c r="Q10" s="40">
        <f aca="true" t="shared" si="5" ref="Q10:Q46">IF($F10=0,0,$P10/$F10)</f>
        <v>0.21257240577059458</v>
      </c>
      <c r="R10" s="108">
        <v>57590636</v>
      </c>
      <c r="S10" s="110">
        <v>11543072</v>
      </c>
      <c r="T10" s="110">
        <f aca="true" t="shared" si="6" ref="T10:T46">$R10+$S10</f>
        <v>69133708</v>
      </c>
      <c r="U10" s="40">
        <f aca="true" t="shared" si="7" ref="U10:U46">IF($I10=0,0,$T10/$I10)</f>
        <v>0.21874563463626187</v>
      </c>
      <c r="V10" s="108">
        <v>0</v>
      </c>
      <c r="W10" s="110">
        <v>0</v>
      </c>
      <c r="X10" s="110">
        <f aca="true" t="shared" si="8" ref="X10:X46">$V10+$W10</f>
        <v>0</v>
      </c>
      <c r="Y10" s="40">
        <f aca="true" t="shared" si="9" ref="Y10:Y46">IF($I10=0,0,$X10/$I10)</f>
        <v>0</v>
      </c>
      <c r="Z10" s="80">
        <f aca="true" t="shared" si="10" ref="Z10:Z46">$J10+$N10+$R10</f>
        <v>179503440</v>
      </c>
      <c r="AA10" s="81">
        <f aca="true" t="shared" si="11" ref="AA10:AA46">$K10+$O10+$S10</f>
        <v>29228991</v>
      </c>
      <c r="AB10" s="81">
        <f aca="true" t="shared" si="12" ref="AB10:AB46">$Z10+$AA10</f>
        <v>208732431</v>
      </c>
      <c r="AC10" s="40">
        <f aca="true" t="shared" si="13" ref="AC10:AC46">IF($I10=0,0,$AB10/$I10)</f>
        <v>0.6604492860163778</v>
      </c>
      <c r="AD10" s="80">
        <v>45175133</v>
      </c>
      <c r="AE10" s="81">
        <v>3246026</v>
      </c>
      <c r="AF10" s="81">
        <f aca="true" t="shared" si="14" ref="AF10:AF46">$AD10+$AE10</f>
        <v>48421159</v>
      </c>
      <c r="AG10" s="40">
        <f aca="true" t="shared" si="15" ref="AG10:AG46">IF($AJ10=0,0,$AK10/$AJ10)</f>
        <v>0.8514656131705066</v>
      </c>
      <c r="AH10" s="40">
        <f aca="true" t="shared" si="16" ref="AH10:AH46">IF($AF10=0,0,(($T10/$AF10)-1))</f>
        <v>0.4277582244572047</v>
      </c>
      <c r="AI10" s="12">
        <v>234802090</v>
      </c>
      <c r="AJ10" s="12">
        <v>246251301</v>
      </c>
      <c r="AK10" s="12">
        <v>209674515</v>
      </c>
      <c r="AL10" s="12"/>
    </row>
    <row r="11" spans="1:38" s="13" customFormat="1" ht="12.75">
      <c r="A11" s="29" t="s">
        <v>97</v>
      </c>
      <c r="B11" s="63" t="s">
        <v>489</v>
      </c>
      <c r="C11" s="39" t="s">
        <v>490</v>
      </c>
      <c r="D11" s="80">
        <v>235518355</v>
      </c>
      <c r="E11" s="81">
        <v>109267155</v>
      </c>
      <c r="F11" s="82">
        <f t="shared" si="0"/>
        <v>344785510</v>
      </c>
      <c r="G11" s="80">
        <v>235518355</v>
      </c>
      <c r="H11" s="81">
        <v>109267155</v>
      </c>
      <c r="I11" s="83">
        <f t="shared" si="1"/>
        <v>344785510</v>
      </c>
      <c r="J11" s="80">
        <v>44303925</v>
      </c>
      <c r="K11" s="81">
        <v>0</v>
      </c>
      <c r="L11" s="81">
        <f t="shared" si="2"/>
        <v>44303925</v>
      </c>
      <c r="M11" s="40">
        <f t="shared" si="3"/>
        <v>0.12849706183998277</v>
      </c>
      <c r="N11" s="108">
        <v>60553658</v>
      </c>
      <c r="O11" s="109">
        <v>17193032</v>
      </c>
      <c r="P11" s="110">
        <f t="shared" si="4"/>
        <v>77746690</v>
      </c>
      <c r="Q11" s="40">
        <f t="shared" si="5"/>
        <v>0.2254929158710875</v>
      </c>
      <c r="R11" s="108">
        <v>70308353</v>
      </c>
      <c r="S11" s="110">
        <v>9859917</v>
      </c>
      <c r="T11" s="110">
        <f t="shared" si="6"/>
        <v>80168270</v>
      </c>
      <c r="U11" s="40">
        <f t="shared" si="7"/>
        <v>0.2325163548781386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175165936</v>
      </c>
      <c r="AA11" s="81">
        <f t="shared" si="11"/>
        <v>27052949</v>
      </c>
      <c r="AB11" s="81">
        <f t="shared" si="12"/>
        <v>202218885</v>
      </c>
      <c r="AC11" s="40">
        <f t="shared" si="13"/>
        <v>0.5865063325892089</v>
      </c>
      <c r="AD11" s="80">
        <v>46098414</v>
      </c>
      <c r="AE11" s="81">
        <v>7481943</v>
      </c>
      <c r="AF11" s="81">
        <f t="shared" si="14"/>
        <v>53580357</v>
      </c>
      <c r="AG11" s="40">
        <f t="shared" si="15"/>
        <v>0.6102788348497626</v>
      </c>
      <c r="AH11" s="40">
        <f t="shared" si="16"/>
        <v>0.4962250064888518</v>
      </c>
      <c r="AI11" s="12">
        <v>235881035</v>
      </c>
      <c r="AJ11" s="12">
        <v>258793476</v>
      </c>
      <c r="AK11" s="12">
        <v>157936181</v>
      </c>
      <c r="AL11" s="12"/>
    </row>
    <row r="12" spans="1:38" s="13" customFormat="1" ht="12.75">
      <c r="A12" s="29" t="s">
        <v>116</v>
      </c>
      <c r="B12" s="63" t="s">
        <v>491</v>
      </c>
      <c r="C12" s="39" t="s">
        <v>492</v>
      </c>
      <c r="D12" s="80">
        <v>63797200</v>
      </c>
      <c r="E12" s="81">
        <v>1000000</v>
      </c>
      <c r="F12" s="82">
        <f t="shared" si="0"/>
        <v>64797200</v>
      </c>
      <c r="G12" s="80">
        <v>63797200</v>
      </c>
      <c r="H12" s="81">
        <v>1000000</v>
      </c>
      <c r="I12" s="83">
        <f t="shared" si="1"/>
        <v>64797200</v>
      </c>
      <c r="J12" s="80">
        <v>26558186</v>
      </c>
      <c r="K12" s="81">
        <v>79500</v>
      </c>
      <c r="L12" s="81">
        <f t="shared" si="2"/>
        <v>26637686</v>
      </c>
      <c r="M12" s="40">
        <f t="shared" si="3"/>
        <v>0.41109316451945455</v>
      </c>
      <c r="N12" s="108">
        <v>20603100</v>
      </c>
      <c r="O12" s="109">
        <v>48385</v>
      </c>
      <c r="P12" s="110">
        <f t="shared" si="4"/>
        <v>20651485</v>
      </c>
      <c r="Q12" s="40">
        <f t="shared" si="5"/>
        <v>0.318709527572179</v>
      </c>
      <c r="R12" s="108">
        <v>17348730</v>
      </c>
      <c r="S12" s="110">
        <v>47218</v>
      </c>
      <c r="T12" s="110">
        <f t="shared" si="6"/>
        <v>17395948</v>
      </c>
      <c r="U12" s="40">
        <f t="shared" si="7"/>
        <v>0.2684675881056589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64510016</v>
      </c>
      <c r="AA12" s="81">
        <f t="shared" si="11"/>
        <v>175103</v>
      </c>
      <c r="AB12" s="81">
        <f t="shared" si="12"/>
        <v>64685119</v>
      </c>
      <c r="AC12" s="40">
        <f t="shared" si="13"/>
        <v>0.9982702801972925</v>
      </c>
      <c r="AD12" s="80">
        <v>26692095</v>
      </c>
      <c r="AE12" s="81">
        <v>6029</v>
      </c>
      <c r="AF12" s="81">
        <f t="shared" si="14"/>
        <v>26698124</v>
      </c>
      <c r="AG12" s="40">
        <f t="shared" si="15"/>
        <v>0.9468904601565327</v>
      </c>
      <c r="AH12" s="40">
        <f t="shared" si="16"/>
        <v>-0.34842058565613077</v>
      </c>
      <c r="AI12" s="12">
        <v>71779270</v>
      </c>
      <c r="AJ12" s="12">
        <v>71779270</v>
      </c>
      <c r="AK12" s="12">
        <v>67967106</v>
      </c>
      <c r="AL12" s="12"/>
    </row>
    <row r="13" spans="1:38" s="59" customFormat="1" ht="12.75">
      <c r="A13" s="64"/>
      <c r="B13" s="65" t="s">
        <v>493</v>
      </c>
      <c r="C13" s="32"/>
      <c r="D13" s="84">
        <f>SUM(D9:D12)</f>
        <v>598463525</v>
      </c>
      <c r="E13" s="85">
        <f>SUM(E9:E12)</f>
        <v>299569221</v>
      </c>
      <c r="F13" s="93">
        <f t="shared" si="0"/>
        <v>898032746</v>
      </c>
      <c r="G13" s="84">
        <f>SUM(G9:G12)</f>
        <v>605613371</v>
      </c>
      <c r="H13" s="85">
        <f>SUM(H9:H12)</f>
        <v>333012401</v>
      </c>
      <c r="I13" s="86">
        <f t="shared" si="1"/>
        <v>938625772</v>
      </c>
      <c r="J13" s="84">
        <f>SUM(J9:J12)</f>
        <v>179145632</v>
      </c>
      <c r="K13" s="85">
        <f>SUM(K9:K12)</f>
        <v>51533314</v>
      </c>
      <c r="L13" s="85">
        <f t="shared" si="2"/>
        <v>230678946</v>
      </c>
      <c r="M13" s="44">
        <f t="shared" si="3"/>
        <v>0.25687141925223295</v>
      </c>
      <c r="N13" s="114">
        <f>SUM(N9:N12)</f>
        <v>157613546</v>
      </c>
      <c r="O13" s="115">
        <f>SUM(O9:O12)</f>
        <v>67780639</v>
      </c>
      <c r="P13" s="116">
        <f t="shared" si="4"/>
        <v>225394185</v>
      </c>
      <c r="Q13" s="44">
        <f t="shared" si="5"/>
        <v>0.25098659932385137</v>
      </c>
      <c r="R13" s="114">
        <f>SUM(R9:R12)</f>
        <v>175078159</v>
      </c>
      <c r="S13" s="116">
        <f>SUM(S9:S12)</f>
        <v>64236826</v>
      </c>
      <c r="T13" s="116">
        <f t="shared" si="6"/>
        <v>239314985</v>
      </c>
      <c r="U13" s="44">
        <f t="shared" si="7"/>
        <v>0.25496315159775945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4">
        <f t="shared" si="9"/>
        <v>0</v>
      </c>
      <c r="Z13" s="84">
        <f t="shared" si="10"/>
        <v>511837337</v>
      </c>
      <c r="AA13" s="85">
        <f t="shared" si="11"/>
        <v>183550779</v>
      </c>
      <c r="AB13" s="85">
        <f t="shared" si="12"/>
        <v>695388116</v>
      </c>
      <c r="AC13" s="44">
        <f t="shared" si="13"/>
        <v>0.740857684440397</v>
      </c>
      <c r="AD13" s="84">
        <f>SUM(AD9:AD12)</f>
        <v>153075073</v>
      </c>
      <c r="AE13" s="85">
        <f>SUM(AE9:AE12)</f>
        <v>10733998</v>
      </c>
      <c r="AF13" s="85">
        <f t="shared" si="14"/>
        <v>163809071</v>
      </c>
      <c r="AG13" s="44">
        <f t="shared" si="15"/>
        <v>0.7280576571103003</v>
      </c>
      <c r="AH13" s="44">
        <f t="shared" si="16"/>
        <v>0.4609385398443533</v>
      </c>
      <c r="AI13" s="66">
        <f>SUM(AI9:AI12)</f>
        <v>683665833</v>
      </c>
      <c r="AJ13" s="66">
        <f>SUM(AJ9:AJ12)</f>
        <v>731047390</v>
      </c>
      <c r="AK13" s="66">
        <f>SUM(AK9:AK12)</f>
        <v>532244650</v>
      </c>
      <c r="AL13" s="66"/>
    </row>
    <row r="14" spans="1:38" s="13" customFormat="1" ht="12.75">
      <c r="A14" s="29" t="s">
        <v>97</v>
      </c>
      <c r="B14" s="63" t="s">
        <v>494</v>
      </c>
      <c r="C14" s="39" t="s">
        <v>495</v>
      </c>
      <c r="D14" s="80">
        <v>45740278</v>
      </c>
      <c r="E14" s="81">
        <v>9513000</v>
      </c>
      <c r="F14" s="82">
        <f t="shared" si="0"/>
        <v>55253278</v>
      </c>
      <c r="G14" s="80">
        <v>45740278</v>
      </c>
      <c r="H14" s="81">
        <v>9513000</v>
      </c>
      <c r="I14" s="83">
        <f t="shared" si="1"/>
        <v>55253278</v>
      </c>
      <c r="J14" s="80">
        <v>18682213</v>
      </c>
      <c r="K14" s="81">
        <v>531819</v>
      </c>
      <c r="L14" s="81">
        <f t="shared" si="2"/>
        <v>19214032</v>
      </c>
      <c r="M14" s="40">
        <f t="shared" si="3"/>
        <v>0.3477446532674496</v>
      </c>
      <c r="N14" s="108">
        <v>7136047</v>
      </c>
      <c r="O14" s="109">
        <v>404828</v>
      </c>
      <c r="P14" s="110">
        <f t="shared" si="4"/>
        <v>7540875</v>
      </c>
      <c r="Q14" s="40">
        <f t="shared" si="5"/>
        <v>0.13647832803693566</v>
      </c>
      <c r="R14" s="108">
        <v>11425433</v>
      </c>
      <c r="S14" s="110">
        <v>955510</v>
      </c>
      <c r="T14" s="110">
        <f t="shared" si="6"/>
        <v>12380943</v>
      </c>
      <c r="U14" s="40">
        <f t="shared" si="7"/>
        <v>0.22407617155311582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37243693</v>
      </c>
      <c r="AA14" s="81">
        <f t="shared" si="11"/>
        <v>1892157</v>
      </c>
      <c r="AB14" s="81">
        <f t="shared" si="12"/>
        <v>39135850</v>
      </c>
      <c r="AC14" s="40">
        <f t="shared" si="13"/>
        <v>0.708299152857501</v>
      </c>
      <c r="AD14" s="80">
        <v>8092518</v>
      </c>
      <c r="AE14" s="81">
        <v>1229925</v>
      </c>
      <c r="AF14" s="81">
        <f t="shared" si="14"/>
        <v>9322443</v>
      </c>
      <c r="AG14" s="40">
        <f t="shared" si="15"/>
        <v>0.6587384655508741</v>
      </c>
      <c r="AH14" s="40">
        <f t="shared" si="16"/>
        <v>0.32807923845712983</v>
      </c>
      <c r="AI14" s="12">
        <v>55808626</v>
      </c>
      <c r="AJ14" s="12">
        <v>56815999</v>
      </c>
      <c r="AK14" s="12">
        <v>37426884</v>
      </c>
      <c r="AL14" s="12"/>
    </row>
    <row r="15" spans="1:38" s="13" customFormat="1" ht="12.75">
      <c r="A15" s="29" t="s">
        <v>97</v>
      </c>
      <c r="B15" s="63" t="s">
        <v>496</v>
      </c>
      <c r="C15" s="39" t="s">
        <v>497</v>
      </c>
      <c r="D15" s="80">
        <v>198184224</v>
      </c>
      <c r="E15" s="81">
        <v>67310000</v>
      </c>
      <c r="F15" s="82">
        <f t="shared" si="0"/>
        <v>265494224</v>
      </c>
      <c r="G15" s="80">
        <v>198184224</v>
      </c>
      <c r="H15" s="81">
        <v>67310000</v>
      </c>
      <c r="I15" s="83">
        <f t="shared" si="1"/>
        <v>265494224</v>
      </c>
      <c r="J15" s="80">
        <v>64465636</v>
      </c>
      <c r="K15" s="81">
        <v>3016040</v>
      </c>
      <c r="L15" s="81">
        <f t="shared" si="2"/>
        <v>67481676</v>
      </c>
      <c r="M15" s="40">
        <f t="shared" si="3"/>
        <v>0.2541738007829504</v>
      </c>
      <c r="N15" s="108">
        <v>29153254</v>
      </c>
      <c r="O15" s="109">
        <v>4698963</v>
      </c>
      <c r="P15" s="110">
        <f t="shared" si="4"/>
        <v>33852217</v>
      </c>
      <c r="Q15" s="40">
        <f t="shared" si="5"/>
        <v>0.1275064161094518</v>
      </c>
      <c r="R15" s="108">
        <v>36847205</v>
      </c>
      <c r="S15" s="110">
        <v>3479819</v>
      </c>
      <c r="T15" s="110">
        <f t="shared" si="6"/>
        <v>40327024</v>
      </c>
      <c r="U15" s="40">
        <f t="shared" si="7"/>
        <v>0.1518941670083188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130466095</v>
      </c>
      <c r="AA15" s="81">
        <f t="shared" si="11"/>
        <v>11194822</v>
      </c>
      <c r="AB15" s="81">
        <f t="shared" si="12"/>
        <v>141660917</v>
      </c>
      <c r="AC15" s="40">
        <f t="shared" si="13"/>
        <v>0.533574383900721</v>
      </c>
      <c r="AD15" s="80">
        <v>29441676</v>
      </c>
      <c r="AE15" s="81">
        <v>9900310</v>
      </c>
      <c r="AF15" s="81">
        <f t="shared" si="14"/>
        <v>39341986</v>
      </c>
      <c r="AG15" s="40">
        <f t="shared" si="15"/>
        <v>0.7141124608187096</v>
      </c>
      <c r="AH15" s="40">
        <f t="shared" si="16"/>
        <v>0.02503783108458224</v>
      </c>
      <c r="AI15" s="12">
        <v>187645747</v>
      </c>
      <c r="AJ15" s="12">
        <v>174923731</v>
      </c>
      <c r="AK15" s="12">
        <v>124915216</v>
      </c>
      <c r="AL15" s="12"/>
    </row>
    <row r="16" spans="1:38" s="13" customFormat="1" ht="12.75">
      <c r="A16" s="29" t="s">
        <v>97</v>
      </c>
      <c r="B16" s="63" t="s">
        <v>498</v>
      </c>
      <c r="C16" s="39" t="s">
        <v>499</v>
      </c>
      <c r="D16" s="80">
        <v>34546230</v>
      </c>
      <c r="E16" s="81">
        <v>14031000</v>
      </c>
      <c r="F16" s="82">
        <f t="shared" si="0"/>
        <v>48577230</v>
      </c>
      <c r="G16" s="80">
        <v>34546230</v>
      </c>
      <c r="H16" s="81">
        <v>14031000</v>
      </c>
      <c r="I16" s="83">
        <f t="shared" si="1"/>
        <v>48577230</v>
      </c>
      <c r="J16" s="80">
        <v>13851938</v>
      </c>
      <c r="K16" s="81">
        <v>4861315</v>
      </c>
      <c r="L16" s="81">
        <f t="shared" si="2"/>
        <v>18713253</v>
      </c>
      <c r="M16" s="40">
        <f t="shared" si="3"/>
        <v>0.3852268439349053</v>
      </c>
      <c r="N16" s="108">
        <v>4798909</v>
      </c>
      <c r="O16" s="109">
        <v>3565904</v>
      </c>
      <c r="P16" s="110">
        <f t="shared" si="4"/>
        <v>8364813</v>
      </c>
      <c r="Q16" s="40">
        <f t="shared" si="5"/>
        <v>0.17219617092205547</v>
      </c>
      <c r="R16" s="108">
        <v>7231858</v>
      </c>
      <c r="S16" s="110">
        <v>3275360</v>
      </c>
      <c r="T16" s="110">
        <f t="shared" si="6"/>
        <v>10507218</v>
      </c>
      <c r="U16" s="40">
        <f t="shared" si="7"/>
        <v>0.21629924143472157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25882705</v>
      </c>
      <c r="AA16" s="81">
        <f t="shared" si="11"/>
        <v>11702579</v>
      </c>
      <c r="AB16" s="81">
        <f t="shared" si="12"/>
        <v>37585284</v>
      </c>
      <c r="AC16" s="40">
        <f t="shared" si="13"/>
        <v>0.7737222562916823</v>
      </c>
      <c r="AD16" s="80">
        <v>7278307</v>
      </c>
      <c r="AE16" s="81">
        <v>1990705</v>
      </c>
      <c r="AF16" s="81">
        <f t="shared" si="14"/>
        <v>9269012</v>
      </c>
      <c r="AG16" s="40">
        <f t="shared" si="15"/>
        <v>0.6947729539799098</v>
      </c>
      <c r="AH16" s="40">
        <f t="shared" si="16"/>
        <v>0.1335855428820245</v>
      </c>
      <c r="AI16" s="12">
        <v>44590960</v>
      </c>
      <c r="AJ16" s="12">
        <v>44590960</v>
      </c>
      <c r="AK16" s="12">
        <v>30980593</v>
      </c>
      <c r="AL16" s="12"/>
    </row>
    <row r="17" spans="1:38" s="13" customFormat="1" ht="12.75">
      <c r="A17" s="29" t="s">
        <v>97</v>
      </c>
      <c r="B17" s="63" t="s">
        <v>500</v>
      </c>
      <c r="C17" s="39" t="s">
        <v>501</v>
      </c>
      <c r="D17" s="80">
        <v>62422790</v>
      </c>
      <c r="E17" s="81">
        <v>15828000</v>
      </c>
      <c r="F17" s="82">
        <f t="shared" si="0"/>
        <v>78250790</v>
      </c>
      <c r="G17" s="80">
        <v>62422790</v>
      </c>
      <c r="H17" s="81">
        <v>15828000</v>
      </c>
      <c r="I17" s="83">
        <f t="shared" si="1"/>
        <v>78250790</v>
      </c>
      <c r="J17" s="80">
        <v>13776057</v>
      </c>
      <c r="K17" s="81">
        <v>4524558</v>
      </c>
      <c r="L17" s="81">
        <f t="shared" si="2"/>
        <v>18300615</v>
      </c>
      <c r="M17" s="40">
        <f t="shared" si="3"/>
        <v>0.23387131299249503</v>
      </c>
      <c r="N17" s="108">
        <v>5900106</v>
      </c>
      <c r="O17" s="109">
        <v>6611831</v>
      </c>
      <c r="P17" s="110">
        <f t="shared" si="4"/>
        <v>12511937</v>
      </c>
      <c r="Q17" s="40">
        <f t="shared" si="5"/>
        <v>0.15989534418757945</v>
      </c>
      <c r="R17" s="108">
        <v>9066740</v>
      </c>
      <c r="S17" s="110">
        <v>1131556</v>
      </c>
      <c r="T17" s="110">
        <f t="shared" si="6"/>
        <v>10198296</v>
      </c>
      <c r="U17" s="40">
        <f t="shared" si="7"/>
        <v>0.13032834556686265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28742903</v>
      </c>
      <c r="AA17" s="81">
        <f t="shared" si="11"/>
        <v>12267945</v>
      </c>
      <c r="AB17" s="81">
        <f t="shared" si="12"/>
        <v>41010848</v>
      </c>
      <c r="AC17" s="40">
        <f t="shared" si="13"/>
        <v>0.5240950027469371</v>
      </c>
      <c r="AD17" s="80">
        <v>7782454</v>
      </c>
      <c r="AE17" s="81">
        <v>221348</v>
      </c>
      <c r="AF17" s="81">
        <f t="shared" si="14"/>
        <v>8003802</v>
      </c>
      <c r="AG17" s="40">
        <f t="shared" si="15"/>
        <v>0.527555968666008</v>
      </c>
      <c r="AH17" s="40">
        <f t="shared" si="16"/>
        <v>0.27418144526813637</v>
      </c>
      <c r="AI17" s="12">
        <v>66011090</v>
      </c>
      <c r="AJ17" s="12">
        <v>73230886</v>
      </c>
      <c r="AK17" s="12">
        <v>38633391</v>
      </c>
      <c r="AL17" s="12"/>
    </row>
    <row r="18" spans="1:38" s="13" customFormat="1" ht="12.75">
      <c r="A18" s="29" t="s">
        <v>97</v>
      </c>
      <c r="B18" s="63" t="s">
        <v>502</v>
      </c>
      <c r="C18" s="39" t="s">
        <v>503</v>
      </c>
      <c r="D18" s="80">
        <v>46131361</v>
      </c>
      <c r="E18" s="81">
        <v>15381000</v>
      </c>
      <c r="F18" s="82">
        <f t="shared" si="0"/>
        <v>61512361</v>
      </c>
      <c r="G18" s="80">
        <v>46131361</v>
      </c>
      <c r="H18" s="81">
        <v>15381000</v>
      </c>
      <c r="I18" s="83">
        <f t="shared" si="1"/>
        <v>61512361</v>
      </c>
      <c r="J18" s="80">
        <v>15157184</v>
      </c>
      <c r="K18" s="81">
        <v>4333121</v>
      </c>
      <c r="L18" s="81">
        <f t="shared" si="2"/>
        <v>19490305</v>
      </c>
      <c r="M18" s="40">
        <f t="shared" si="3"/>
        <v>0.31685184381070985</v>
      </c>
      <c r="N18" s="108">
        <v>8803338</v>
      </c>
      <c r="O18" s="109">
        <v>6097830</v>
      </c>
      <c r="P18" s="110">
        <f t="shared" si="4"/>
        <v>14901168</v>
      </c>
      <c r="Q18" s="40">
        <f t="shared" si="5"/>
        <v>0.24224672501190453</v>
      </c>
      <c r="R18" s="108">
        <v>7684169</v>
      </c>
      <c r="S18" s="110">
        <v>2949279</v>
      </c>
      <c r="T18" s="110">
        <f t="shared" si="6"/>
        <v>10633448</v>
      </c>
      <c r="U18" s="40">
        <f t="shared" si="7"/>
        <v>0.17286684866477486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31644691</v>
      </c>
      <c r="AA18" s="81">
        <f t="shared" si="11"/>
        <v>13380230</v>
      </c>
      <c r="AB18" s="81">
        <f t="shared" si="12"/>
        <v>45024921</v>
      </c>
      <c r="AC18" s="40">
        <f t="shared" si="13"/>
        <v>0.7319654174873892</v>
      </c>
      <c r="AD18" s="80">
        <v>10194650</v>
      </c>
      <c r="AE18" s="81">
        <v>4523552</v>
      </c>
      <c r="AF18" s="81">
        <f t="shared" si="14"/>
        <v>14718202</v>
      </c>
      <c r="AG18" s="40">
        <f t="shared" si="15"/>
        <v>0.9394741619214796</v>
      </c>
      <c r="AH18" s="40">
        <f t="shared" si="16"/>
        <v>-0.277530774479111</v>
      </c>
      <c r="AI18" s="12">
        <v>46714000</v>
      </c>
      <c r="AJ18" s="12">
        <v>46714000</v>
      </c>
      <c r="AK18" s="12">
        <v>43886596</v>
      </c>
      <c r="AL18" s="12"/>
    </row>
    <row r="19" spans="1:38" s="13" customFormat="1" ht="12.75">
      <c r="A19" s="29" t="s">
        <v>97</v>
      </c>
      <c r="B19" s="63" t="s">
        <v>504</v>
      </c>
      <c r="C19" s="39" t="s">
        <v>505</v>
      </c>
      <c r="D19" s="80">
        <v>45496380</v>
      </c>
      <c r="E19" s="81">
        <v>10133000</v>
      </c>
      <c r="F19" s="82">
        <f t="shared" si="0"/>
        <v>55629380</v>
      </c>
      <c r="G19" s="80">
        <v>46743770</v>
      </c>
      <c r="H19" s="81">
        <v>11913000</v>
      </c>
      <c r="I19" s="83">
        <f t="shared" si="1"/>
        <v>58656770</v>
      </c>
      <c r="J19" s="80">
        <v>10188338</v>
      </c>
      <c r="K19" s="81">
        <v>176265</v>
      </c>
      <c r="L19" s="81">
        <f t="shared" si="2"/>
        <v>10364603</v>
      </c>
      <c r="M19" s="40">
        <f t="shared" si="3"/>
        <v>0.18631527081552948</v>
      </c>
      <c r="N19" s="108">
        <v>9041895</v>
      </c>
      <c r="O19" s="109">
        <v>585275</v>
      </c>
      <c r="P19" s="110">
        <f t="shared" si="4"/>
        <v>9627170</v>
      </c>
      <c r="Q19" s="40">
        <f t="shared" si="5"/>
        <v>0.17305909215597945</v>
      </c>
      <c r="R19" s="108">
        <v>8200048</v>
      </c>
      <c r="S19" s="110">
        <v>1051425</v>
      </c>
      <c r="T19" s="110">
        <f t="shared" si="6"/>
        <v>9251473</v>
      </c>
      <c r="U19" s="40">
        <f t="shared" si="7"/>
        <v>0.15772216915455795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27430281</v>
      </c>
      <c r="AA19" s="81">
        <f t="shared" si="11"/>
        <v>1812965</v>
      </c>
      <c r="AB19" s="81">
        <f t="shared" si="12"/>
        <v>29243246</v>
      </c>
      <c r="AC19" s="40">
        <f t="shared" si="13"/>
        <v>0.4985485221910446</v>
      </c>
      <c r="AD19" s="80">
        <v>7164969</v>
      </c>
      <c r="AE19" s="81">
        <v>192562</v>
      </c>
      <c r="AF19" s="81">
        <f t="shared" si="14"/>
        <v>7357531</v>
      </c>
      <c r="AG19" s="40">
        <f t="shared" si="15"/>
        <v>0.4300285625636016</v>
      </c>
      <c r="AH19" s="40">
        <f t="shared" si="16"/>
        <v>0.2574154291704649</v>
      </c>
      <c r="AI19" s="12">
        <v>56370680</v>
      </c>
      <c r="AJ19" s="12">
        <v>49536870</v>
      </c>
      <c r="AK19" s="12">
        <v>21302269</v>
      </c>
      <c r="AL19" s="12"/>
    </row>
    <row r="20" spans="1:38" s="13" customFormat="1" ht="12.75">
      <c r="A20" s="29" t="s">
        <v>116</v>
      </c>
      <c r="B20" s="63" t="s">
        <v>506</v>
      </c>
      <c r="C20" s="39" t="s">
        <v>507</v>
      </c>
      <c r="D20" s="80">
        <v>74504496</v>
      </c>
      <c r="E20" s="81">
        <v>1495150</v>
      </c>
      <c r="F20" s="82">
        <f t="shared" si="0"/>
        <v>75999646</v>
      </c>
      <c r="G20" s="80">
        <v>74504496</v>
      </c>
      <c r="H20" s="81">
        <v>1495150</v>
      </c>
      <c r="I20" s="83">
        <f t="shared" si="1"/>
        <v>75999646</v>
      </c>
      <c r="J20" s="80">
        <v>19827678</v>
      </c>
      <c r="K20" s="81">
        <v>10566</v>
      </c>
      <c r="L20" s="81">
        <f t="shared" si="2"/>
        <v>19838244</v>
      </c>
      <c r="M20" s="40">
        <f t="shared" si="3"/>
        <v>0.26103074216950956</v>
      </c>
      <c r="N20" s="108">
        <v>11428331</v>
      </c>
      <c r="O20" s="109">
        <v>362847</v>
      </c>
      <c r="P20" s="110">
        <f t="shared" si="4"/>
        <v>11791178</v>
      </c>
      <c r="Q20" s="40">
        <f t="shared" si="5"/>
        <v>0.15514780160949698</v>
      </c>
      <c r="R20" s="108">
        <v>21099585</v>
      </c>
      <c r="S20" s="110">
        <v>188175</v>
      </c>
      <c r="T20" s="110">
        <f t="shared" si="6"/>
        <v>21287760</v>
      </c>
      <c r="U20" s="40">
        <f t="shared" si="7"/>
        <v>0.2801034099553569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52355594</v>
      </c>
      <c r="AA20" s="81">
        <f t="shared" si="11"/>
        <v>561588</v>
      </c>
      <c r="AB20" s="81">
        <f t="shared" si="12"/>
        <v>52917182</v>
      </c>
      <c r="AC20" s="40">
        <f t="shared" si="13"/>
        <v>0.6962819537343634</v>
      </c>
      <c r="AD20" s="80">
        <v>16201248</v>
      </c>
      <c r="AE20" s="81">
        <v>23261</v>
      </c>
      <c r="AF20" s="81">
        <f t="shared" si="14"/>
        <v>16224509</v>
      </c>
      <c r="AG20" s="40">
        <f t="shared" si="15"/>
        <v>0.5679734449239829</v>
      </c>
      <c r="AH20" s="40">
        <f t="shared" si="16"/>
        <v>0.31207422055114264</v>
      </c>
      <c r="AI20" s="12">
        <v>72474000</v>
      </c>
      <c r="AJ20" s="12">
        <v>73873334</v>
      </c>
      <c r="AK20" s="12">
        <v>41958092</v>
      </c>
      <c r="AL20" s="12"/>
    </row>
    <row r="21" spans="1:38" s="59" customFormat="1" ht="12.75">
      <c r="A21" s="64"/>
      <c r="B21" s="65" t="s">
        <v>508</v>
      </c>
      <c r="C21" s="32"/>
      <c r="D21" s="84">
        <f>SUM(D14:D20)</f>
        <v>507025759</v>
      </c>
      <c r="E21" s="85">
        <f>SUM(E14:E20)</f>
        <v>133691150</v>
      </c>
      <c r="F21" s="86">
        <f t="shared" si="0"/>
        <v>640716909</v>
      </c>
      <c r="G21" s="84">
        <f>SUM(G14:G20)</f>
        <v>508273149</v>
      </c>
      <c r="H21" s="85">
        <f>SUM(H14:H20)</f>
        <v>135471150</v>
      </c>
      <c r="I21" s="86">
        <f t="shared" si="1"/>
        <v>643744299</v>
      </c>
      <c r="J21" s="84">
        <f>SUM(J14:J20)</f>
        <v>155949044</v>
      </c>
      <c r="K21" s="85">
        <f>SUM(K14:K20)</f>
        <v>17453684</v>
      </c>
      <c r="L21" s="85">
        <f t="shared" si="2"/>
        <v>173402728</v>
      </c>
      <c r="M21" s="44">
        <f t="shared" si="3"/>
        <v>0.2706386011735489</v>
      </c>
      <c r="N21" s="114">
        <f>SUM(N14:N20)</f>
        <v>76261880</v>
      </c>
      <c r="O21" s="115">
        <f>SUM(O14:O20)</f>
        <v>22327478</v>
      </c>
      <c r="P21" s="116">
        <f t="shared" si="4"/>
        <v>98589358</v>
      </c>
      <c r="Q21" s="44">
        <f t="shared" si="5"/>
        <v>0.15387350734019725</v>
      </c>
      <c r="R21" s="114">
        <f>SUM(R14:R20)</f>
        <v>101555038</v>
      </c>
      <c r="S21" s="116">
        <f>SUM(S14:S20)</f>
        <v>13031124</v>
      </c>
      <c r="T21" s="116">
        <f t="shared" si="6"/>
        <v>114586162</v>
      </c>
      <c r="U21" s="44">
        <f t="shared" si="7"/>
        <v>0.17799949790312627</v>
      </c>
      <c r="V21" s="114">
        <f>SUM(V14:V20)</f>
        <v>0</v>
      </c>
      <c r="W21" s="116">
        <f>SUM(W14:W20)</f>
        <v>0</v>
      </c>
      <c r="X21" s="116">
        <f t="shared" si="8"/>
        <v>0</v>
      </c>
      <c r="Y21" s="44">
        <f t="shared" si="9"/>
        <v>0</v>
      </c>
      <c r="Z21" s="84">
        <f t="shared" si="10"/>
        <v>333765962</v>
      </c>
      <c r="AA21" s="85">
        <f t="shared" si="11"/>
        <v>52812286</v>
      </c>
      <c r="AB21" s="85">
        <f t="shared" si="12"/>
        <v>386578248</v>
      </c>
      <c r="AC21" s="44">
        <f t="shared" si="13"/>
        <v>0.6005152179219532</v>
      </c>
      <c r="AD21" s="84">
        <f>SUM(AD14:AD20)</f>
        <v>86155822</v>
      </c>
      <c r="AE21" s="85">
        <f>SUM(AE14:AE20)</f>
        <v>18081663</v>
      </c>
      <c r="AF21" s="85">
        <f t="shared" si="14"/>
        <v>104237485</v>
      </c>
      <c r="AG21" s="44">
        <f t="shared" si="15"/>
        <v>0.6525155277483251</v>
      </c>
      <c r="AH21" s="44">
        <f t="shared" si="16"/>
        <v>0.09927980323009522</v>
      </c>
      <c r="AI21" s="66">
        <f>SUM(AI14:AI20)</f>
        <v>529615103</v>
      </c>
      <c r="AJ21" s="66">
        <f>SUM(AJ14:AJ20)</f>
        <v>519685780</v>
      </c>
      <c r="AK21" s="66">
        <f>SUM(AK14:AK20)</f>
        <v>339103041</v>
      </c>
      <c r="AL21" s="66"/>
    </row>
    <row r="22" spans="1:38" s="13" customFormat="1" ht="12.75">
      <c r="A22" s="29" t="s">
        <v>97</v>
      </c>
      <c r="B22" s="63" t="s">
        <v>509</v>
      </c>
      <c r="C22" s="39" t="s">
        <v>510</v>
      </c>
      <c r="D22" s="80">
        <v>71196917</v>
      </c>
      <c r="E22" s="81">
        <v>0</v>
      </c>
      <c r="F22" s="82">
        <f t="shared" si="0"/>
        <v>71196917</v>
      </c>
      <c r="G22" s="80">
        <v>71196917</v>
      </c>
      <c r="H22" s="81">
        <v>0</v>
      </c>
      <c r="I22" s="83">
        <f t="shared" si="1"/>
        <v>71196917</v>
      </c>
      <c r="J22" s="80">
        <v>14797855</v>
      </c>
      <c r="K22" s="81">
        <v>79439</v>
      </c>
      <c r="L22" s="81">
        <f t="shared" si="2"/>
        <v>14877294</v>
      </c>
      <c r="M22" s="40">
        <f t="shared" si="3"/>
        <v>0.20895980650398108</v>
      </c>
      <c r="N22" s="108">
        <v>13274231</v>
      </c>
      <c r="O22" s="109">
        <v>161851</v>
      </c>
      <c r="P22" s="110">
        <f t="shared" si="4"/>
        <v>13436082</v>
      </c>
      <c r="Q22" s="40">
        <f t="shared" si="5"/>
        <v>0.1887171884142118</v>
      </c>
      <c r="R22" s="108">
        <v>14784571</v>
      </c>
      <c r="S22" s="110">
        <v>182137</v>
      </c>
      <c r="T22" s="110">
        <f t="shared" si="6"/>
        <v>14966708</v>
      </c>
      <c r="U22" s="40">
        <f t="shared" si="7"/>
        <v>0.2102156754905553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42856657</v>
      </c>
      <c r="AA22" s="81">
        <f t="shared" si="11"/>
        <v>423427</v>
      </c>
      <c r="AB22" s="81">
        <f t="shared" si="12"/>
        <v>43280084</v>
      </c>
      <c r="AC22" s="40">
        <f t="shared" si="13"/>
        <v>0.6078926704087482</v>
      </c>
      <c r="AD22" s="80">
        <v>14932317</v>
      </c>
      <c r="AE22" s="81">
        <v>515556</v>
      </c>
      <c r="AF22" s="81">
        <f t="shared" si="14"/>
        <v>15447873</v>
      </c>
      <c r="AG22" s="40">
        <f t="shared" si="15"/>
        <v>0.6333731461252015</v>
      </c>
      <c r="AH22" s="40">
        <f t="shared" si="16"/>
        <v>-0.031147653790266183</v>
      </c>
      <c r="AI22" s="12">
        <v>70808891</v>
      </c>
      <c r="AJ22" s="12">
        <v>85785661</v>
      </c>
      <c r="AK22" s="12">
        <v>54334334</v>
      </c>
      <c r="AL22" s="12"/>
    </row>
    <row r="23" spans="1:38" s="13" customFormat="1" ht="12.75">
      <c r="A23" s="29" t="s">
        <v>97</v>
      </c>
      <c r="B23" s="63" t="s">
        <v>511</v>
      </c>
      <c r="C23" s="39" t="s">
        <v>512</v>
      </c>
      <c r="D23" s="80">
        <v>79850926</v>
      </c>
      <c r="E23" s="81">
        <v>61857000</v>
      </c>
      <c r="F23" s="82">
        <f t="shared" si="0"/>
        <v>141707926</v>
      </c>
      <c r="G23" s="80">
        <v>79850926</v>
      </c>
      <c r="H23" s="81">
        <v>61857000</v>
      </c>
      <c r="I23" s="83">
        <f t="shared" si="1"/>
        <v>141707926</v>
      </c>
      <c r="J23" s="80">
        <v>29922273</v>
      </c>
      <c r="K23" s="81">
        <v>5800546</v>
      </c>
      <c r="L23" s="81">
        <f t="shared" si="2"/>
        <v>35722819</v>
      </c>
      <c r="M23" s="40">
        <f t="shared" si="3"/>
        <v>0.2520876566918353</v>
      </c>
      <c r="N23" s="108">
        <v>16172230</v>
      </c>
      <c r="O23" s="109">
        <v>8979984</v>
      </c>
      <c r="P23" s="110">
        <f t="shared" si="4"/>
        <v>25152214</v>
      </c>
      <c r="Q23" s="40">
        <f t="shared" si="5"/>
        <v>0.17749334642015718</v>
      </c>
      <c r="R23" s="108">
        <v>21012545</v>
      </c>
      <c r="S23" s="110">
        <v>11320226</v>
      </c>
      <c r="T23" s="110">
        <f t="shared" si="6"/>
        <v>32332771</v>
      </c>
      <c r="U23" s="40">
        <f t="shared" si="7"/>
        <v>0.2281648734312857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67107048</v>
      </c>
      <c r="AA23" s="81">
        <f t="shared" si="11"/>
        <v>26100756</v>
      </c>
      <c r="AB23" s="81">
        <f t="shared" si="12"/>
        <v>93207804</v>
      </c>
      <c r="AC23" s="40">
        <f t="shared" si="13"/>
        <v>0.6577458765432782</v>
      </c>
      <c r="AD23" s="80">
        <v>21742851</v>
      </c>
      <c r="AE23" s="81">
        <v>9314997</v>
      </c>
      <c r="AF23" s="81">
        <f t="shared" si="14"/>
        <v>31057848</v>
      </c>
      <c r="AG23" s="40">
        <f t="shared" si="15"/>
        <v>0.6563210357327679</v>
      </c>
      <c r="AH23" s="40">
        <f t="shared" si="16"/>
        <v>0.04104994653847238</v>
      </c>
      <c r="AI23" s="12">
        <v>119826747</v>
      </c>
      <c r="AJ23" s="12">
        <v>143487205</v>
      </c>
      <c r="AK23" s="12">
        <v>94173671</v>
      </c>
      <c r="AL23" s="12"/>
    </row>
    <row r="24" spans="1:38" s="13" customFormat="1" ht="12.75">
      <c r="A24" s="29" t="s">
        <v>97</v>
      </c>
      <c r="B24" s="63" t="s">
        <v>513</v>
      </c>
      <c r="C24" s="39" t="s">
        <v>514</v>
      </c>
      <c r="D24" s="80">
        <v>165657908</v>
      </c>
      <c r="E24" s="81">
        <v>24120129</v>
      </c>
      <c r="F24" s="82">
        <f t="shared" si="0"/>
        <v>189778037</v>
      </c>
      <c r="G24" s="80">
        <v>165657908</v>
      </c>
      <c r="H24" s="81">
        <v>24120129</v>
      </c>
      <c r="I24" s="83">
        <f t="shared" si="1"/>
        <v>189778037</v>
      </c>
      <c r="J24" s="80">
        <v>33206002</v>
      </c>
      <c r="K24" s="81">
        <v>1924231</v>
      </c>
      <c r="L24" s="81">
        <f t="shared" si="2"/>
        <v>35130233</v>
      </c>
      <c r="M24" s="40">
        <f t="shared" si="3"/>
        <v>0.1851122161201404</v>
      </c>
      <c r="N24" s="108">
        <v>40756812</v>
      </c>
      <c r="O24" s="109">
        <v>3182085</v>
      </c>
      <c r="P24" s="110">
        <f t="shared" si="4"/>
        <v>43938897</v>
      </c>
      <c r="Q24" s="40">
        <f t="shared" si="5"/>
        <v>0.23152782953487921</v>
      </c>
      <c r="R24" s="108">
        <v>43170513</v>
      </c>
      <c r="S24" s="110">
        <v>1265102</v>
      </c>
      <c r="T24" s="110">
        <f t="shared" si="6"/>
        <v>44435615</v>
      </c>
      <c r="U24" s="40">
        <f t="shared" si="7"/>
        <v>0.23414519247029622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117133327</v>
      </c>
      <c r="AA24" s="81">
        <f t="shared" si="11"/>
        <v>6371418</v>
      </c>
      <c r="AB24" s="81">
        <f t="shared" si="12"/>
        <v>123504745</v>
      </c>
      <c r="AC24" s="40">
        <f t="shared" si="13"/>
        <v>0.6507852381253159</v>
      </c>
      <c r="AD24" s="80">
        <v>26749014</v>
      </c>
      <c r="AE24" s="81">
        <v>4194853</v>
      </c>
      <c r="AF24" s="81">
        <f t="shared" si="14"/>
        <v>30943867</v>
      </c>
      <c r="AG24" s="40">
        <f t="shared" si="15"/>
        <v>0.6569438562729424</v>
      </c>
      <c r="AH24" s="40">
        <f t="shared" si="16"/>
        <v>0.43600717389329513</v>
      </c>
      <c r="AI24" s="12">
        <v>169472522</v>
      </c>
      <c r="AJ24" s="12">
        <v>167305227</v>
      </c>
      <c r="AK24" s="12">
        <v>109910141</v>
      </c>
      <c r="AL24" s="12"/>
    </row>
    <row r="25" spans="1:38" s="13" customFormat="1" ht="12.75">
      <c r="A25" s="29" t="s">
        <v>97</v>
      </c>
      <c r="B25" s="63" t="s">
        <v>515</v>
      </c>
      <c r="C25" s="39" t="s">
        <v>516</v>
      </c>
      <c r="D25" s="80">
        <v>39703084</v>
      </c>
      <c r="E25" s="81">
        <v>9574000</v>
      </c>
      <c r="F25" s="82">
        <f t="shared" si="0"/>
        <v>49277084</v>
      </c>
      <c r="G25" s="80">
        <v>52603084</v>
      </c>
      <c r="H25" s="81">
        <v>9574000</v>
      </c>
      <c r="I25" s="83">
        <f t="shared" si="1"/>
        <v>62177084</v>
      </c>
      <c r="J25" s="80">
        <v>13898939</v>
      </c>
      <c r="K25" s="81">
        <v>166865</v>
      </c>
      <c r="L25" s="81">
        <f t="shared" si="2"/>
        <v>14065804</v>
      </c>
      <c r="M25" s="40">
        <f t="shared" si="3"/>
        <v>0.2854431077942843</v>
      </c>
      <c r="N25" s="108">
        <v>9153393</v>
      </c>
      <c r="O25" s="109">
        <v>0</v>
      </c>
      <c r="P25" s="110">
        <f t="shared" si="4"/>
        <v>9153393</v>
      </c>
      <c r="Q25" s="40">
        <f t="shared" si="5"/>
        <v>0.18575354418293094</v>
      </c>
      <c r="R25" s="108">
        <v>7521059</v>
      </c>
      <c r="S25" s="110">
        <v>27019</v>
      </c>
      <c r="T25" s="110">
        <f t="shared" si="6"/>
        <v>7548078</v>
      </c>
      <c r="U25" s="40">
        <f t="shared" si="7"/>
        <v>0.12139646175751825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30573391</v>
      </c>
      <c r="AA25" s="81">
        <f t="shared" si="11"/>
        <v>193884</v>
      </c>
      <c r="AB25" s="81">
        <f t="shared" si="12"/>
        <v>30767275</v>
      </c>
      <c r="AC25" s="40">
        <f t="shared" si="13"/>
        <v>0.4948330320540603</v>
      </c>
      <c r="AD25" s="80">
        <v>9085084</v>
      </c>
      <c r="AE25" s="81">
        <v>1228</v>
      </c>
      <c r="AF25" s="81">
        <f t="shared" si="14"/>
        <v>9086312</v>
      </c>
      <c r="AG25" s="40">
        <f t="shared" si="15"/>
        <v>0.7059033447189159</v>
      </c>
      <c r="AH25" s="40">
        <f t="shared" si="16"/>
        <v>-0.1692913472484766</v>
      </c>
      <c r="AI25" s="12">
        <v>42968611</v>
      </c>
      <c r="AJ25" s="12">
        <v>45171748</v>
      </c>
      <c r="AK25" s="12">
        <v>31886888</v>
      </c>
      <c r="AL25" s="12"/>
    </row>
    <row r="26" spans="1:38" s="13" customFormat="1" ht="12.75">
      <c r="A26" s="29" t="s">
        <v>97</v>
      </c>
      <c r="B26" s="63" t="s">
        <v>517</v>
      </c>
      <c r="C26" s="39" t="s">
        <v>518</v>
      </c>
      <c r="D26" s="80">
        <v>32302000</v>
      </c>
      <c r="E26" s="81">
        <v>9911000</v>
      </c>
      <c r="F26" s="82">
        <f t="shared" si="0"/>
        <v>42213000</v>
      </c>
      <c r="G26" s="80">
        <v>32302000</v>
      </c>
      <c r="H26" s="81">
        <v>9911000</v>
      </c>
      <c r="I26" s="83">
        <f t="shared" si="1"/>
        <v>42213000</v>
      </c>
      <c r="J26" s="80">
        <v>13687544</v>
      </c>
      <c r="K26" s="81">
        <v>0</v>
      </c>
      <c r="L26" s="81">
        <f t="shared" si="2"/>
        <v>13687544</v>
      </c>
      <c r="M26" s="40">
        <f t="shared" si="3"/>
        <v>0.3242494966005733</v>
      </c>
      <c r="N26" s="108">
        <v>5376065</v>
      </c>
      <c r="O26" s="109">
        <v>0</v>
      </c>
      <c r="P26" s="110">
        <f t="shared" si="4"/>
        <v>5376065</v>
      </c>
      <c r="Q26" s="40">
        <f t="shared" si="5"/>
        <v>0.12735567242318718</v>
      </c>
      <c r="R26" s="108">
        <v>2236471</v>
      </c>
      <c r="S26" s="110">
        <v>0</v>
      </c>
      <c r="T26" s="110">
        <f t="shared" si="6"/>
        <v>2236471</v>
      </c>
      <c r="U26" s="40">
        <f t="shared" si="7"/>
        <v>0.0529806220832445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21300080</v>
      </c>
      <c r="AA26" s="81">
        <f t="shared" si="11"/>
        <v>0</v>
      </c>
      <c r="AB26" s="81">
        <f t="shared" si="12"/>
        <v>21300080</v>
      </c>
      <c r="AC26" s="40">
        <f t="shared" si="13"/>
        <v>0.504585791107005</v>
      </c>
      <c r="AD26" s="80">
        <v>2721207</v>
      </c>
      <c r="AE26" s="81">
        <v>0</v>
      </c>
      <c r="AF26" s="81">
        <f t="shared" si="14"/>
        <v>2721207</v>
      </c>
      <c r="AG26" s="40">
        <f t="shared" si="15"/>
        <v>0.3600647466890898</v>
      </c>
      <c r="AH26" s="40">
        <f t="shared" si="16"/>
        <v>-0.1781327183121314</v>
      </c>
      <c r="AI26" s="12">
        <v>26355008</v>
      </c>
      <c r="AJ26" s="12">
        <v>33299000</v>
      </c>
      <c r="AK26" s="12">
        <v>11989796</v>
      </c>
      <c r="AL26" s="12"/>
    </row>
    <row r="27" spans="1:38" s="13" customFormat="1" ht="12.75">
      <c r="A27" s="29" t="s">
        <v>97</v>
      </c>
      <c r="B27" s="63" t="s">
        <v>519</v>
      </c>
      <c r="C27" s="39" t="s">
        <v>520</v>
      </c>
      <c r="D27" s="80">
        <v>49709030</v>
      </c>
      <c r="E27" s="81">
        <v>39913911</v>
      </c>
      <c r="F27" s="82">
        <f t="shared" si="0"/>
        <v>89622941</v>
      </c>
      <c r="G27" s="80">
        <v>49709030</v>
      </c>
      <c r="H27" s="81">
        <v>39913911</v>
      </c>
      <c r="I27" s="83">
        <f t="shared" si="1"/>
        <v>89622941</v>
      </c>
      <c r="J27" s="80">
        <v>17879227</v>
      </c>
      <c r="K27" s="81">
        <v>2708268</v>
      </c>
      <c r="L27" s="81">
        <f t="shared" si="2"/>
        <v>20587495</v>
      </c>
      <c r="M27" s="40">
        <f t="shared" si="3"/>
        <v>0.22971233447918207</v>
      </c>
      <c r="N27" s="108">
        <v>5347582</v>
      </c>
      <c r="O27" s="109">
        <v>12787985</v>
      </c>
      <c r="P27" s="110">
        <f t="shared" si="4"/>
        <v>18135567</v>
      </c>
      <c r="Q27" s="40">
        <f t="shared" si="5"/>
        <v>0.20235407137554212</v>
      </c>
      <c r="R27" s="108">
        <v>7241333</v>
      </c>
      <c r="S27" s="110">
        <v>8975123</v>
      </c>
      <c r="T27" s="110">
        <f t="shared" si="6"/>
        <v>16216456</v>
      </c>
      <c r="U27" s="40">
        <f t="shared" si="7"/>
        <v>0.18094090440526828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30468142</v>
      </c>
      <c r="AA27" s="81">
        <f t="shared" si="11"/>
        <v>24471376</v>
      </c>
      <c r="AB27" s="81">
        <f t="shared" si="12"/>
        <v>54939518</v>
      </c>
      <c r="AC27" s="40">
        <f t="shared" si="13"/>
        <v>0.6130073102599924</v>
      </c>
      <c r="AD27" s="80">
        <v>7332154</v>
      </c>
      <c r="AE27" s="81">
        <v>3850323</v>
      </c>
      <c r="AF27" s="81">
        <f t="shared" si="14"/>
        <v>11182477</v>
      </c>
      <c r="AG27" s="40">
        <f t="shared" si="15"/>
        <v>0.6540749137928671</v>
      </c>
      <c r="AH27" s="40">
        <f t="shared" si="16"/>
        <v>0.4501667206648401</v>
      </c>
      <c r="AI27" s="12">
        <v>49918129</v>
      </c>
      <c r="AJ27" s="12">
        <v>67096536</v>
      </c>
      <c r="AK27" s="12">
        <v>43886161</v>
      </c>
      <c r="AL27" s="12"/>
    </row>
    <row r="28" spans="1:38" s="13" customFormat="1" ht="12.75">
      <c r="A28" s="29" t="s">
        <v>97</v>
      </c>
      <c r="B28" s="63" t="s">
        <v>521</v>
      </c>
      <c r="C28" s="39" t="s">
        <v>522</v>
      </c>
      <c r="D28" s="80">
        <v>69256099</v>
      </c>
      <c r="E28" s="81">
        <v>16378325</v>
      </c>
      <c r="F28" s="82">
        <f t="shared" si="0"/>
        <v>85634424</v>
      </c>
      <c r="G28" s="80">
        <v>69256099</v>
      </c>
      <c r="H28" s="81">
        <v>16378325</v>
      </c>
      <c r="I28" s="83">
        <f t="shared" si="1"/>
        <v>85634424</v>
      </c>
      <c r="J28" s="80">
        <v>17248643</v>
      </c>
      <c r="K28" s="81">
        <v>2577695</v>
      </c>
      <c r="L28" s="81">
        <f t="shared" si="2"/>
        <v>19826338</v>
      </c>
      <c r="M28" s="40">
        <f t="shared" si="3"/>
        <v>0.23152299126809098</v>
      </c>
      <c r="N28" s="108">
        <v>16252856</v>
      </c>
      <c r="O28" s="109">
        <v>669719</v>
      </c>
      <c r="P28" s="110">
        <f t="shared" si="4"/>
        <v>16922575</v>
      </c>
      <c r="Q28" s="40">
        <f t="shared" si="5"/>
        <v>0.19761416273436955</v>
      </c>
      <c r="R28" s="108">
        <v>75161526</v>
      </c>
      <c r="S28" s="110">
        <v>1844847</v>
      </c>
      <c r="T28" s="110">
        <f t="shared" si="6"/>
        <v>77006373</v>
      </c>
      <c r="U28" s="40">
        <f t="shared" si="7"/>
        <v>0.8992455300452538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108663025</v>
      </c>
      <c r="AA28" s="81">
        <f t="shared" si="11"/>
        <v>5092261</v>
      </c>
      <c r="AB28" s="81">
        <f t="shared" si="12"/>
        <v>113755286</v>
      </c>
      <c r="AC28" s="40">
        <f t="shared" si="13"/>
        <v>1.3283826840477142</v>
      </c>
      <c r="AD28" s="80">
        <v>13896028</v>
      </c>
      <c r="AE28" s="81">
        <v>2029845</v>
      </c>
      <c r="AF28" s="81">
        <f t="shared" si="14"/>
        <v>15925873</v>
      </c>
      <c r="AG28" s="40">
        <f t="shared" si="15"/>
        <v>0.6819819144467861</v>
      </c>
      <c r="AH28" s="40">
        <f t="shared" si="16"/>
        <v>3.8352999549851994</v>
      </c>
      <c r="AI28" s="12">
        <v>74689117</v>
      </c>
      <c r="AJ28" s="12">
        <v>74689117</v>
      </c>
      <c r="AK28" s="12">
        <v>50936627</v>
      </c>
      <c r="AL28" s="12"/>
    </row>
    <row r="29" spans="1:38" s="13" customFormat="1" ht="12.75">
      <c r="A29" s="29" t="s">
        <v>97</v>
      </c>
      <c r="B29" s="63" t="s">
        <v>523</v>
      </c>
      <c r="C29" s="39" t="s">
        <v>524</v>
      </c>
      <c r="D29" s="80">
        <v>66105</v>
      </c>
      <c r="E29" s="81">
        <v>27199000</v>
      </c>
      <c r="F29" s="82">
        <f t="shared" si="0"/>
        <v>27265105</v>
      </c>
      <c r="G29" s="80">
        <v>66105</v>
      </c>
      <c r="H29" s="81">
        <v>27199000</v>
      </c>
      <c r="I29" s="83">
        <f t="shared" si="1"/>
        <v>27265105</v>
      </c>
      <c r="J29" s="80">
        <v>40694938</v>
      </c>
      <c r="K29" s="81">
        <v>0</v>
      </c>
      <c r="L29" s="81">
        <f t="shared" si="2"/>
        <v>40694938</v>
      </c>
      <c r="M29" s="40">
        <f t="shared" si="3"/>
        <v>1.492564873672777</v>
      </c>
      <c r="N29" s="108">
        <v>16666158</v>
      </c>
      <c r="O29" s="109">
        <v>0</v>
      </c>
      <c r="P29" s="110">
        <f t="shared" si="4"/>
        <v>16666158</v>
      </c>
      <c r="Q29" s="40">
        <f t="shared" si="5"/>
        <v>0.6112632979040425</v>
      </c>
      <c r="R29" s="108">
        <v>14350137</v>
      </c>
      <c r="S29" s="110">
        <v>431374</v>
      </c>
      <c r="T29" s="110">
        <f t="shared" si="6"/>
        <v>14781511</v>
      </c>
      <c r="U29" s="40">
        <f t="shared" si="7"/>
        <v>0.5421402558325009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71711233</v>
      </c>
      <c r="AA29" s="81">
        <f t="shared" si="11"/>
        <v>431374</v>
      </c>
      <c r="AB29" s="81">
        <f t="shared" si="12"/>
        <v>72142607</v>
      </c>
      <c r="AC29" s="40">
        <f t="shared" si="13"/>
        <v>2.6459684274093203</v>
      </c>
      <c r="AD29" s="80">
        <v>15413625</v>
      </c>
      <c r="AE29" s="81">
        <v>0</v>
      </c>
      <c r="AF29" s="81">
        <f t="shared" si="14"/>
        <v>15413625</v>
      </c>
      <c r="AG29" s="40">
        <f t="shared" si="15"/>
        <v>0.2883813971367234</v>
      </c>
      <c r="AH29" s="40">
        <f t="shared" si="16"/>
        <v>-0.041010080367207546</v>
      </c>
      <c r="AI29" s="12">
        <v>48882355</v>
      </c>
      <c r="AJ29" s="12">
        <v>153175560</v>
      </c>
      <c r="AK29" s="12">
        <v>44172982</v>
      </c>
      <c r="AL29" s="12"/>
    </row>
    <row r="30" spans="1:38" s="13" customFormat="1" ht="12.75">
      <c r="A30" s="29" t="s">
        <v>116</v>
      </c>
      <c r="B30" s="63" t="s">
        <v>525</v>
      </c>
      <c r="C30" s="39" t="s">
        <v>526</v>
      </c>
      <c r="D30" s="80">
        <v>54634280</v>
      </c>
      <c r="E30" s="81">
        <v>0</v>
      </c>
      <c r="F30" s="82">
        <f t="shared" si="0"/>
        <v>54634280</v>
      </c>
      <c r="G30" s="80">
        <v>54634280</v>
      </c>
      <c r="H30" s="81">
        <v>0</v>
      </c>
      <c r="I30" s="83">
        <f t="shared" si="1"/>
        <v>54634280</v>
      </c>
      <c r="J30" s="80">
        <v>14932591</v>
      </c>
      <c r="K30" s="81">
        <v>43334</v>
      </c>
      <c r="L30" s="81">
        <f t="shared" si="2"/>
        <v>14975925</v>
      </c>
      <c r="M30" s="40">
        <f t="shared" si="3"/>
        <v>0.2741122423504071</v>
      </c>
      <c r="N30" s="108">
        <v>13681084</v>
      </c>
      <c r="O30" s="109">
        <v>0</v>
      </c>
      <c r="P30" s="110">
        <f t="shared" si="4"/>
        <v>13681084</v>
      </c>
      <c r="Q30" s="40">
        <f t="shared" si="5"/>
        <v>0.25041208559900485</v>
      </c>
      <c r="R30" s="108">
        <v>10743549</v>
      </c>
      <c r="S30" s="110">
        <v>34950</v>
      </c>
      <c r="T30" s="110">
        <f t="shared" si="6"/>
        <v>10778499</v>
      </c>
      <c r="U30" s="40">
        <f t="shared" si="7"/>
        <v>0.1972845436967413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39357224</v>
      </c>
      <c r="AA30" s="81">
        <f t="shared" si="11"/>
        <v>78284</v>
      </c>
      <c r="AB30" s="81">
        <f t="shared" si="12"/>
        <v>39435508</v>
      </c>
      <c r="AC30" s="40">
        <f t="shared" si="13"/>
        <v>0.7218088716461533</v>
      </c>
      <c r="AD30" s="80">
        <v>17054740</v>
      </c>
      <c r="AE30" s="81">
        <v>34401</v>
      </c>
      <c r="AF30" s="81">
        <f t="shared" si="14"/>
        <v>17089141</v>
      </c>
      <c r="AG30" s="40">
        <f t="shared" si="15"/>
        <v>0.9941640449612545</v>
      </c>
      <c r="AH30" s="40">
        <f t="shared" si="16"/>
        <v>-0.3692778940732012</v>
      </c>
      <c r="AI30" s="12">
        <v>56842453</v>
      </c>
      <c r="AJ30" s="12">
        <v>56842453</v>
      </c>
      <c r="AK30" s="12">
        <v>56510723</v>
      </c>
      <c r="AL30" s="12"/>
    </row>
    <row r="31" spans="1:38" s="59" customFormat="1" ht="12.75">
      <c r="A31" s="64"/>
      <c r="B31" s="65" t="s">
        <v>527</v>
      </c>
      <c r="C31" s="32"/>
      <c r="D31" s="84">
        <f>SUM(D22:D30)</f>
        <v>562376349</v>
      </c>
      <c r="E31" s="85">
        <f>SUM(E22:E30)</f>
        <v>188953365</v>
      </c>
      <c r="F31" s="86">
        <f t="shared" si="0"/>
        <v>751329714</v>
      </c>
      <c r="G31" s="84">
        <f>SUM(G22:G30)</f>
        <v>575276349</v>
      </c>
      <c r="H31" s="85">
        <f>SUM(H22:H30)</f>
        <v>188953365</v>
      </c>
      <c r="I31" s="86">
        <f t="shared" si="1"/>
        <v>764229714</v>
      </c>
      <c r="J31" s="84">
        <f>SUM(J22:J30)</f>
        <v>196268012</v>
      </c>
      <c r="K31" s="85">
        <f>SUM(K22:K30)</f>
        <v>13300378</v>
      </c>
      <c r="L31" s="85">
        <f t="shared" si="2"/>
        <v>209568390</v>
      </c>
      <c r="M31" s="44">
        <f t="shared" si="3"/>
        <v>0.27892999051545564</v>
      </c>
      <c r="N31" s="114">
        <f>SUM(N22:N30)</f>
        <v>136680411</v>
      </c>
      <c r="O31" s="115">
        <f>SUM(O22:O30)</f>
        <v>25781624</v>
      </c>
      <c r="P31" s="116">
        <f t="shared" si="4"/>
        <v>162462035</v>
      </c>
      <c r="Q31" s="44">
        <f t="shared" si="5"/>
        <v>0.21623267651038222</v>
      </c>
      <c r="R31" s="114">
        <f>SUM(R22:R30)</f>
        <v>196221704</v>
      </c>
      <c r="S31" s="116">
        <f>SUM(S22:S30)</f>
        <v>24080778</v>
      </c>
      <c r="T31" s="116">
        <f t="shared" si="6"/>
        <v>220302482</v>
      </c>
      <c r="U31" s="44">
        <f t="shared" si="7"/>
        <v>0.288267359884413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4">
        <f t="shared" si="9"/>
        <v>0</v>
      </c>
      <c r="Z31" s="84">
        <f t="shared" si="10"/>
        <v>529170127</v>
      </c>
      <c r="AA31" s="85">
        <f t="shared" si="11"/>
        <v>63162780</v>
      </c>
      <c r="AB31" s="85">
        <f t="shared" si="12"/>
        <v>592332907</v>
      </c>
      <c r="AC31" s="44">
        <f t="shared" si="13"/>
        <v>0.7750718091026751</v>
      </c>
      <c r="AD31" s="84">
        <f>SUM(AD22:AD30)</f>
        <v>128927020</v>
      </c>
      <c r="AE31" s="85">
        <f>SUM(AE22:AE30)</f>
        <v>19941203</v>
      </c>
      <c r="AF31" s="85">
        <f t="shared" si="14"/>
        <v>148868223</v>
      </c>
      <c r="AG31" s="44">
        <f t="shared" si="15"/>
        <v>0.6020436762127396</v>
      </c>
      <c r="AH31" s="44">
        <f t="shared" si="16"/>
        <v>0.4798489399581265</v>
      </c>
      <c r="AI31" s="66">
        <f>SUM(AI22:AI30)</f>
        <v>659763833</v>
      </c>
      <c r="AJ31" s="66">
        <f>SUM(AJ22:AJ30)</f>
        <v>826852507</v>
      </c>
      <c r="AK31" s="66">
        <f>SUM(AK22:AK30)</f>
        <v>497801323</v>
      </c>
      <c r="AL31" s="66"/>
    </row>
    <row r="32" spans="1:38" s="13" customFormat="1" ht="12.75">
      <c r="A32" s="29" t="s">
        <v>97</v>
      </c>
      <c r="B32" s="63" t="s">
        <v>528</v>
      </c>
      <c r="C32" s="39" t="s">
        <v>529</v>
      </c>
      <c r="D32" s="80">
        <v>20045599</v>
      </c>
      <c r="E32" s="81">
        <v>11494000</v>
      </c>
      <c r="F32" s="82">
        <f t="shared" si="0"/>
        <v>31539599</v>
      </c>
      <c r="G32" s="80">
        <v>26712477</v>
      </c>
      <c r="H32" s="81">
        <v>11494000</v>
      </c>
      <c r="I32" s="83">
        <f t="shared" si="1"/>
        <v>38206477</v>
      </c>
      <c r="J32" s="80">
        <v>10360565</v>
      </c>
      <c r="K32" s="81">
        <v>1825005</v>
      </c>
      <c r="L32" s="81">
        <f t="shared" si="2"/>
        <v>12185570</v>
      </c>
      <c r="M32" s="40">
        <f t="shared" si="3"/>
        <v>0.3863577973835368</v>
      </c>
      <c r="N32" s="108">
        <v>2993372</v>
      </c>
      <c r="O32" s="109">
        <v>750026</v>
      </c>
      <c r="P32" s="110">
        <f t="shared" si="4"/>
        <v>3743398</v>
      </c>
      <c r="Q32" s="40">
        <f t="shared" si="5"/>
        <v>0.11868882670321838</v>
      </c>
      <c r="R32" s="108">
        <v>5732648</v>
      </c>
      <c r="S32" s="110">
        <v>1373871</v>
      </c>
      <c r="T32" s="110">
        <f t="shared" si="6"/>
        <v>7106519</v>
      </c>
      <c r="U32" s="40">
        <f t="shared" si="7"/>
        <v>0.18600299106353094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19086585</v>
      </c>
      <c r="AA32" s="81">
        <f t="shared" si="11"/>
        <v>3948902</v>
      </c>
      <c r="AB32" s="81">
        <f t="shared" si="12"/>
        <v>23035487</v>
      </c>
      <c r="AC32" s="40">
        <f t="shared" si="13"/>
        <v>0.6029209916423333</v>
      </c>
      <c r="AD32" s="80">
        <v>3332333</v>
      </c>
      <c r="AE32" s="81">
        <v>1301175</v>
      </c>
      <c r="AF32" s="81">
        <f t="shared" si="14"/>
        <v>4633508</v>
      </c>
      <c r="AG32" s="40">
        <f t="shared" si="15"/>
        <v>0.55960149769775</v>
      </c>
      <c r="AH32" s="40">
        <f t="shared" si="16"/>
        <v>0.5337232610799421</v>
      </c>
      <c r="AI32" s="12">
        <v>34194357</v>
      </c>
      <c r="AJ32" s="12">
        <v>37460963</v>
      </c>
      <c r="AK32" s="12">
        <v>20963211</v>
      </c>
      <c r="AL32" s="12"/>
    </row>
    <row r="33" spans="1:38" s="13" customFormat="1" ht="12.75">
      <c r="A33" s="29" t="s">
        <v>97</v>
      </c>
      <c r="B33" s="63" t="s">
        <v>530</v>
      </c>
      <c r="C33" s="39" t="s">
        <v>531</v>
      </c>
      <c r="D33" s="80">
        <v>145337037</v>
      </c>
      <c r="E33" s="81">
        <v>27978150</v>
      </c>
      <c r="F33" s="82">
        <f t="shared" si="0"/>
        <v>173315187</v>
      </c>
      <c r="G33" s="80">
        <v>145337037</v>
      </c>
      <c r="H33" s="81">
        <v>27978150</v>
      </c>
      <c r="I33" s="83">
        <f t="shared" si="1"/>
        <v>173315187</v>
      </c>
      <c r="J33" s="80">
        <v>52848524</v>
      </c>
      <c r="K33" s="81">
        <v>6411719</v>
      </c>
      <c r="L33" s="81">
        <f t="shared" si="2"/>
        <v>59260243</v>
      </c>
      <c r="M33" s="40">
        <f t="shared" si="3"/>
        <v>0.34192181323382814</v>
      </c>
      <c r="N33" s="108">
        <v>40515073</v>
      </c>
      <c r="O33" s="109">
        <v>6905216</v>
      </c>
      <c r="P33" s="110">
        <f t="shared" si="4"/>
        <v>47420289</v>
      </c>
      <c r="Q33" s="40">
        <f t="shared" si="5"/>
        <v>0.27360723443122154</v>
      </c>
      <c r="R33" s="108">
        <v>32443194</v>
      </c>
      <c r="S33" s="110">
        <v>4167320</v>
      </c>
      <c r="T33" s="110">
        <f t="shared" si="6"/>
        <v>36610514</v>
      </c>
      <c r="U33" s="40">
        <f t="shared" si="7"/>
        <v>0.21123661828896736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125806791</v>
      </c>
      <c r="AA33" s="81">
        <f t="shared" si="11"/>
        <v>17484255</v>
      </c>
      <c r="AB33" s="81">
        <f t="shared" si="12"/>
        <v>143291046</v>
      </c>
      <c r="AC33" s="40">
        <f t="shared" si="13"/>
        <v>0.826765665954017</v>
      </c>
      <c r="AD33" s="80">
        <v>33803613</v>
      </c>
      <c r="AE33" s="81">
        <v>1736732</v>
      </c>
      <c r="AF33" s="81">
        <f t="shared" si="14"/>
        <v>35540345</v>
      </c>
      <c r="AG33" s="40">
        <f t="shared" si="15"/>
        <v>0.819064319624407</v>
      </c>
      <c r="AH33" s="40">
        <f t="shared" si="16"/>
        <v>0.030111384681268616</v>
      </c>
      <c r="AI33" s="12">
        <v>162870575</v>
      </c>
      <c r="AJ33" s="12">
        <v>142922352</v>
      </c>
      <c r="AK33" s="12">
        <v>117062599</v>
      </c>
      <c r="AL33" s="12"/>
    </row>
    <row r="34" spans="1:38" s="13" customFormat="1" ht="12.75">
      <c r="A34" s="29" t="s">
        <v>97</v>
      </c>
      <c r="B34" s="63" t="s">
        <v>532</v>
      </c>
      <c r="C34" s="39" t="s">
        <v>533</v>
      </c>
      <c r="D34" s="80">
        <v>420252568</v>
      </c>
      <c r="E34" s="81">
        <v>81027579</v>
      </c>
      <c r="F34" s="82">
        <f t="shared" si="0"/>
        <v>501280147</v>
      </c>
      <c r="G34" s="80">
        <v>427763494</v>
      </c>
      <c r="H34" s="81">
        <v>81027579</v>
      </c>
      <c r="I34" s="83">
        <f t="shared" si="1"/>
        <v>508791073</v>
      </c>
      <c r="J34" s="80">
        <v>106464554</v>
      </c>
      <c r="K34" s="81">
        <v>11416586</v>
      </c>
      <c r="L34" s="81">
        <f t="shared" si="2"/>
        <v>117881140</v>
      </c>
      <c r="M34" s="40">
        <f t="shared" si="3"/>
        <v>0.23516020074898358</v>
      </c>
      <c r="N34" s="108">
        <v>107097999</v>
      </c>
      <c r="O34" s="109">
        <v>18430963</v>
      </c>
      <c r="P34" s="110">
        <f t="shared" si="4"/>
        <v>125528962</v>
      </c>
      <c r="Q34" s="40">
        <f t="shared" si="5"/>
        <v>0.25041678341193113</v>
      </c>
      <c r="R34" s="108">
        <v>93063636</v>
      </c>
      <c r="S34" s="110">
        <v>7660543</v>
      </c>
      <c r="T34" s="110">
        <f t="shared" si="6"/>
        <v>100724179</v>
      </c>
      <c r="U34" s="40">
        <f t="shared" si="7"/>
        <v>0.1979676616692526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306626189</v>
      </c>
      <c r="AA34" s="81">
        <f t="shared" si="11"/>
        <v>37508092</v>
      </c>
      <c r="AB34" s="81">
        <f t="shared" si="12"/>
        <v>344134281</v>
      </c>
      <c r="AC34" s="40">
        <f t="shared" si="13"/>
        <v>0.6763764131529878</v>
      </c>
      <c r="AD34" s="80">
        <v>99247108</v>
      </c>
      <c r="AE34" s="81">
        <v>5924159</v>
      </c>
      <c r="AF34" s="81">
        <f t="shared" si="14"/>
        <v>105171267</v>
      </c>
      <c r="AG34" s="40">
        <f t="shared" si="15"/>
        <v>0.615874584952431</v>
      </c>
      <c r="AH34" s="40">
        <f t="shared" si="16"/>
        <v>-0.042284248605657715</v>
      </c>
      <c r="AI34" s="12">
        <v>523904742</v>
      </c>
      <c r="AJ34" s="12">
        <v>483399410</v>
      </c>
      <c r="AK34" s="12">
        <v>297713411</v>
      </c>
      <c r="AL34" s="12"/>
    </row>
    <row r="35" spans="1:38" s="13" customFormat="1" ht="12.75">
      <c r="A35" s="29" t="s">
        <v>97</v>
      </c>
      <c r="B35" s="63" t="s">
        <v>534</v>
      </c>
      <c r="C35" s="39" t="s">
        <v>535</v>
      </c>
      <c r="D35" s="80">
        <v>32778549</v>
      </c>
      <c r="E35" s="81">
        <v>17535000</v>
      </c>
      <c r="F35" s="82">
        <f t="shared" si="0"/>
        <v>50313549</v>
      </c>
      <c r="G35" s="80">
        <v>32778549</v>
      </c>
      <c r="H35" s="81">
        <v>17535000</v>
      </c>
      <c r="I35" s="83">
        <f t="shared" si="1"/>
        <v>50313549</v>
      </c>
      <c r="J35" s="80">
        <v>13223086</v>
      </c>
      <c r="K35" s="81">
        <v>5630313</v>
      </c>
      <c r="L35" s="81">
        <f t="shared" si="2"/>
        <v>18853399</v>
      </c>
      <c r="M35" s="40">
        <f t="shared" si="3"/>
        <v>0.37471813010050237</v>
      </c>
      <c r="N35" s="108">
        <v>7547456</v>
      </c>
      <c r="O35" s="109">
        <v>2837571</v>
      </c>
      <c r="P35" s="110">
        <f t="shared" si="4"/>
        <v>10385027</v>
      </c>
      <c r="Q35" s="40">
        <f t="shared" si="5"/>
        <v>0.20640617102959682</v>
      </c>
      <c r="R35" s="108">
        <v>6865093</v>
      </c>
      <c r="S35" s="110">
        <v>3190585</v>
      </c>
      <c r="T35" s="110">
        <f t="shared" si="6"/>
        <v>10055678</v>
      </c>
      <c r="U35" s="40">
        <f t="shared" si="7"/>
        <v>0.1998602404294716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27635635</v>
      </c>
      <c r="AA35" s="81">
        <f t="shared" si="11"/>
        <v>11658469</v>
      </c>
      <c r="AB35" s="81">
        <f t="shared" si="12"/>
        <v>39294104</v>
      </c>
      <c r="AC35" s="40">
        <f t="shared" si="13"/>
        <v>0.7809845415595708</v>
      </c>
      <c r="AD35" s="80">
        <v>2847727</v>
      </c>
      <c r="AE35" s="81">
        <v>3036258</v>
      </c>
      <c r="AF35" s="81">
        <f t="shared" si="14"/>
        <v>5883985</v>
      </c>
      <c r="AG35" s="40">
        <f t="shared" si="15"/>
        <v>0.6684776241049807</v>
      </c>
      <c r="AH35" s="40">
        <f t="shared" si="16"/>
        <v>0.7089911004191887</v>
      </c>
      <c r="AI35" s="12">
        <v>41804406</v>
      </c>
      <c r="AJ35" s="12">
        <v>41804406</v>
      </c>
      <c r="AK35" s="12">
        <v>27945310</v>
      </c>
      <c r="AL35" s="12"/>
    </row>
    <row r="36" spans="1:38" s="13" customFormat="1" ht="12.75">
      <c r="A36" s="29" t="s">
        <v>97</v>
      </c>
      <c r="B36" s="63" t="s">
        <v>536</v>
      </c>
      <c r="C36" s="39" t="s">
        <v>537</v>
      </c>
      <c r="D36" s="80">
        <v>105471000</v>
      </c>
      <c r="E36" s="81">
        <v>52898180</v>
      </c>
      <c r="F36" s="82">
        <f t="shared" si="0"/>
        <v>158369180</v>
      </c>
      <c r="G36" s="80">
        <v>105471000</v>
      </c>
      <c r="H36" s="81">
        <v>52898180</v>
      </c>
      <c r="I36" s="83">
        <f t="shared" si="1"/>
        <v>158369180</v>
      </c>
      <c r="J36" s="80">
        <v>50984078</v>
      </c>
      <c r="K36" s="81">
        <v>3396358</v>
      </c>
      <c r="L36" s="81">
        <f t="shared" si="2"/>
        <v>54380436</v>
      </c>
      <c r="M36" s="40">
        <f t="shared" si="3"/>
        <v>0.3433776445644285</v>
      </c>
      <c r="N36" s="108">
        <v>25665926</v>
      </c>
      <c r="O36" s="109">
        <v>1581211</v>
      </c>
      <c r="P36" s="110">
        <f t="shared" si="4"/>
        <v>27247137</v>
      </c>
      <c r="Q36" s="40">
        <f t="shared" si="5"/>
        <v>0.17204822933351047</v>
      </c>
      <c r="R36" s="108">
        <v>20537672</v>
      </c>
      <c r="S36" s="110">
        <v>4689938</v>
      </c>
      <c r="T36" s="110">
        <f t="shared" si="6"/>
        <v>25227610</v>
      </c>
      <c r="U36" s="40">
        <f t="shared" si="7"/>
        <v>0.15929620902248784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97187676</v>
      </c>
      <c r="AA36" s="81">
        <f t="shared" si="11"/>
        <v>9667507</v>
      </c>
      <c r="AB36" s="81">
        <f t="shared" si="12"/>
        <v>106855183</v>
      </c>
      <c r="AC36" s="40">
        <f t="shared" si="13"/>
        <v>0.6747220829204268</v>
      </c>
      <c r="AD36" s="80">
        <v>10070212</v>
      </c>
      <c r="AE36" s="81">
        <v>7608091</v>
      </c>
      <c r="AF36" s="81">
        <f t="shared" si="14"/>
        <v>17678303</v>
      </c>
      <c r="AG36" s="40">
        <f t="shared" si="15"/>
        <v>1.4526457579439573</v>
      </c>
      <c r="AH36" s="40">
        <f t="shared" si="16"/>
        <v>0.4270379911465485</v>
      </c>
      <c r="AI36" s="12">
        <v>175178308</v>
      </c>
      <c r="AJ36" s="12">
        <v>175178308</v>
      </c>
      <c r="AK36" s="12">
        <v>254472026</v>
      </c>
      <c r="AL36" s="12"/>
    </row>
    <row r="37" spans="1:38" s="13" customFormat="1" ht="12.75">
      <c r="A37" s="29" t="s">
        <v>97</v>
      </c>
      <c r="B37" s="63" t="s">
        <v>538</v>
      </c>
      <c r="C37" s="39" t="s">
        <v>539</v>
      </c>
      <c r="D37" s="80">
        <v>55385873</v>
      </c>
      <c r="E37" s="81">
        <v>10003300</v>
      </c>
      <c r="F37" s="82">
        <f t="shared" si="0"/>
        <v>65389173</v>
      </c>
      <c r="G37" s="80">
        <v>55385873</v>
      </c>
      <c r="H37" s="81">
        <v>10003300</v>
      </c>
      <c r="I37" s="83">
        <f t="shared" si="1"/>
        <v>65389173</v>
      </c>
      <c r="J37" s="80">
        <v>21301916</v>
      </c>
      <c r="K37" s="81">
        <v>1555000</v>
      </c>
      <c r="L37" s="81">
        <f t="shared" si="2"/>
        <v>22856916</v>
      </c>
      <c r="M37" s="40">
        <f t="shared" si="3"/>
        <v>0.34955199693380434</v>
      </c>
      <c r="N37" s="108">
        <v>8752249</v>
      </c>
      <c r="O37" s="109">
        <v>775000</v>
      </c>
      <c r="P37" s="110">
        <f t="shared" si="4"/>
        <v>9527249</v>
      </c>
      <c r="Q37" s="40">
        <f t="shared" si="5"/>
        <v>0.1457007110336141</v>
      </c>
      <c r="R37" s="108">
        <v>6261198</v>
      </c>
      <c r="S37" s="110">
        <v>801720</v>
      </c>
      <c r="T37" s="110">
        <f t="shared" si="6"/>
        <v>7062918</v>
      </c>
      <c r="U37" s="40">
        <f t="shared" si="7"/>
        <v>0.10801356976941733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36315363</v>
      </c>
      <c r="AA37" s="81">
        <f t="shared" si="11"/>
        <v>3131720</v>
      </c>
      <c r="AB37" s="81">
        <f t="shared" si="12"/>
        <v>39447083</v>
      </c>
      <c r="AC37" s="40">
        <f t="shared" si="13"/>
        <v>0.6032662777368357</v>
      </c>
      <c r="AD37" s="80">
        <v>10269677</v>
      </c>
      <c r="AE37" s="81">
        <v>5627000</v>
      </c>
      <c r="AF37" s="81">
        <f t="shared" si="14"/>
        <v>15896677</v>
      </c>
      <c r="AG37" s="40">
        <f t="shared" si="15"/>
        <v>0.6210041609355887</v>
      </c>
      <c r="AH37" s="40">
        <f t="shared" si="16"/>
        <v>-0.5556984645281526</v>
      </c>
      <c r="AI37" s="12">
        <v>61111977</v>
      </c>
      <c r="AJ37" s="12">
        <v>61111977</v>
      </c>
      <c r="AK37" s="12">
        <v>37950792</v>
      </c>
      <c r="AL37" s="12"/>
    </row>
    <row r="38" spans="1:38" s="13" customFormat="1" ht="12.75">
      <c r="A38" s="29" t="s">
        <v>116</v>
      </c>
      <c r="B38" s="63" t="s">
        <v>540</v>
      </c>
      <c r="C38" s="39" t="s">
        <v>541</v>
      </c>
      <c r="D38" s="80">
        <v>69090954</v>
      </c>
      <c r="E38" s="81">
        <v>11986550</v>
      </c>
      <c r="F38" s="82">
        <f t="shared" si="0"/>
        <v>81077504</v>
      </c>
      <c r="G38" s="80">
        <v>69090954</v>
      </c>
      <c r="H38" s="81">
        <v>11986550</v>
      </c>
      <c r="I38" s="83">
        <f t="shared" si="1"/>
        <v>81077504</v>
      </c>
      <c r="J38" s="80">
        <v>19466717</v>
      </c>
      <c r="K38" s="81">
        <v>4487818</v>
      </c>
      <c r="L38" s="81">
        <f t="shared" si="2"/>
        <v>23954535</v>
      </c>
      <c r="M38" s="40">
        <f t="shared" si="3"/>
        <v>0.2954522995675841</v>
      </c>
      <c r="N38" s="108">
        <v>17976474</v>
      </c>
      <c r="O38" s="109">
        <v>2931807</v>
      </c>
      <c r="P38" s="110">
        <f t="shared" si="4"/>
        <v>20908281</v>
      </c>
      <c r="Q38" s="40">
        <f t="shared" si="5"/>
        <v>0.257880175985684</v>
      </c>
      <c r="R38" s="108">
        <v>5520900</v>
      </c>
      <c r="S38" s="110">
        <v>1301666</v>
      </c>
      <c r="T38" s="110">
        <f t="shared" si="6"/>
        <v>6822566</v>
      </c>
      <c r="U38" s="40">
        <f t="shared" si="7"/>
        <v>0.08414869308260896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42964091</v>
      </c>
      <c r="AA38" s="81">
        <f t="shared" si="11"/>
        <v>8721291</v>
      </c>
      <c r="AB38" s="81">
        <f t="shared" si="12"/>
        <v>51685382</v>
      </c>
      <c r="AC38" s="40">
        <f t="shared" si="13"/>
        <v>0.6374811686358771</v>
      </c>
      <c r="AD38" s="80">
        <v>16241900</v>
      </c>
      <c r="AE38" s="81">
        <v>2694152</v>
      </c>
      <c r="AF38" s="81">
        <f t="shared" si="14"/>
        <v>18936052</v>
      </c>
      <c r="AG38" s="40">
        <f t="shared" si="15"/>
        <v>707.5837827165369</v>
      </c>
      <c r="AH38" s="40">
        <f t="shared" si="16"/>
        <v>-0.6397049395512855</v>
      </c>
      <c r="AI38" s="12">
        <v>92113000</v>
      </c>
      <c r="AJ38" s="12">
        <v>81037</v>
      </c>
      <c r="AK38" s="12">
        <v>57340467</v>
      </c>
      <c r="AL38" s="12"/>
    </row>
    <row r="39" spans="1:38" s="59" customFormat="1" ht="12.75">
      <c r="A39" s="64"/>
      <c r="B39" s="65" t="s">
        <v>542</v>
      </c>
      <c r="C39" s="32"/>
      <c r="D39" s="84">
        <f>SUM(D32:D38)</f>
        <v>848361580</v>
      </c>
      <c r="E39" s="85">
        <f>SUM(E32:E38)</f>
        <v>212922759</v>
      </c>
      <c r="F39" s="93">
        <f t="shared" si="0"/>
        <v>1061284339</v>
      </c>
      <c r="G39" s="84">
        <f>SUM(G32:G38)</f>
        <v>862539384</v>
      </c>
      <c r="H39" s="85">
        <f>SUM(H32:H38)</f>
        <v>212922759</v>
      </c>
      <c r="I39" s="86">
        <f t="shared" si="1"/>
        <v>1075462143</v>
      </c>
      <c r="J39" s="84">
        <f>SUM(J32:J38)</f>
        <v>274649440</v>
      </c>
      <c r="K39" s="85">
        <f>SUM(K32:K38)</f>
        <v>34722799</v>
      </c>
      <c r="L39" s="85">
        <f t="shared" si="2"/>
        <v>309372239</v>
      </c>
      <c r="M39" s="44">
        <f t="shared" si="3"/>
        <v>0.2915074006382751</v>
      </c>
      <c r="N39" s="114">
        <f>SUM(N32:N38)</f>
        <v>210548549</v>
      </c>
      <c r="O39" s="115">
        <f>SUM(O32:O38)</f>
        <v>34211794</v>
      </c>
      <c r="P39" s="116">
        <f t="shared" si="4"/>
        <v>244760343</v>
      </c>
      <c r="Q39" s="44">
        <f t="shared" si="5"/>
        <v>0.23062654748173006</v>
      </c>
      <c r="R39" s="114">
        <f>SUM(R32:R38)</f>
        <v>170424341</v>
      </c>
      <c r="S39" s="116">
        <f>SUM(S32:S38)</f>
        <v>23185643</v>
      </c>
      <c r="T39" s="116">
        <f t="shared" si="6"/>
        <v>193609984</v>
      </c>
      <c r="U39" s="44">
        <f t="shared" si="7"/>
        <v>0.18002491790173594</v>
      </c>
      <c r="V39" s="114">
        <f>SUM(V32:V38)</f>
        <v>0</v>
      </c>
      <c r="W39" s="116">
        <f>SUM(W32:W38)</f>
        <v>0</v>
      </c>
      <c r="X39" s="116">
        <f t="shared" si="8"/>
        <v>0</v>
      </c>
      <c r="Y39" s="44">
        <f t="shared" si="9"/>
        <v>0</v>
      </c>
      <c r="Z39" s="84">
        <f t="shared" si="10"/>
        <v>655622330</v>
      </c>
      <c r="AA39" s="85">
        <f t="shared" si="11"/>
        <v>92120236</v>
      </c>
      <c r="AB39" s="85">
        <f t="shared" si="12"/>
        <v>747742566</v>
      </c>
      <c r="AC39" s="44">
        <f t="shared" si="13"/>
        <v>0.6952755807044712</v>
      </c>
      <c r="AD39" s="84">
        <f>SUM(AD32:AD38)</f>
        <v>175812570</v>
      </c>
      <c r="AE39" s="85">
        <f>SUM(AE32:AE38)</f>
        <v>27927567</v>
      </c>
      <c r="AF39" s="85">
        <f t="shared" si="14"/>
        <v>203740137</v>
      </c>
      <c r="AG39" s="44">
        <f t="shared" si="15"/>
        <v>0.8635708012484921</v>
      </c>
      <c r="AH39" s="44">
        <f t="shared" si="16"/>
        <v>-0.04972094919127301</v>
      </c>
      <c r="AI39" s="66">
        <f>SUM(AI32:AI38)</f>
        <v>1091177365</v>
      </c>
      <c r="AJ39" s="66">
        <f>SUM(AJ32:AJ38)</f>
        <v>941958453</v>
      </c>
      <c r="AK39" s="66">
        <f>SUM(AK32:AK38)</f>
        <v>813447816</v>
      </c>
      <c r="AL39" s="66"/>
    </row>
    <row r="40" spans="1:38" s="13" customFormat="1" ht="12.75">
      <c r="A40" s="29" t="s">
        <v>97</v>
      </c>
      <c r="B40" s="63" t="s">
        <v>85</v>
      </c>
      <c r="C40" s="39" t="s">
        <v>86</v>
      </c>
      <c r="D40" s="80">
        <v>1386703832</v>
      </c>
      <c r="E40" s="81">
        <v>285010000</v>
      </c>
      <c r="F40" s="82">
        <f t="shared" si="0"/>
        <v>1671713832</v>
      </c>
      <c r="G40" s="80">
        <v>1432271329</v>
      </c>
      <c r="H40" s="81">
        <v>258471000</v>
      </c>
      <c r="I40" s="83">
        <f t="shared" si="1"/>
        <v>1690742329</v>
      </c>
      <c r="J40" s="80">
        <v>481556046</v>
      </c>
      <c r="K40" s="81">
        <v>19639204</v>
      </c>
      <c r="L40" s="81">
        <f t="shared" si="2"/>
        <v>501195250</v>
      </c>
      <c r="M40" s="40">
        <f t="shared" si="3"/>
        <v>0.2998092379246402</v>
      </c>
      <c r="N40" s="108">
        <v>302161801</v>
      </c>
      <c r="O40" s="109">
        <v>77365546</v>
      </c>
      <c r="P40" s="110">
        <f t="shared" si="4"/>
        <v>379527347</v>
      </c>
      <c r="Q40" s="40">
        <f t="shared" si="5"/>
        <v>0.22702889677352386</v>
      </c>
      <c r="R40" s="108">
        <v>365322062</v>
      </c>
      <c r="S40" s="110">
        <v>21423589</v>
      </c>
      <c r="T40" s="110">
        <f t="shared" si="6"/>
        <v>386745651</v>
      </c>
      <c r="U40" s="40">
        <f t="shared" si="7"/>
        <v>0.22874310553799354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1149039909</v>
      </c>
      <c r="AA40" s="81">
        <f t="shared" si="11"/>
        <v>118428339</v>
      </c>
      <c r="AB40" s="81">
        <f t="shared" si="12"/>
        <v>1267468248</v>
      </c>
      <c r="AC40" s="40">
        <f t="shared" si="13"/>
        <v>0.7496519287771377</v>
      </c>
      <c r="AD40" s="80">
        <v>304271085</v>
      </c>
      <c r="AE40" s="81">
        <v>29059913</v>
      </c>
      <c r="AF40" s="81">
        <f t="shared" si="14"/>
        <v>333330998</v>
      </c>
      <c r="AG40" s="40">
        <f t="shared" si="15"/>
        <v>0.7340877593786094</v>
      </c>
      <c r="AH40" s="40">
        <f t="shared" si="16"/>
        <v>0.1602450816770422</v>
      </c>
      <c r="AI40" s="12">
        <v>1445273050</v>
      </c>
      <c r="AJ40" s="12">
        <v>1452855638</v>
      </c>
      <c r="AK40" s="12">
        <v>1066523540</v>
      </c>
      <c r="AL40" s="12"/>
    </row>
    <row r="41" spans="1:38" s="13" customFormat="1" ht="12.75">
      <c r="A41" s="29" t="s">
        <v>97</v>
      </c>
      <c r="B41" s="63" t="s">
        <v>543</v>
      </c>
      <c r="C41" s="39" t="s">
        <v>544</v>
      </c>
      <c r="D41" s="80">
        <v>112664998</v>
      </c>
      <c r="E41" s="81">
        <v>75518000</v>
      </c>
      <c r="F41" s="82">
        <f t="shared" si="0"/>
        <v>188182998</v>
      </c>
      <c r="G41" s="80">
        <v>112664998</v>
      </c>
      <c r="H41" s="81">
        <v>75518000</v>
      </c>
      <c r="I41" s="83">
        <f t="shared" si="1"/>
        <v>188182998</v>
      </c>
      <c r="J41" s="80">
        <v>33115725</v>
      </c>
      <c r="K41" s="81">
        <v>5340277</v>
      </c>
      <c r="L41" s="81">
        <f t="shared" si="2"/>
        <v>38456002</v>
      </c>
      <c r="M41" s="40">
        <f t="shared" si="3"/>
        <v>0.2043542849710578</v>
      </c>
      <c r="N41" s="108">
        <v>12177268</v>
      </c>
      <c r="O41" s="109">
        <v>13732973</v>
      </c>
      <c r="P41" s="110">
        <f t="shared" si="4"/>
        <v>25910241</v>
      </c>
      <c r="Q41" s="40">
        <f t="shared" si="5"/>
        <v>0.1376864077805796</v>
      </c>
      <c r="R41" s="108">
        <v>8114855</v>
      </c>
      <c r="S41" s="110">
        <v>11825432</v>
      </c>
      <c r="T41" s="110">
        <f t="shared" si="6"/>
        <v>19940287</v>
      </c>
      <c r="U41" s="40">
        <f t="shared" si="7"/>
        <v>0.10596221344077003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53407848</v>
      </c>
      <c r="AA41" s="81">
        <f t="shared" si="11"/>
        <v>30898682</v>
      </c>
      <c r="AB41" s="81">
        <f t="shared" si="12"/>
        <v>84306530</v>
      </c>
      <c r="AC41" s="40">
        <f t="shared" si="13"/>
        <v>0.44800290619240746</v>
      </c>
      <c r="AD41" s="80">
        <v>13945278</v>
      </c>
      <c r="AE41" s="81">
        <v>204053</v>
      </c>
      <c r="AF41" s="81">
        <f t="shared" si="14"/>
        <v>14149331</v>
      </c>
      <c r="AG41" s="40">
        <f t="shared" si="15"/>
        <v>0.7479860364603536</v>
      </c>
      <c r="AH41" s="40">
        <f t="shared" si="16"/>
        <v>0.409274191126068</v>
      </c>
      <c r="AI41" s="12">
        <v>72188000</v>
      </c>
      <c r="AJ41" s="12">
        <v>72188000</v>
      </c>
      <c r="AK41" s="12">
        <v>53995616</v>
      </c>
      <c r="AL41" s="12"/>
    </row>
    <row r="42" spans="1:38" s="13" customFormat="1" ht="12.75">
      <c r="A42" s="29" t="s">
        <v>97</v>
      </c>
      <c r="B42" s="63" t="s">
        <v>545</v>
      </c>
      <c r="C42" s="39" t="s">
        <v>546</v>
      </c>
      <c r="D42" s="80">
        <v>73774694</v>
      </c>
      <c r="E42" s="81">
        <v>0</v>
      </c>
      <c r="F42" s="82">
        <f t="shared" si="0"/>
        <v>73774694</v>
      </c>
      <c r="G42" s="80">
        <v>73774694</v>
      </c>
      <c r="H42" s="81">
        <v>0</v>
      </c>
      <c r="I42" s="83">
        <f t="shared" si="1"/>
        <v>73774694</v>
      </c>
      <c r="J42" s="80">
        <v>21917490</v>
      </c>
      <c r="K42" s="81">
        <v>5467930</v>
      </c>
      <c r="L42" s="81">
        <f t="shared" si="2"/>
        <v>27385420</v>
      </c>
      <c r="M42" s="40">
        <f t="shared" si="3"/>
        <v>0.37120343731957733</v>
      </c>
      <c r="N42" s="108">
        <v>21098193</v>
      </c>
      <c r="O42" s="109">
        <v>4980097</v>
      </c>
      <c r="P42" s="110">
        <f t="shared" si="4"/>
        <v>26078290</v>
      </c>
      <c r="Q42" s="40">
        <f t="shared" si="5"/>
        <v>0.35348557325090363</v>
      </c>
      <c r="R42" s="108">
        <v>9243206</v>
      </c>
      <c r="S42" s="110">
        <v>0</v>
      </c>
      <c r="T42" s="110">
        <f t="shared" si="6"/>
        <v>9243206</v>
      </c>
      <c r="U42" s="40">
        <f t="shared" si="7"/>
        <v>0.12528965555587393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52258889</v>
      </c>
      <c r="AA42" s="81">
        <f t="shared" si="11"/>
        <v>10448027</v>
      </c>
      <c r="AB42" s="81">
        <f t="shared" si="12"/>
        <v>62706916</v>
      </c>
      <c r="AC42" s="40">
        <f t="shared" si="13"/>
        <v>0.849978666126355</v>
      </c>
      <c r="AD42" s="80">
        <v>16839550</v>
      </c>
      <c r="AE42" s="81">
        <v>2909211</v>
      </c>
      <c r="AF42" s="81">
        <f t="shared" si="14"/>
        <v>19748761</v>
      </c>
      <c r="AG42" s="40">
        <f t="shared" si="15"/>
        <v>0.5405943196563818</v>
      </c>
      <c r="AH42" s="40">
        <f t="shared" si="16"/>
        <v>-0.5319602075289686</v>
      </c>
      <c r="AI42" s="12">
        <v>108897391</v>
      </c>
      <c r="AJ42" s="12">
        <v>108897391</v>
      </c>
      <c r="AK42" s="12">
        <v>58869311</v>
      </c>
      <c r="AL42" s="12"/>
    </row>
    <row r="43" spans="1:38" s="13" customFormat="1" ht="12.75">
      <c r="A43" s="29" t="s">
        <v>97</v>
      </c>
      <c r="B43" s="63" t="s">
        <v>547</v>
      </c>
      <c r="C43" s="39" t="s">
        <v>548</v>
      </c>
      <c r="D43" s="80">
        <v>175520057</v>
      </c>
      <c r="E43" s="81">
        <v>55187822</v>
      </c>
      <c r="F43" s="83">
        <f t="shared" si="0"/>
        <v>230707879</v>
      </c>
      <c r="G43" s="80">
        <v>175520057</v>
      </c>
      <c r="H43" s="81">
        <v>55187822</v>
      </c>
      <c r="I43" s="82">
        <f t="shared" si="1"/>
        <v>230707879</v>
      </c>
      <c r="J43" s="80">
        <v>53736789</v>
      </c>
      <c r="K43" s="94">
        <v>5784553</v>
      </c>
      <c r="L43" s="81">
        <f t="shared" si="2"/>
        <v>59521342</v>
      </c>
      <c r="M43" s="40">
        <f t="shared" si="3"/>
        <v>0.2579944051238926</v>
      </c>
      <c r="N43" s="108">
        <v>52864802</v>
      </c>
      <c r="O43" s="109">
        <v>13922600</v>
      </c>
      <c r="P43" s="110">
        <f t="shared" si="4"/>
        <v>66787402</v>
      </c>
      <c r="Q43" s="40">
        <f t="shared" si="5"/>
        <v>0.28948903821355837</v>
      </c>
      <c r="R43" s="108">
        <v>44462885</v>
      </c>
      <c r="S43" s="110">
        <v>9471269</v>
      </c>
      <c r="T43" s="110">
        <f t="shared" si="6"/>
        <v>53934154</v>
      </c>
      <c r="U43" s="40">
        <f t="shared" si="7"/>
        <v>0.23377681869287179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151064476</v>
      </c>
      <c r="AA43" s="81">
        <f t="shared" si="11"/>
        <v>29178422</v>
      </c>
      <c r="AB43" s="81">
        <f t="shared" si="12"/>
        <v>180242898</v>
      </c>
      <c r="AC43" s="40">
        <f t="shared" si="13"/>
        <v>0.7812602620303227</v>
      </c>
      <c r="AD43" s="80">
        <v>32175610</v>
      </c>
      <c r="AE43" s="81">
        <v>3332415</v>
      </c>
      <c r="AF43" s="81">
        <f t="shared" si="14"/>
        <v>35508025</v>
      </c>
      <c r="AG43" s="40">
        <f t="shared" si="15"/>
        <v>0.7243724807252453</v>
      </c>
      <c r="AH43" s="40">
        <f t="shared" si="16"/>
        <v>0.5189285802293988</v>
      </c>
      <c r="AI43" s="12">
        <v>207738449</v>
      </c>
      <c r="AJ43" s="12">
        <v>208941829</v>
      </c>
      <c r="AK43" s="12">
        <v>151351711</v>
      </c>
      <c r="AL43" s="12"/>
    </row>
    <row r="44" spans="1:38" s="13" customFormat="1" ht="12.75">
      <c r="A44" s="29" t="s">
        <v>116</v>
      </c>
      <c r="B44" s="63" t="s">
        <v>549</v>
      </c>
      <c r="C44" s="39" t="s">
        <v>550</v>
      </c>
      <c r="D44" s="80">
        <v>98055700</v>
      </c>
      <c r="E44" s="81">
        <v>9013270</v>
      </c>
      <c r="F44" s="83">
        <f t="shared" si="0"/>
        <v>107068970</v>
      </c>
      <c r="G44" s="80">
        <v>97630570</v>
      </c>
      <c r="H44" s="81">
        <v>8445290</v>
      </c>
      <c r="I44" s="82">
        <f t="shared" si="1"/>
        <v>106075860</v>
      </c>
      <c r="J44" s="80">
        <v>31875977</v>
      </c>
      <c r="K44" s="94">
        <v>540897</v>
      </c>
      <c r="L44" s="81">
        <f t="shared" si="2"/>
        <v>32416874</v>
      </c>
      <c r="M44" s="40">
        <f t="shared" si="3"/>
        <v>0.3027662823318465</v>
      </c>
      <c r="N44" s="108">
        <v>33615552</v>
      </c>
      <c r="O44" s="109">
        <v>1848847</v>
      </c>
      <c r="P44" s="110">
        <f t="shared" si="4"/>
        <v>35464399</v>
      </c>
      <c r="Q44" s="40">
        <f t="shared" si="5"/>
        <v>0.33122947759747756</v>
      </c>
      <c r="R44" s="108">
        <v>28503798</v>
      </c>
      <c r="S44" s="110">
        <v>2527131</v>
      </c>
      <c r="T44" s="110">
        <f t="shared" si="6"/>
        <v>31030929</v>
      </c>
      <c r="U44" s="40">
        <f t="shared" si="7"/>
        <v>0.29253525731490654</v>
      </c>
      <c r="V44" s="108">
        <v>0</v>
      </c>
      <c r="W44" s="110">
        <v>0</v>
      </c>
      <c r="X44" s="110">
        <f t="shared" si="8"/>
        <v>0</v>
      </c>
      <c r="Y44" s="40">
        <f t="shared" si="9"/>
        <v>0</v>
      </c>
      <c r="Z44" s="80">
        <f t="shared" si="10"/>
        <v>93995327</v>
      </c>
      <c r="AA44" s="81">
        <f t="shared" si="11"/>
        <v>4916875</v>
      </c>
      <c r="AB44" s="81">
        <f t="shared" si="12"/>
        <v>98912202</v>
      </c>
      <c r="AC44" s="40">
        <f t="shared" si="13"/>
        <v>0.9324666516962483</v>
      </c>
      <c r="AD44" s="80">
        <v>6678604</v>
      </c>
      <c r="AE44" s="81">
        <v>685485</v>
      </c>
      <c r="AF44" s="81">
        <f t="shared" si="14"/>
        <v>7364089</v>
      </c>
      <c r="AG44" s="40">
        <f t="shared" si="15"/>
        <v>0.6097482720425185</v>
      </c>
      <c r="AH44" s="40">
        <f t="shared" si="16"/>
        <v>3.2138177580417615</v>
      </c>
      <c r="AI44" s="12">
        <v>104916080</v>
      </c>
      <c r="AJ44" s="12">
        <v>111657840</v>
      </c>
      <c r="AK44" s="12">
        <v>68083175</v>
      </c>
      <c r="AL44" s="12"/>
    </row>
    <row r="45" spans="1:38" s="59" customFormat="1" ht="12.75">
      <c r="A45" s="64"/>
      <c r="B45" s="65" t="s">
        <v>551</v>
      </c>
      <c r="C45" s="32"/>
      <c r="D45" s="84">
        <f>SUM(D40:D44)</f>
        <v>1846719281</v>
      </c>
      <c r="E45" s="85">
        <f>SUM(E40:E44)</f>
        <v>424729092</v>
      </c>
      <c r="F45" s="93">
        <f t="shared" si="0"/>
        <v>2271448373</v>
      </c>
      <c r="G45" s="84">
        <f>SUM(G40:G44)</f>
        <v>1891861648</v>
      </c>
      <c r="H45" s="85">
        <f>SUM(H40:H44)</f>
        <v>397622112</v>
      </c>
      <c r="I45" s="86">
        <f t="shared" si="1"/>
        <v>2289483760</v>
      </c>
      <c r="J45" s="84">
        <f>SUM(J40:J44)</f>
        <v>622202027</v>
      </c>
      <c r="K45" s="85">
        <f>SUM(K40:K44)</f>
        <v>36772861</v>
      </c>
      <c r="L45" s="85">
        <f t="shared" si="2"/>
        <v>658974888</v>
      </c>
      <c r="M45" s="44">
        <f t="shared" si="3"/>
        <v>0.29011220146274486</v>
      </c>
      <c r="N45" s="114">
        <f>SUM(N40:N44)</f>
        <v>421917616</v>
      </c>
      <c r="O45" s="115">
        <f>SUM(O40:O44)</f>
        <v>111850063</v>
      </c>
      <c r="P45" s="116">
        <f t="shared" si="4"/>
        <v>533767679</v>
      </c>
      <c r="Q45" s="44">
        <f t="shared" si="5"/>
        <v>0.23499001137103986</v>
      </c>
      <c r="R45" s="114">
        <f>SUM(R40:R44)</f>
        <v>455646806</v>
      </c>
      <c r="S45" s="116">
        <f>SUM(S40:S44)</f>
        <v>45247421</v>
      </c>
      <c r="T45" s="116">
        <f t="shared" si="6"/>
        <v>500894227</v>
      </c>
      <c r="U45" s="44">
        <f t="shared" si="7"/>
        <v>0.21878042367070558</v>
      </c>
      <c r="V45" s="114">
        <f>SUM(V40:V44)</f>
        <v>0</v>
      </c>
      <c r="W45" s="116">
        <f>SUM(W40:W44)</f>
        <v>0</v>
      </c>
      <c r="X45" s="116">
        <f t="shared" si="8"/>
        <v>0</v>
      </c>
      <c r="Y45" s="44">
        <f t="shared" si="9"/>
        <v>0</v>
      </c>
      <c r="Z45" s="84">
        <f t="shared" si="10"/>
        <v>1499766449</v>
      </c>
      <c r="AA45" s="85">
        <f t="shared" si="11"/>
        <v>193870345</v>
      </c>
      <c r="AB45" s="85">
        <f t="shared" si="12"/>
        <v>1693636794</v>
      </c>
      <c r="AC45" s="44">
        <f t="shared" si="13"/>
        <v>0.7397461487125814</v>
      </c>
      <c r="AD45" s="84">
        <f>SUM(AD40:AD44)</f>
        <v>373910127</v>
      </c>
      <c r="AE45" s="85">
        <f>SUM(AE40:AE44)</f>
        <v>36191077</v>
      </c>
      <c r="AF45" s="85">
        <f t="shared" si="14"/>
        <v>410101204</v>
      </c>
      <c r="AG45" s="44">
        <f t="shared" si="15"/>
        <v>0.7156788059882087</v>
      </c>
      <c r="AH45" s="44">
        <f t="shared" si="16"/>
        <v>0.22139174943753637</v>
      </c>
      <c r="AI45" s="66">
        <f>SUM(AI40:AI44)</f>
        <v>1939012970</v>
      </c>
      <c r="AJ45" s="66">
        <f>SUM(AJ40:AJ44)</f>
        <v>1954540698</v>
      </c>
      <c r="AK45" s="66">
        <f>SUM(AK40:AK44)</f>
        <v>1398823353</v>
      </c>
      <c r="AL45" s="66"/>
    </row>
    <row r="46" spans="1:38" s="59" customFormat="1" ht="12.75">
      <c r="A46" s="64"/>
      <c r="B46" s="65" t="s">
        <v>552</v>
      </c>
      <c r="C46" s="32"/>
      <c r="D46" s="84">
        <f>SUM(D9:D12,D14:D20,D22:D30,D32:D38,D40:D44)</f>
        <v>4362946494</v>
      </c>
      <c r="E46" s="85">
        <f>SUM(E9:E12,E14:E20,E22:E30,E32:E38,E40:E44)</f>
        <v>1259865587</v>
      </c>
      <c r="F46" s="93">
        <f t="shared" si="0"/>
        <v>5622812081</v>
      </c>
      <c r="G46" s="84">
        <f>SUM(G9:G12,G14:G20,G22:G30,G32:G38,G40:G44)</f>
        <v>4443563901</v>
      </c>
      <c r="H46" s="85">
        <f>SUM(H9:H12,H14:H20,H22:H30,H32:H38,H40:H44)</f>
        <v>1267981787</v>
      </c>
      <c r="I46" s="86">
        <f t="shared" si="1"/>
        <v>5711545688</v>
      </c>
      <c r="J46" s="84">
        <f>SUM(J9:J12,J14:J20,J22:J30,J32:J38,J40:J44)</f>
        <v>1428214155</v>
      </c>
      <c r="K46" s="85">
        <f>SUM(K9:K12,K14:K20,K22:K30,K32:K38,K40:K44)</f>
        <v>153783036</v>
      </c>
      <c r="L46" s="85">
        <f t="shared" si="2"/>
        <v>1581997191</v>
      </c>
      <c r="M46" s="44">
        <f t="shared" si="3"/>
        <v>0.2813533812281784</v>
      </c>
      <c r="N46" s="114">
        <f>SUM(N9:N12,N14:N20,N22:N30,N32:N38,N40:N44)</f>
        <v>1003022002</v>
      </c>
      <c r="O46" s="115">
        <f>SUM(O9:O12,O14:O20,O22:O30,O32:O38,O40:O44)</f>
        <v>261951598</v>
      </c>
      <c r="P46" s="116">
        <f t="shared" si="4"/>
        <v>1264973600</v>
      </c>
      <c r="Q46" s="44">
        <f t="shared" si="5"/>
        <v>0.22497170130840088</v>
      </c>
      <c r="R46" s="114">
        <f>SUM(R9:R12,R14:R20,R22:R30,R32:R38,R40:R44)</f>
        <v>1098926048</v>
      </c>
      <c r="S46" s="116">
        <f>SUM(S9:S12,S14:S20,S22:S30,S32:S38,S40:S44)</f>
        <v>169781792</v>
      </c>
      <c r="T46" s="116">
        <f t="shared" si="6"/>
        <v>1268707840</v>
      </c>
      <c r="U46" s="44">
        <f t="shared" si="7"/>
        <v>0.22213038454118728</v>
      </c>
      <c r="V46" s="114">
        <f>SUM(V9:V12,V14:V20,V22:V30,V32:V38,V40:V44)</f>
        <v>0</v>
      </c>
      <c r="W46" s="116">
        <f>SUM(W9:W12,W14:W20,W22:W30,W32:W38,W40:W44)</f>
        <v>0</v>
      </c>
      <c r="X46" s="116">
        <f t="shared" si="8"/>
        <v>0</v>
      </c>
      <c r="Y46" s="44">
        <f t="shared" si="9"/>
        <v>0</v>
      </c>
      <c r="Z46" s="84">
        <f t="shared" si="10"/>
        <v>3530162205</v>
      </c>
      <c r="AA46" s="85">
        <f t="shared" si="11"/>
        <v>585516426</v>
      </c>
      <c r="AB46" s="85">
        <f t="shared" si="12"/>
        <v>4115678631</v>
      </c>
      <c r="AC46" s="44">
        <f t="shared" si="13"/>
        <v>0.7205892863024927</v>
      </c>
      <c r="AD46" s="84">
        <f>SUM(AD9:AD12,AD14:AD20,AD22:AD30,AD32:AD38,AD40:AD44)</f>
        <v>917880612</v>
      </c>
      <c r="AE46" s="85">
        <f>SUM(AE9:AE12,AE14:AE20,AE22:AE30,AE32:AE38,AE40:AE44)</f>
        <v>112875508</v>
      </c>
      <c r="AF46" s="85">
        <f t="shared" si="14"/>
        <v>1030756120</v>
      </c>
      <c r="AG46" s="44">
        <f t="shared" si="15"/>
        <v>0.7200159037979318</v>
      </c>
      <c r="AH46" s="44">
        <f t="shared" si="16"/>
        <v>0.23085161987687242</v>
      </c>
      <c r="AI46" s="66">
        <f>SUM(AI9:AI12,AI14:AI20,AI22:AI30,AI32:AI38,AI40:AI44)</f>
        <v>4903235104</v>
      </c>
      <c r="AJ46" s="66">
        <f>SUM(AJ9:AJ12,AJ14:AJ20,AJ22:AJ30,AJ32:AJ38,AJ40:AJ44)</f>
        <v>4974084828</v>
      </c>
      <c r="AK46" s="66">
        <f>SUM(AK9:AK12,AK14:AK20,AK22:AK30,AK32:AK38,AK40:AK44)</f>
        <v>3581420183</v>
      </c>
      <c r="AL46" s="66"/>
    </row>
    <row r="47" spans="1:38" s="13" customFormat="1" ht="12.75">
      <c r="A47" s="67"/>
      <c r="B47" s="68"/>
      <c r="C47" s="69"/>
      <c r="D47" s="96"/>
      <c r="E47" s="96"/>
      <c r="F47" s="97"/>
      <c r="G47" s="98"/>
      <c r="H47" s="96"/>
      <c r="I47" s="99"/>
      <c r="J47" s="98"/>
      <c r="K47" s="100"/>
      <c r="L47" s="96"/>
      <c r="M47" s="73"/>
      <c r="N47" s="98"/>
      <c r="O47" s="100"/>
      <c r="P47" s="96"/>
      <c r="Q47" s="73"/>
      <c r="R47" s="98"/>
      <c r="S47" s="100"/>
      <c r="T47" s="96"/>
      <c r="U47" s="73"/>
      <c r="V47" s="98"/>
      <c r="W47" s="100"/>
      <c r="X47" s="96"/>
      <c r="Y47" s="73"/>
      <c r="Z47" s="98"/>
      <c r="AA47" s="100"/>
      <c r="AB47" s="96"/>
      <c r="AC47" s="73"/>
      <c r="AD47" s="98"/>
      <c r="AE47" s="96"/>
      <c r="AF47" s="96"/>
      <c r="AG47" s="73"/>
      <c r="AH47" s="73"/>
      <c r="AI47" s="12"/>
      <c r="AJ47" s="12"/>
      <c r="AK47" s="12"/>
      <c r="AL47" s="12"/>
    </row>
    <row r="48" spans="1:38" s="76" customFormat="1" ht="12" customHeight="1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553</v>
      </c>
      <c r="C9" s="39" t="s">
        <v>554</v>
      </c>
      <c r="D9" s="80">
        <v>197637000</v>
      </c>
      <c r="E9" s="81">
        <v>140942414</v>
      </c>
      <c r="F9" s="82">
        <f>$D9+$E9</f>
        <v>338579414</v>
      </c>
      <c r="G9" s="80">
        <v>211934077</v>
      </c>
      <c r="H9" s="81">
        <v>140942414</v>
      </c>
      <c r="I9" s="83">
        <f>$G9+$H9</f>
        <v>352876491</v>
      </c>
      <c r="J9" s="80">
        <v>75509105</v>
      </c>
      <c r="K9" s="81">
        <v>21858528</v>
      </c>
      <c r="L9" s="81">
        <f>$J9+$K9</f>
        <v>97367633</v>
      </c>
      <c r="M9" s="40">
        <f>IF($F9=0,0,$L9/$F9)</f>
        <v>0.2875769434700481</v>
      </c>
      <c r="N9" s="108">
        <v>62210278</v>
      </c>
      <c r="O9" s="109">
        <v>30503099</v>
      </c>
      <c r="P9" s="110">
        <f>$N9+$O9</f>
        <v>92713377</v>
      </c>
      <c r="Q9" s="40">
        <f>IF($F9=0,0,$P9/$F9)</f>
        <v>0.2738305200091108</v>
      </c>
      <c r="R9" s="108">
        <v>49925649</v>
      </c>
      <c r="S9" s="110">
        <v>25028735</v>
      </c>
      <c r="T9" s="110">
        <f>$R9+$S9</f>
        <v>74954384</v>
      </c>
      <c r="U9" s="40">
        <f>IF($I9=0,0,$T9/$I9)</f>
        <v>0.2124096841577355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187645032</v>
      </c>
      <c r="AA9" s="81">
        <f>$K9+$O9+$S9</f>
        <v>77390362</v>
      </c>
      <c r="AB9" s="81">
        <f>$Z9+$AA9</f>
        <v>265035394</v>
      </c>
      <c r="AC9" s="40">
        <f>IF($I9=0,0,$AB9/$I9)</f>
        <v>0.7510712692957492</v>
      </c>
      <c r="AD9" s="80">
        <v>46414578</v>
      </c>
      <c r="AE9" s="81">
        <v>15747298</v>
      </c>
      <c r="AF9" s="81">
        <f>$AD9+$AE9</f>
        <v>62161876</v>
      </c>
      <c r="AG9" s="40">
        <f>IF($AJ9=0,0,$AK9/$AJ9)</f>
        <v>0.9740675245155299</v>
      </c>
      <c r="AH9" s="40">
        <f>IF($AF9=0,0,(($T9/$AF9)-1))</f>
        <v>0.20579346736575332</v>
      </c>
      <c r="AI9" s="12">
        <v>290062152</v>
      </c>
      <c r="AJ9" s="12">
        <v>217405662</v>
      </c>
      <c r="AK9" s="12">
        <v>211767795</v>
      </c>
      <c r="AL9" s="12"/>
    </row>
    <row r="10" spans="1:38" s="13" customFormat="1" ht="12.75">
      <c r="A10" s="29" t="s">
        <v>97</v>
      </c>
      <c r="B10" s="63" t="s">
        <v>69</v>
      </c>
      <c r="C10" s="39" t="s">
        <v>70</v>
      </c>
      <c r="D10" s="80">
        <v>1166255700</v>
      </c>
      <c r="E10" s="81">
        <v>210500000</v>
      </c>
      <c r="F10" s="83">
        <f aca="true" t="shared" si="0" ref="F10:F36">$D10+$E10</f>
        <v>1376755700</v>
      </c>
      <c r="G10" s="80">
        <v>1167172300</v>
      </c>
      <c r="H10" s="81">
        <v>278807384</v>
      </c>
      <c r="I10" s="83">
        <f aca="true" t="shared" si="1" ref="I10:I36">$G10+$H10</f>
        <v>1445979684</v>
      </c>
      <c r="J10" s="80">
        <v>310199392</v>
      </c>
      <c r="K10" s="81">
        <v>43744746</v>
      </c>
      <c r="L10" s="81">
        <f aca="true" t="shared" si="2" ref="L10:L36">$J10+$K10</f>
        <v>353944138</v>
      </c>
      <c r="M10" s="40">
        <f aca="true" t="shared" si="3" ref="M10:M36">IF($F10=0,0,$L10/$F10)</f>
        <v>0.2570856528867104</v>
      </c>
      <c r="N10" s="108">
        <v>211689911</v>
      </c>
      <c r="O10" s="109">
        <v>49477335</v>
      </c>
      <c r="P10" s="110">
        <f aca="true" t="shared" si="4" ref="P10:P36">$N10+$O10</f>
        <v>261167246</v>
      </c>
      <c r="Q10" s="40">
        <f aca="true" t="shared" si="5" ref="Q10:Q36">IF($F10=0,0,$P10/$F10)</f>
        <v>0.18969759558649366</v>
      </c>
      <c r="R10" s="108">
        <v>233951967</v>
      </c>
      <c r="S10" s="110">
        <v>66129293</v>
      </c>
      <c r="T10" s="110">
        <f aca="true" t="shared" si="6" ref="T10:T36">$R10+$S10</f>
        <v>300081260</v>
      </c>
      <c r="U10" s="40">
        <f aca="true" t="shared" si="7" ref="U10:U36">IF($I10=0,0,$T10/$I10)</f>
        <v>0.2075279917971517</v>
      </c>
      <c r="V10" s="108">
        <v>0</v>
      </c>
      <c r="W10" s="110">
        <v>0</v>
      </c>
      <c r="X10" s="110">
        <f aca="true" t="shared" si="8" ref="X10:X36">$V10+$W10</f>
        <v>0</v>
      </c>
      <c r="Y10" s="40">
        <f aca="true" t="shared" si="9" ref="Y10:Y36">IF($I10=0,0,$X10/$I10)</f>
        <v>0</v>
      </c>
      <c r="Z10" s="80">
        <f aca="true" t="shared" si="10" ref="Z10:Z36">$J10+$N10+$R10</f>
        <v>755841270</v>
      </c>
      <c r="AA10" s="81">
        <f aca="true" t="shared" si="11" ref="AA10:AA36">$K10+$O10+$S10</f>
        <v>159351374</v>
      </c>
      <c r="AB10" s="81">
        <f aca="true" t="shared" si="12" ref="AB10:AB36">$Z10+$AA10</f>
        <v>915192644</v>
      </c>
      <c r="AC10" s="40">
        <f aca="true" t="shared" si="13" ref="AC10:AC36">IF($I10=0,0,$AB10/$I10)</f>
        <v>0.6329222008626783</v>
      </c>
      <c r="AD10" s="80">
        <v>213878635</v>
      </c>
      <c r="AE10" s="81">
        <v>38908225</v>
      </c>
      <c r="AF10" s="81">
        <f aca="true" t="shared" si="14" ref="AF10:AF36">$AD10+$AE10</f>
        <v>252786860</v>
      </c>
      <c r="AG10" s="40">
        <f aca="true" t="shared" si="15" ref="AG10:AG36">IF($AJ10=0,0,$AK10/$AJ10)</f>
        <v>0.861012354852504</v>
      </c>
      <c r="AH10" s="40">
        <f aca="true" t="shared" si="16" ref="AH10:AH36">IF($AF10=0,0,(($T10/$AF10)-1))</f>
        <v>0.18709200312073193</v>
      </c>
      <c r="AI10" s="12">
        <v>1234024000</v>
      </c>
      <c r="AJ10" s="12">
        <v>1016078500</v>
      </c>
      <c r="AK10" s="12">
        <v>874856142</v>
      </c>
      <c r="AL10" s="12"/>
    </row>
    <row r="11" spans="1:38" s="13" customFormat="1" ht="12.75">
      <c r="A11" s="29" t="s">
        <v>97</v>
      </c>
      <c r="B11" s="63" t="s">
        <v>83</v>
      </c>
      <c r="C11" s="39" t="s">
        <v>84</v>
      </c>
      <c r="D11" s="80">
        <v>2685772859</v>
      </c>
      <c r="E11" s="81">
        <v>888772983</v>
      </c>
      <c r="F11" s="82">
        <f t="shared" si="0"/>
        <v>3574545842</v>
      </c>
      <c r="G11" s="80">
        <v>2685772859</v>
      </c>
      <c r="H11" s="81">
        <v>888772983</v>
      </c>
      <c r="I11" s="83">
        <f t="shared" si="1"/>
        <v>3574545842</v>
      </c>
      <c r="J11" s="80">
        <v>604059479</v>
      </c>
      <c r="K11" s="81">
        <v>40293477</v>
      </c>
      <c r="L11" s="81">
        <f t="shared" si="2"/>
        <v>644352956</v>
      </c>
      <c r="M11" s="40">
        <f t="shared" si="3"/>
        <v>0.1802614890062445</v>
      </c>
      <c r="N11" s="108">
        <v>583225589</v>
      </c>
      <c r="O11" s="109">
        <v>136404135</v>
      </c>
      <c r="P11" s="110">
        <f t="shared" si="4"/>
        <v>719629724</v>
      </c>
      <c r="Q11" s="40">
        <f t="shared" si="5"/>
        <v>0.20132060289856538</v>
      </c>
      <c r="R11" s="108">
        <v>547037190</v>
      </c>
      <c r="S11" s="110">
        <v>183821372</v>
      </c>
      <c r="T11" s="110">
        <f t="shared" si="6"/>
        <v>730858562</v>
      </c>
      <c r="U11" s="40">
        <f t="shared" si="7"/>
        <v>0.20446193567098755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1734322258</v>
      </c>
      <c r="AA11" s="81">
        <f t="shared" si="11"/>
        <v>360518984</v>
      </c>
      <c r="AB11" s="81">
        <f t="shared" si="12"/>
        <v>2094841242</v>
      </c>
      <c r="AC11" s="40">
        <f t="shared" si="13"/>
        <v>0.5860440275757974</v>
      </c>
      <c r="AD11" s="80">
        <v>418271066</v>
      </c>
      <c r="AE11" s="81">
        <v>47836669</v>
      </c>
      <c r="AF11" s="81">
        <f t="shared" si="14"/>
        <v>466107735</v>
      </c>
      <c r="AG11" s="40">
        <f t="shared" si="15"/>
        <v>0.5598457737082972</v>
      </c>
      <c r="AH11" s="40">
        <f t="shared" si="16"/>
        <v>0.568003504597494</v>
      </c>
      <c r="AI11" s="12">
        <v>2742993478</v>
      </c>
      <c r="AJ11" s="12">
        <v>2806386351</v>
      </c>
      <c r="AK11" s="12">
        <v>1571143538</v>
      </c>
      <c r="AL11" s="12"/>
    </row>
    <row r="12" spans="1:38" s="13" customFormat="1" ht="12.75">
      <c r="A12" s="29" t="s">
        <v>97</v>
      </c>
      <c r="B12" s="63" t="s">
        <v>555</v>
      </c>
      <c r="C12" s="39" t="s">
        <v>556</v>
      </c>
      <c r="D12" s="80">
        <v>110459929</v>
      </c>
      <c r="E12" s="81">
        <v>35437000</v>
      </c>
      <c r="F12" s="82">
        <f t="shared" si="0"/>
        <v>145896929</v>
      </c>
      <c r="G12" s="80">
        <v>108274392</v>
      </c>
      <c r="H12" s="81">
        <v>41125741</v>
      </c>
      <c r="I12" s="83">
        <f t="shared" si="1"/>
        <v>149400133</v>
      </c>
      <c r="J12" s="80">
        <v>35178966</v>
      </c>
      <c r="K12" s="81">
        <v>9707346</v>
      </c>
      <c r="L12" s="81">
        <f t="shared" si="2"/>
        <v>44886312</v>
      </c>
      <c r="M12" s="40">
        <f t="shared" si="3"/>
        <v>0.3076576889428564</v>
      </c>
      <c r="N12" s="108">
        <v>21303789</v>
      </c>
      <c r="O12" s="109">
        <v>2862221</v>
      </c>
      <c r="P12" s="110">
        <f t="shared" si="4"/>
        <v>24166010</v>
      </c>
      <c r="Q12" s="40">
        <f t="shared" si="5"/>
        <v>0.1656375508767563</v>
      </c>
      <c r="R12" s="108">
        <v>47279733</v>
      </c>
      <c r="S12" s="110">
        <v>8476151</v>
      </c>
      <c r="T12" s="110">
        <f t="shared" si="6"/>
        <v>55755884</v>
      </c>
      <c r="U12" s="40">
        <f t="shared" si="7"/>
        <v>0.37319835585420796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103762488</v>
      </c>
      <c r="AA12" s="81">
        <f t="shared" si="11"/>
        <v>21045718</v>
      </c>
      <c r="AB12" s="81">
        <f t="shared" si="12"/>
        <v>124808206</v>
      </c>
      <c r="AC12" s="40">
        <f t="shared" si="13"/>
        <v>0.835395548141848</v>
      </c>
      <c r="AD12" s="80">
        <v>23622923</v>
      </c>
      <c r="AE12" s="81">
        <v>3454913</v>
      </c>
      <c r="AF12" s="81">
        <f t="shared" si="14"/>
        <v>27077836</v>
      </c>
      <c r="AG12" s="40">
        <f t="shared" si="15"/>
        <v>0.6968965971609231</v>
      </c>
      <c r="AH12" s="40">
        <f t="shared" si="16"/>
        <v>1.0590967461358431</v>
      </c>
      <c r="AI12" s="12">
        <v>128115147</v>
      </c>
      <c r="AJ12" s="12">
        <v>142813042</v>
      </c>
      <c r="AK12" s="12">
        <v>99525923</v>
      </c>
      <c r="AL12" s="12"/>
    </row>
    <row r="13" spans="1:38" s="13" customFormat="1" ht="12.75">
      <c r="A13" s="29" t="s">
        <v>97</v>
      </c>
      <c r="B13" s="63" t="s">
        <v>557</v>
      </c>
      <c r="C13" s="39" t="s">
        <v>558</v>
      </c>
      <c r="D13" s="80">
        <v>379187661</v>
      </c>
      <c r="E13" s="81">
        <v>157520000</v>
      </c>
      <c r="F13" s="82">
        <f t="shared" si="0"/>
        <v>536707661</v>
      </c>
      <c r="G13" s="80">
        <v>379187661</v>
      </c>
      <c r="H13" s="81">
        <v>157520000</v>
      </c>
      <c r="I13" s="83">
        <f t="shared" si="1"/>
        <v>536707661</v>
      </c>
      <c r="J13" s="80">
        <v>128361750</v>
      </c>
      <c r="K13" s="81">
        <v>20206626</v>
      </c>
      <c r="L13" s="81">
        <f t="shared" si="2"/>
        <v>148568376</v>
      </c>
      <c r="M13" s="40">
        <f t="shared" si="3"/>
        <v>0.27681433822499507</v>
      </c>
      <c r="N13" s="108">
        <v>110086669</v>
      </c>
      <c r="O13" s="109">
        <v>23186165</v>
      </c>
      <c r="P13" s="110">
        <f t="shared" si="4"/>
        <v>133272834</v>
      </c>
      <c r="Q13" s="40">
        <f t="shared" si="5"/>
        <v>0.2483155052262241</v>
      </c>
      <c r="R13" s="108">
        <v>94126642</v>
      </c>
      <c r="S13" s="110">
        <v>3801472</v>
      </c>
      <c r="T13" s="110">
        <f t="shared" si="6"/>
        <v>97928114</v>
      </c>
      <c r="U13" s="40">
        <f t="shared" si="7"/>
        <v>0.18246080895797015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332575061</v>
      </c>
      <c r="AA13" s="81">
        <f t="shared" si="11"/>
        <v>47194263</v>
      </c>
      <c r="AB13" s="81">
        <f t="shared" si="12"/>
        <v>379769324</v>
      </c>
      <c r="AC13" s="40">
        <f t="shared" si="13"/>
        <v>0.7075906524091893</v>
      </c>
      <c r="AD13" s="80">
        <v>86443163</v>
      </c>
      <c r="AE13" s="81">
        <v>10092779</v>
      </c>
      <c r="AF13" s="81">
        <f t="shared" si="14"/>
        <v>96535942</v>
      </c>
      <c r="AG13" s="40">
        <f t="shared" si="15"/>
        <v>0.6776485899944503</v>
      </c>
      <c r="AH13" s="40">
        <f t="shared" si="16"/>
        <v>0.014421281557494892</v>
      </c>
      <c r="AI13" s="12">
        <v>465651028</v>
      </c>
      <c r="AJ13" s="12">
        <v>539239757</v>
      </c>
      <c r="AK13" s="12">
        <v>365415061</v>
      </c>
      <c r="AL13" s="12"/>
    </row>
    <row r="14" spans="1:38" s="13" customFormat="1" ht="12.75">
      <c r="A14" s="29" t="s">
        <v>116</v>
      </c>
      <c r="B14" s="63" t="s">
        <v>559</v>
      </c>
      <c r="C14" s="39" t="s">
        <v>560</v>
      </c>
      <c r="D14" s="80">
        <v>241314000</v>
      </c>
      <c r="E14" s="81">
        <v>4940000</v>
      </c>
      <c r="F14" s="82">
        <f t="shared" si="0"/>
        <v>246254000</v>
      </c>
      <c r="G14" s="80">
        <v>266934939</v>
      </c>
      <c r="H14" s="81">
        <v>4940000</v>
      </c>
      <c r="I14" s="83">
        <f t="shared" si="1"/>
        <v>271874939</v>
      </c>
      <c r="J14" s="80">
        <v>104230112</v>
      </c>
      <c r="K14" s="81">
        <v>507629</v>
      </c>
      <c r="L14" s="81">
        <f t="shared" si="2"/>
        <v>104737741</v>
      </c>
      <c r="M14" s="40">
        <f t="shared" si="3"/>
        <v>0.4253240191022278</v>
      </c>
      <c r="N14" s="108">
        <v>83246853</v>
      </c>
      <c r="O14" s="109">
        <v>386191</v>
      </c>
      <c r="P14" s="110">
        <f t="shared" si="4"/>
        <v>83633044</v>
      </c>
      <c r="Q14" s="40">
        <f t="shared" si="5"/>
        <v>0.3396210579320539</v>
      </c>
      <c r="R14" s="108">
        <v>62401671</v>
      </c>
      <c r="S14" s="110">
        <v>1815544</v>
      </c>
      <c r="T14" s="110">
        <f t="shared" si="6"/>
        <v>64217215</v>
      </c>
      <c r="U14" s="40">
        <f t="shared" si="7"/>
        <v>0.23620130357068328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249878636</v>
      </c>
      <c r="AA14" s="81">
        <f t="shared" si="11"/>
        <v>2709364</v>
      </c>
      <c r="AB14" s="81">
        <f t="shared" si="12"/>
        <v>252588000</v>
      </c>
      <c r="AC14" s="40">
        <f t="shared" si="13"/>
        <v>0.9290595187958829</v>
      </c>
      <c r="AD14" s="80">
        <v>65234619</v>
      </c>
      <c r="AE14" s="81">
        <v>657747</v>
      </c>
      <c r="AF14" s="81">
        <f t="shared" si="14"/>
        <v>65892366</v>
      </c>
      <c r="AG14" s="40">
        <f t="shared" si="15"/>
        <v>0.6872173456670378</v>
      </c>
      <c r="AH14" s="40">
        <f t="shared" si="16"/>
        <v>-0.025422535290355208</v>
      </c>
      <c r="AI14" s="12">
        <v>353721000</v>
      </c>
      <c r="AJ14" s="12">
        <v>376313000</v>
      </c>
      <c r="AK14" s="12">
        <v>258608821</v>
      </c>
      <c r="AL14" s="12"/>
    </row>
    <row r="15" spans="1:38" s="59" customFormat="1" ht="12.75">
      <c r="A15" s="64"/>
      <c r="B15" s="65" t="s">
        <v>561</v>
      </c>
      <c r="C15" s="32"/>
      <c r="D15" s="84">
        <f>SUM(D9:D14)</f>
        <v>4780627149</v>
      </c>
      <c r="E15" s="85">
        <f>SUM(E9:E14)</f>
        <v>1438112397</v>
      </c>
      <c r="F15" s="93">
        <f t="shared" si="0"/>
        <v>6218739546</v>
      </c>
      <c r="G15" s="84">
        <f>SUM(G9:G14)</f>
        <v>4819276228</v>
      </c>
      <c r="H15" s="85">
        <f>SUM(H9:H14)</f>
        <v>1512108522</v>
      </c>
      <c r="I15" s="86">
        <f t="shared" si="1"/>
        <v>6331384750</v>
      </c>
      <c r="J15" s="84">
        <f>SUM(J9:J14)</f>
        <v>1257538804</v>
      </c>
      <c r="K15" s="85">
        <f>SUM(K9:K14)</f>
        <v>136318352</v>
      </c>
      <c r="L15" s="85">
        <f t="shared" si="2"/>
        <v>1393857156</v>
      </c>
      <c r="M15" s="44">
        <f t="shared" si="3"/>
        <v>0.22413821091712272</v>
      </c>
      <c r="N15" s="114">
        <f>SUM(N9:N14)</f>
        <v>1071763089</v>
      </c>
      <c r="O15" s="115">
        <f>SUM(O9:O14)</f>
        <v>242819146</v>
      </c>
      <c r="P15" s="116">
        <f t="shared" si="4"/>
        <v>1314582235</v>
      </c>
      <c r="Q15" s="44">
        <f t="shared" si="5"/>
        <v>0.21139046349763302</v>
      </c>
      <c r="R15" s="114">
        <f>SUM(R9:R14)</f>
        <v>1034722852</v>
      </c>
      <c r="S15" s="116">
        <f>SUM(S9:S14)</f>
        <v>289072567</v>
      </c>
      <c r="T15" s="116">
        <f t="shared" si="6"/>
        <v>1323795419</v>
      </c>
      <c r="U15" s="44">
        <f t="shared" si="7"/>
        <v>0.209084658612794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3364024745</v>
      </c>
      <c r="AA15" s="85">
        <f t="shared" si="11"/>
        <v>668210065</v>
      </c>
      <c r="AB15" s="85">
        <f t="shared" si="12"/>
        <v>4032234810</v>
      </c>
      <c r="AC15" s="44">
        <f t="shared" si="13"/>
        <v>0.6368645990120881</v>
      </c>
      <c r="AD15" s="84">
        <f>SUM(AD9:AD14)</f>
        <v>853864984</v>
      </c>
      <c r="AE15" s="85">
        <f>SUM(AE9:AE14)</f>
        <v>116697631</v>
      </c>
      <c r="AF15" s="85">
        <f t="shared" si="14"/>
        <v>970562615</v>
      </c>
      <c r="AG15" s="44">
        <f t="shared" si="15"/>
        <v>0.6632327481645383</v>
      </c>
      <c r="AH15" s="44">
        <f t="shared" si="16"/>
        <v>0.3639464353363744</v>
      </c>
      <c r="AI15" s="66">
        <f>SUM(AI9:AI14)</f>
        <v>5214566805</v>
      </c>
      <c r="AJ15" s="66">
        <f>SUM(AJ9:AJ14)</f>
        <v>5098236312</v>
      </c>
      <c r="AK15" s="66">
        <f>SUM(AK9:AK14)</f>
        <v>3381317280</v>
      </c>
      <c r="AL15" s="66"/>
    </row>
    <row r="16" spans="1:38" s="13" customFormat="1" ht="12.75">
      <c r="A16" s="29" t="s">
        <v>97</v>
      </c>
      <c r="B16" s="63" t="s">
        <v>562</v>
      </c>
      <c r="C16" s="39" t="s">
        <v>563</v>
      </c>
      <c r="D16" s="80">
        <v>75858000</v>
      </c>
      <c r="E16" s="81">
        <v>28894168</v>
      </c>
      <c r="F16" s="82">
        <f t="shared" si="0"/>
        <v>104752168</v>
      </c>
      <c r="G16" s="80">
        <v>87958000</v>
      </c>
      <c r="H16" s="81">
        <v>48729161</v>
      </c>
      <c r="I16" s="83">
        <f t="shared" si="1"/>
        <v>136687161</v>
      </c>
      <c r="J16" s="80">
        <v>34773113</v>
      </c>
      <c r="K16" s="81">
        <v>5180772</v>
      </c>
      <c r="L16" s="81">
        <f t="shared" si="2"/>
        <v>39953885</v>
      </c>
      <c r="M16" s="40">
        <f t="shared" si="3"/>
        <v>0.3814134424406376</v>
      </c>
      <c r="N16" s="108">
        <v>19575641</v>
      </c>
      <c r="O16" s="109">
        <v>6693347</v>
      </c>
      <c r="P16" s="110">
        <f t="shared" si="4"/>
        <v>26268988</v>
      </c>
      <c r="Q16" s="40">
        <f t="shared" si="5"/>
        <v>0.2507727381833281</v>
      </c>
      <c r="R16" s="108">
        <v>17541601</v>
      </c>
      <c r="S16" s="110">
        <v>6052335</v>
      </c>
      <c r="T16" s="110">
        <f t="shared" si="6"/>
        <v>23593936</v>
      </c>
      <c r="U16" s="40">
        <f t="shared" si="7"/>
        <v>0.17261267135396866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71890355</v>
      </c>
      <c r="AA16" s="81">
        <f t="shared" si="11"/>
        <v>17926454</v>
      </c>
      <c r="AB16" s="81">
        <f t="shared" si="12"/>
        <v>89816809</v>
      </c>
      <c r="AC16" s="40">
        <f t="shared" si="13"/>
        <v>0.657097626016243</v>
      </c>
      <c r="AD16" s="80">
        <v>16506284</v>
      </c>
      <c r="AE16" s="81">
        <v>3896933</v>
      </c>
      <c r="AF16" s="81">
        <f t="shared" si="14"/>
        <v>20403217</v>
      </c>
      <c r="AG16" s="40">
        <f t="shared" si="15"/>
        <v>0.7039785396386417</v>
      </c>
      <c r="AH16" s="40">
        <f t="shared" si="16"/>
        <v>0.15638313311082275</v>
      </c>
      <c r="AI16" s="12">
        <v>83099001</v>
      </c>
      <c r="AJ16" s="12">
        <v>123631469</v>
      </c>
      <c r="AK16" s="12">
        <v>87033901</v>
      </c>
      <c r="AL16" s="12"/>
    </row>
    <row r="17" spans="1:38" s="13" customFormat="1" ht="12.75">
      <c r="A17" s="29" t="s">
        <v>97</v>
      </c>
      <c r="B17" s="63" t="s">
        <v>564</v>
      </c>
      <c r="C17" s="39" t="s">
        <v>565</v>
      </c>
      <c r="D17" s="80">
        <v>132611944</v>
      </c>
      <c r="E17" s="81">
        <v>53535999</v>
      </c>
      <c r="F17" s="82">
        <f t="shared" si="0"/>
        <v>186147943</v>
      </c>
      <c r="G17" s="80">
        <v>132611944</v>
      </c>
      <c r="H17" s="81">
        <v>53535999</v>
      </c>
      <c r="I17" s="83">
        <f t="shared" si="1"/>
        <v>186147943</v>
      </c>
      <c r="J17" s="80">
        <v>42822434</v>
      </c>
      <c r="K17" s="81">
        <v>4337894</v>
      </c>
      <c r="L17" s="81">
        <f t="shared" si="2"/>
        <v>47160328</v>
      </c>
      <c r="M17" s="40">
        <f t="shared" si="3"/>
        <v>0.25334863893714904</v>
      </c>
      <c r="N17" s="108">
        <v>13544572</v>
      </c>
      <c r="O17" s="109">
        <v>4070350</v>
      </c>
      <c r="P17" s="110">
        <f t="shared" si="4"/>
        <v>17614922</v>
      </c>
      <c r="Q17" s="40">
        <f t="shared" si="5"/>
        <v>0.09462861483245076</v>
      </c>
      <c r="R17" s="108">
        <v>41464064</v>
      </c>
      <c r="S17" s="110">
        <v>7972798</v>
      </c>
      <c r="T17" s="110">
        <f t="shared" si="6"/>
        <v>49436862</v>
      </c>
      <c r="U17" s="40">
        <f t="shared" si="7"/>
        <v>0.2655783416312046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97831070</v>
      </c>
      <c r="AA17" s="81">
        <f t="shared" si="11"/>
        <v>16381042</v>
      </c>
      <c r="AB17" s="81">
        <f t="shared" si="12"/>
        <v>114212112</v>
      </c>
      <c r="AC17" s="40">
        <f t="shared" si="13"/>
        <v>0.6135555954008044</v>
      </c>
      <c r="AD17" s="80">
        <v>18489397</v>
      </c>
      <c r="AE17" s="81">
        <v>0</v>
      </c>
      <c r="AF17" s="81">
        <f t="shared" si="14"/>
        <v>18489397</v>
      </c>
      <c r="AG17" s="40">
        <f t="shared" si="15"/>
        <v>0.3162892306950698</v>
      </c>
      <c r="AH17" s="40">
        <f t="shared" si="16"/>
        <v>1.6737952568166503</v>
      </c>
      <c r="AI17" s="12">
        <v>172099742</v>
      </c>
      <c r="AJ17" s="12">
        <v>172099742</v>
      </c>
      <c r="AK17" s="12">
        <v>54433295</v>
      </c>
      <c r="AL17" s="12"/>
    </row>
    <row r="18" spans="1:38" s="13" customFormat="1" ht="12.75">
      <c r="A18" s="29" t="s">
        <v>97</v>
      </c>
      <c r="B18" s="63" t="s">
        <v>566</v>
      </c>
      <c r="C18" s="39" t="s">
        <v>567</v>
      </c>
      <c r="D18" s="80">
        <v>480398090</v>
      </c>
      <c r="E18" s="81">
        <v>48473000</v>
      </c>
      <c r="F18" s="82">
        <f t="shared" si="0"/>
        <v>528871090</v>
      </c>
      <c r="G18" s="80">
        <v>480398090</v>
      </c>
      <c r="H18" s="81">
        <v>48473000</v>
      </c>
      <c r="I18" s="83">
        <f t="shared" si="1"/>
        <v>528871090</v>
      </c>
      <c r="J18" s="80">
        <v>164522190</v>
      </c>
      <c r="K18" s="81">
        <v>0</v>
      </c>
      <c r="L18" s="81">
        <f t="shared" si="2"/>
        <v>164522190</v>
      </c>
      <c r="M18" s="40">
        <f t="shared" si="3"/>
        <v>0.3110818365965135</v>
      </c>
      <c r="N18" s="108">
        <v>68000628</v>
      </c>
      <c r="O18" s="109">
        <v>3549355</v>
      </c>
      <c r="P18" s="110">
        <f t="shared" si="4"/>
        <v>71549983</v>
      </c>
      <c r="Q18" s="40">
        <f t="shared" si="5"/>
        <v>0.13528813420298696</v>
      </c>
      <c r="R18" s="108">
        <v>118980741</v>
      </c>
      <c r="S18" s="110">
        <v>6413022</v>
      </c>
      <c r="T18" s="110">
        <f t="shared" si="6"/>
        <v>125393763</v>
      </c>
      <c r="U18" s="40">
        <f t="shared" si="7"/>
        <v>0.2370970268009923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351503559</v>
      </c>
      <c r="AA18" s="81">
        <f t="shared" si="11"/>
        <v>9962377</v>
      </c>
      <c r="AB18" s="81">
        <f t="shared" si="12"/>
        <v>361465936</v>
      </c>
      <c r="AC18" s="40">
        <f t="shared" si="13"/>
        <v>0.6834669976004928</v>
      </c>
      <c r="AD18" s="80">
        <v>103498583</v>
      </c>
      <c r="AE18" s="81">
        <v>3122116</v>
      </c>
      <c r="AF18" s="81">
        <f t="shared" si="14"/>
        <v>106620699</v>
      </c>
      <c r="AG18" s="40">
        <f t="shared" si="15"/>
        <v>0.8017053026384291</v>
      </c>
      <c r="AH18" s="40">
        <f t="shared" si="16"/>
        <v>0.17607335326135876</v>
      </c>
      <c r="AI18" s="12">
        <v>481873000</v>
      </c>
      <c r="AJ18" s="12">
        <v>433403188</v>
      </c>
      <c r="AK18" s="12">
        <v>347461634</v>
      </c>
      <c r="AL18" s="12"/>
    </row>
    <row r="19" spans="1:38" s="13" customFormat="1" ht="12.75">
      <c r="A19" s="29" t="s">
        <v>97</v>
      </c>
      <c r="B19" s="63" t="s">
        <v>568</v>
      </c>
      <c r="C19" s="39" t="s">
        <v>569</v>
      </c>
      <c r="D19" s="80">
        <v>334286000</v>
      </c>
      <c r="E19" s="81">
        <v>75693513</v>
      </c>
      <c r="F19" s="82">
        <f t="shared" si="0"/>
        <v>409979513</v>
      </c>
      <c r="G19" s="80">
        <v>334286000</v>
      </c>
      <c r="H19" s="81">
        <v>75693513</v>
      </c>
      <c r="I19" s="83">
        <f t="shared" si="1"/>
        <v>409979513</v>
      </c>
      <c r="J19" s="80">
        <v>90640599</v>
      </c>
      <c r="K19" s="81">
        <v>3737041</v>
      </c>
      <c r="L19" s="81">
        <f t="shared" si="2"/>
        <v>94377640</v>
      </c>
      <c r="M19" s="40">
        <f t="shared" si="3"/>
        <v>0.2302008685980365</v>
      </c>
      <c r="N19" s="108">
        <v>57305497</v>
      </c>
      <c r="O19" s="109">
        <v>5094897</v>
      </c>
      <c r="P19" s="110">
        <f t="shared" si="4"/>
        <v>62400394</v>
      </c>
      <c r="Q19" s="40">
        <f t="shared" si="5"/>
        <v>0.15220368828527292</v>
      </c>
      <c r="R19" s="108">
        <v>14721443</v>
      </c>
      <c r="S19" s="110">
        <v>0</v>
      </c>
      <c r="T19" s="110">
        <f t="shared" si="6"/>
        <v>14721443</v>
      </c>
      <c r="U19" s="40">
        <f t="shared" si="7"/>
        <v>0.03590775278568615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162667539</v>
      </c>
      <c r="AA19" s="81">
        <f t="shared" si="11"/>
        <v>8831938</v>
      </c>
      <c r="AB19" s="81">
        <f t="shared" si="12"/>
        <v>171499477</v>
      </c>
      <c r="AC19" s="40">
        <f t="shared" si="13"/>
        <v>0.4183123096689956</v>
      </c>
      <c r="AD19" s="80">
        <v>65928071</v>
      </c>
      <c r="AE19" s="81">
        <v>1967358</v>
      </c>
      <c r="AF19" s="81">
        <f t="shared" si="14"/>
        <v>67895429</v>
      </c>
      <c r="AG19" s="40">
        <f t="shared" si="15"/>
        <v>0.7335517915033534</v>
      </c>
      <c r="AH19" s="40">
        <f t="shared" si="16"/>
        <v>-0.7831747554021641</v>
      </c>
      <c r="AI19" s="12">
        <v>355511000</v>
      </c>
      <c r="AJ19" s="12">
        <v>354311003</v>
      </c>
      <c r="AK19" s="12">
        <v>259905471</v>
      </c>
      <c r="AL19" s="12"/>
    </row>
    <row r="20" spans="1:38" s="13" customFormat="1" ht="12.75">
      <c r="A20" s="29" t="s">
        <v>97</v>
      </c>
      <c r="B20" s="63" t="s">
        <v>570</v>
      </c>
      <c r="C20" s="39" t="s">
        <v>571</v>
      </c>
      <c r="D20" s="80">
        <v>218268671</v>
      </c>
      <c r="E20" s="81">
        <v>139180748</v>
      </c>
      <c r="F20" s="82">
        <f t="shared" si="0"/>
        <v>357449419</v>
      </c>
      <c r="G20" s="80">
        <v>218268671</v>
      </c>
      <c r="H20" s="81">
        <v>139180748</v>
      </c>
      <c r="I20" s="83">
        <f t="shared" si="1"/>
        <v>357449419</v>
      </c>
      <c r="J20" s="80">
        <v>59159160</v>
      </c>
      <c r="K20" s="81">
        <v>18208484</v>
      </c>
      <c r="L20" s="81">
        <f t="shared" si="2"/>
        <v>77367644</v>
      </c>
      <c r="M20" s="40">
        <f t="shared" si="3"/>
        <v>0.2164436138026007</v>
      </c>
      <c r="N20" s="108">
        <v>9428103</v>
      </c>
      <c r="O20" s="109">
        <v>257024</v>
      </c>
      <c r="P20" s="110">
        <f t="shared" si="4"/>
        <v>9685127</v>
      </c>
      <c r="Q20" s="40">
        <f t="shared" si="5"/>
        <v>0.027095097894116314</v>
      </c>
      <c r="R20" s="108">
        <v>52477012</v>
      </c>
      <c r="S20" s="110">
        <v>0</v>
      </c>
      <c r="T20" s="110">
        <f t="shared" si="6"/>
        <v>52477012</v>
      </c>
      <c r="U20" s="40">
        <f t="shared" si="7"/>
        <v>0.14680961615998597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121064275</v>
      </c>
      <c r="AA20" s="81">
        <f t="shared" si="11"/>
        <v>18465508</v>
      </c>
      <c r="AB20" s="81">
        <f t="shared" si="12"/>
        <v>139529783</v>
      </c>
      <c r="AC20" s="40">
        <f t="shared" si="13"/>
        <v>0.390348327856703</v>
      </c>
      <c r="AD20" s="80">
        <v>21263880</v>
      </c>
      <c r="AE20" s="81">
        <v>0</v>
      </c>
      <c r="AF20" s="81">
        <f t="shared" si="14"/>
        <v>21263880</v>
      </c>
      <c r="AG20" s="40">
        <f t="shared" si="15"/>
        <v>0.4779517043841255</v>
      </c>
      <c r="AH20" s="40">
        <f t="shared" si="16"/>
        <v>1.4678944764549087</v>
      </c>
      <c r="AI20" s="12">
        <v>235202000</v>
      </c>
      <c r="AJ20" s="12">
        <v>212880151</v>
      </c>
      <c r="AK20" s="12">
        <v>101746431</v>
      </c>
      <c r="AL20" s="12"/>
    </row>
    <row r="21" spans="1:38" s="13" customFormat="1" ht="12.75">
      <c r="A21" s="29" t="s">
        <v>116</v>
      </c>
      <c r="B21" s="63" t="s">
        <v>572</v>
      </c>
      <c r="C21" s="39" t="s">
        <v>573</v>
      </c>
      <c r="D21" s="80">
        <v>437670000</v>
      </c>
      <c r="E21" s="81">
        <v>384149000</v>
      </c>
      <c r="F21" s="83">
        <f t="shared" si="0"/>
        <v>821819000</v>
      </c>
      <c r="G21" s="80">
        <v>437670000</v>
      </c>
      <c r="H21" s="81">
        <v>384149000</v>
      </c>
      <c r="I21" s="83">
        <f t="shared" si="1"/>
        <v>821819000</v>
      </c>
      <c r="J21" s="80">
        <v>173197089</v>
      </c>
      <c r="K21" s="81">
        <v>79186387</v>
      </c>
      <c r="L21" s="81">
        <f t="shared" si="2"/>
        <v>252383476</v>
      </c>
      <c r="M21" s="40">
        <f t="shared" si="3"/>
        <v>0.3071034814235251</v>
      </c>
      <c r="N21" s="108">
        <v>115694264</v>
      </c>
      <c r="O21" s="109">
        <v>133561984</v>
      </c>
      <c r="P21" s="110">
        <f t="shared" si="4"/>
        <v>249256248</v>
      </c>
      <c r="Q21" s="40">
        <f t="shared" si="5"/>
        <v>0.30329822990220473</v>
      </c>
      <c r="R21" s="108">
        <v>2462367</v>
      </c>
      <c r="S21" s="110">
        <v>17667066</v>
      </c>
      <c r="T21" s="110">
        <f t="shared" si="6"/>
        <v>20129433</v>
      </c>
      <c r="U21" s="40">
        <f t="shared" si="7"/>
        <v>0.02449375470754509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291353720</v>
      </c>
      <c r="AA21" s="81">
        <f t="shared" si="11"/>
        <v>230415437</v>
      </c>
      <c r="AB21" s="81">
        <f t="shared" si="12"/>
        <v>521769157</v>
      </c>
      <c r="AC21" s="40">
        <f t="shared" si="13"/>
        <v>0.634895466033275</v>
      </c>
      <c r="AD21" s="80">
        <v>195210289</v>
      </c>
      <c r="AE21" s="81">
        <v>58479000</v>
      </c>
      <c r="AF21" s="81">
        <f t="shared" si="14"/>
        <v>253689289</v>
      </c>
      <c r="AG21" s="40">
        <f t="shared" si="15"/>
        <v>0.7930347942168461</v>
      </c>
      <c r="AH21" s="40">
        <f t="shared" si="16"/>
        <v>-0.9206532010896211</v>
      </c>
      <c r="AI21" s="12">
        <v>615400649</v>
      </c>
      <c r="AJ21" s="12">
        <v>1202939649</v>
      </c>
      <c r="AK21" s="12">
        <v>953972997</v>
      </c>
      <c r="AL21" s="12"/>
    </row>
    <row r="22" spans="1:38" s="59" customFormat="1" ht="12.75">
      <c r="A22" s="64"/>
      <c r="B22" s="65" t="s">
        <v>574</v>
      </c>
      <c r="C22" s="32"/>
      <c r="D22" s="84">
        <f>SUM(D16:D21)</f>
        <v>1679092705</v>
      </c>
      <c r="E22" s="85">
        <f>SUM(E16:E21)</f>
        <v>729926428</v>
      </c>
      <c r="F22" s="93">
        <f t="shared" si="0"/>
        <v>2409019133</v>
      </c>
      <c r="G22" s="84">
        <f>SUM(G16:G21)</f>
        <v>1691192705</v>
      </c>
      <c r="H22" s="85">
        <f>SUM(H16:H21)</f>
        <v>749761421</v>
      </c>
      <c r="I22" s="86">
        <f t="shared" si="1"/>
        <v>2440954126</v>
      </c>
      <c r="J22" s="84">
        <f>SUM(J16:J21)</f>
        <v>565114585</v>
      </c>
      <c r="K22" s="85">
        <f>SUM(K16:K21)</f>
        <v>110650578</v>
      </c>
      <c r="L22" s="85">
        <f t="shared" si="2"/>
        <v>675765163</v>
      </c>
      <c r="M22" s="44">
        <f t="shared" si="3"/>
        <v>0.28051465168666223</v>
      </c>
      <c r="N22" s="114">
        <f>SUM(N16:N21)</f>
        <v>283548705</v>
      </c>
      <c r="O22" s="115">
        <f>SUM(O16:O21)</f>
        <v>153226957</v>
      </c>
      <c r="P22" s="116">
        <f t="shared" si="4"/>
        <v>436775662</v>
      </c>
      <c r="Q22" s="44">
        <f t="shared" si="5"/>
        <v>0.18130850685941813</v>
      </c>
      <c r="R22" s="114">
        <f>SUM(R16:R21)</f>
        <v>247647228</v>
      </c>
      <c r="S22" s="116">
        <f>SUM(S16:S21)</f>
        <v>38105221</v>
      </c>
      <c r="T22" s="116">
        <f t="shared" si="6"/>
        <v>285752449</v>
      </c>
      <c r="U22" s="44">
        <f t="shared" si="7"/>
        <v>0.11706588254006377</v>
      </c>
      <c r="V22" s="114">
        <f>SUM(V16:V21)</f>
        <v>0</v>
      </c>
      <c r="W22" s="116">
        <f>SUM(W16:W21)</f>
        <v>0</v>
      </c>
      <c r="X22" s="116">
        <f t="shared" si="8"/>
        <v>0</v>
      </c>
      <c r="Y22" s="44">
        <f t="shared" si="9"/>
        <v>0</v>
      </c>
      <c r="Z22" s="84">
        <f t="shared" si="10"/>
        <v>1096310518</v>
      </c>
      <c r="AA22" s="85">
        <f t="shared" si="11"/>
        <v>301982756</v>
      </c>
      <c r="AB22" s="85">
        <f t="shared" si="12"/>
        <v>1398293274</v>
      </c>
      <c r="AC22" s="44">
        <f t="shared" si="13"/>
        <v>0.5728470105627868</v>
      </c>
      <c r="AD22" s="84">
        <f>SUM(AD16:AD21)</f>
        <v>420896504</v>
      </c>
      <c r="AE22" s="85">
        <f>SUM(AE16:AE21)</f>
        <v>67465407</v>
      </c>
      <c r="AF22" s="85">
        <f t="shared" si="14"/>
        <v>488361911</v>
      </c>
      <c r="AG22" s="44">
        <f t="shared" si="15"/>
        <v>0.7220337111707603</v>
      </c>
      <c r="AH22" s="44">
        <f t="shared" si="16"/>
        <v>-0.41487564332182325</v>
      </c>
      <c r="AI22" s="66">
        <f>SUM(AI16:AI21)</f>
        <v>1943185392</v>
      </c>
      <c r="AJ22" s="66">
        <f>SUM(AJ16:AJ21)</f>
        <v>2499265202</v>
      </c>
      <c r="AK22" s="66">
        <f>SUM(AK16:AK21)</f>
        <v>1804553729</v>
      </c>
      <c r="AL22" s="66"/>
    </row>
    <row r="23" spans="1:38" s="13" customFormat="1" ht="12.75">
      <c r="A23" s="29" t="s">
        <v>97</v>
      </c>
      <c r="B23" s="63" t="s">
        <v>575</v>
      </c>
      <c r="C23" s="39" t="s">
        <v>576</v>
      </c>
      <c r="D23" s="80">
        <v>215049874</v>
      </c>
      <c r="E23" s="81">
        <v>31287650</v>
      </c>
      <c r="F23" s="82">
        <f t="shared" si="0"/>
        <v>246337524</v>
      </c>
      <c r="G23" s="80">
        <v>246860166</v>
      </c>
      <c r="H23" s="81">
        <v>31287650</v>
      </c>
      <c r="I23" s="83">
        <f t="shared" si="1"/>
        <v>278147816</v>
      </c>
      <c r="J23" s="80">
        <v>84093169</v>
      </c>
      <c r="K23" s="81">
        <v>1853672</v>
      </c>
      <c r="L23" s="81">
        <f t="shared" si="2"/>
        <v>85946841</v>
      </c>
      <c r="M23" s="40">
        <f t="shared" si="3"/>
        <v>0.3488986964081039</v>
      </c>
      <c r="N23" s="108">
        <v>59007345</v>
      </c>
      <c r="O23" s="109">
        <v>1996663</v>
      </c>
      <c r="P23" s="110">
        <f t="shared" si="4"/>
        <v>61004008</v>
      </c>
      <c r="Q23" s="40">
        <f t="shared" si="5"/>
        <v>0.24764399271951762</v>
      </c>
      <c r="R23" s="108">
        <v>27040473</v>
      </c>
      <c r="S23" s="110">
        <v>5141698</v>
      </c>
      <c r="T23" s="110">
        <f t="shared" si="6"/>
        <v>32182171</v>
      </c>
      <c r="U23" s="40">
        <f t="shared" si="7"/>
        <v>0.11570168503498154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170140987</v>
      </c>
      <c r="AA23" s="81">
        <f t="shared" si="11"/>
        <v>8992033</v>
      </c>
      <c r="AB23" s="81">
        <f t="shared" si="12"/>
        <v>179133020</v>
      </c>
      <c r="AC23" s="40">
        <f t="shared" si="13"/>
        <v>0.6440209474806734</v>
      </c>
      <c r="AD23" s="80">
        <v>48135955</v>
      </c>
      <c r="AE23" s="81">
        <v>4362848</v>
      </c>
      <c r="AF23" s="81">
        <f t="shared" si="14"/>
        <v>52498803</v>
      </c>
      <c r="AG23" s="40">
        <f t="shared" si="15"/>
        <v>0.8942403586777486</v>
      </c>
      <c r="AH23" s="40">
        <f t="shared" si="16"/>
        <v>-0.38699229009088076</v>
      </c>
      <c r="AI23" s="12">
        <v>277489024</v>
      </c>
      <c r="AJ23" s="12">
        <v>241608743</v>
      </c>
      <c r="AK23" s="12">
        <v>216056289</v>
      </c>
      <c r="AL23" s="12"/>
    </row>
    <row r="24" spans="1:38" s="13" customFormat="1" ht="12.75">
      <c r="A24" s="29" t="s">
        <v>97</v>
      </c>
      <c r="B24" s="63" t="s">
        <v>577</v>
      </c>
      <c r="C24" s="39" t="s">
        <v>578</v>
      </c>
      <c r="D24" s="80">
        <v>125522440</v>
      </c>
      <c r="E24" s="81">
        <v>15901100</v>
      </c>
      <c r="F24" s="82">
        <f t="shared" si="0"/>
        <v>141423540</v>
      </c>
      <c r="G24" s="80">
        <v>125522440</v>
      </c>
      <c r="H24" s="81">
        <v>15901100</v>
      </c>
      <c r="I24" s="83">
        <f t="shared" si="1"/>
        <v>141423540</v>
      </c>
      <c r="J24" s="80">
        <v>36830326</v>
      </c>
      <c r="K24" s="81">
        <v>0</v>
      </c>
      <c r="L24" s="81">
        <f t="shared" si="2"/>
        <v>36830326</v>
      </c>
      <c r="M24" s="40">
        <f t="shared" si="3"/>
        <v>0.2604257113066184</v>
      </c>
      <c r="N24" s="108">
        <v>29513541</v>
      </c>
      <c r="O24" s="109">
        <v>0</v>
      </c>
      <c r="P24" s="110">
        <f t="shared" si="4"/>
        <v>29513541</v>
      </c>
      <c r="Q24" s="40">
        <f t="shared" si="5"/>
        <v>0.208689027300547</v>
      </c>
      <c r="R24" s="108">
        <v>21203847</v>
      </c>
      <c r="S24" s="110">
        <v>0</v>
      </c>
      <c r="T24" s="110">
        <f t="shared" si="6"/>
        <v>21203847</v>
      </c>
      <c r="U24" s="40">
        <f t="shared" si="7"/>
        <v>0.14993152483667146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87547714</v>
      </c>
      <c r="AA24" s="81">
        <f t="shared" si="11"/>
        <v>0</v>
      </c>
      <c r="AB24" s="81">
        <f t="shared" si="12"/>
        <v>87547714</v>
      </c>
      <c r="AC24" s="40">
        <f t="shared" si="13"/>
        <v>0.6190462634438368</v>
      </c>
      <c r="AD24" s="80">
        <v>2678486</v>
      </c>
      <c r="AE24" s="81">
        <v>0</v>
      </c>
      <c r="AF24" s="81">
        <f t="shared" si="14"/>
        <v>2678486</v>
      </c>
      <c r="AG24" s="40">
        <f t="shared" si="15"/>
        <v>0.4992353278793069</v>
      </c>
      <c r="AH24" s="40">
        <f t="shared" si="16"/>
        <v>6.9163553589602484</v>
      </c>
      <c r="AI24" s="12">
        <v>109766000</v>
      </c>
      <c r="AJ24" s="12">
        <v>109766000</v>
      </c>
      <c r="AK24" s="12">
        <v>54799065</v>
      </c>
      <c r="AL24" s="12"/>
    </row>
    <row r="25" spans="1:38" s="13" customFormat="1" ht="12.75">
      <c r="A25" s="29" t="s">
        <v>97</v>
      </c>
      <c r="B25" s="63" t="s">
        <v>579</v>
      </c>
      <c r="C25" s="39" t="s">
        <v>580</v>
      </c>
      <c r="D25" s="80">
        <v>129618186</v>
      </c>
      <c r="E25" s="81">
        <v>61840000</v>
      </c>
      <c r="F25" s="82">
        <f t="shared" si="0"/>
        <v>191458186</v>
      </c>
      <c r="G25" s="80">
        <v>129618186</v>
      </c>
      <c r="H25" s="81">
        <v>61840000</v>
      </c>
      <c r="I25" s="83">
        <f t="shared" si="1"/>
        <v>191458186</v>
      </c>
      <c r="J25" s="80">
        <v>36926062</v>
      </c>
      <c r="K25" s="81">
        <v>1005438</v>
      </c>
      <c r="L25" s="81">
        <f t="shared" si="2"/>
        <v>37931500</v>
      </c>
      <c r="M25" s="40">
        <f t="shared" si="3"/>
        <v>0.19811897726848826</v>
      </c>
      <c r="N25" s="108">
        <v>11466953</v>
      </c>
      <c r="O25" s="109">
        <v>773026</v>
      </c>
      <c r="P25" s="110">
        <f t="shared" si="4"/>
        <v>12239979</v>
      </c>
      <c r="Q25" s="40">
        <f t="shared" si="5"/>
        <v>0.06393029859794033</v>
      </c>
      <c r="R25" s="108">
        <v>26710703</v>
      </c>
      <c r="S25" s="110">
        <v>596784</v>
      </c>
      <c r="T25" s="110">
        <f t="shared" si="6"/>
        <v>27307487</v>
      </c>
      <c r="U25" s="40">
        <f t="shared" si="7"/>
        <v>0.14262898636258886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75103718</v>
      </c>
      <c r="AA25" s="81">
        <f t="shared" si="11"/>
        <v>2375248</v>
      </c>
      <c r="AB25" s="81">
        <f t="shared" si="12"/>
        <v>77478966</v>
      </c>
      <c r="AC25" s="40">
        <f t="shared" si="13"/>
        <v>0.4046782622290175</v>
      </c>
      <c r="AD25" s="80">
        <v>24661812</v>
      </c>
      <c r="AE25" s="81">
        <v>245764</v>
      </c>
      <c r="AF25" s="81">
        <f t="shared" si="14"/>
        <v>24907576</v>
      </c>
      <c r="AG25" s="40">
        <f t="shared" si="15"/>
        <v>0.5913445758998858</v>
      </c>
      <c r="AH25" s="40">
        <f t="shared" si="16"/>
        <v>0.096352651899968</v>
      </c>
      <c r="AI25" s="12">
        <v>113617999</v>
      </c>
      <c r="AJ25" s="12">
        <v>187238266</v>
      </c>
      <c r="AK25" s="12">
        <v>110722333</v>
      </c>
      <c r="AL25" s="12"/>
    </row>
    <row r="26" spans="1:38" s="13" customFormat="1" ht="12.75">
      <c r="A26" s="29" t="s">
        <v>97</v>
      </c>
      <c r="B26" s="63" t="s">
        <v>581</v>
      </c>
      <c r="C26" s="39" t="s">
        <v>582</v>
      </c>
      <c r="D26" s="80">
        <v>201858386</v>
      </c>
      <c r="E26" s="81">
        <v>15537000</v>
      </c>
      <c r="F26" s="82">
        <f t="shared" si="0"/>
        <v>217395386</v>
      </c>
      <c r="G26" s="80">
        <v>201858386</v>
      </c>
      <c r="H26" s="81">
        <v>15537000</v>
      </c>
      <c r="I26" s="83">
        <f t="shared" si="1"/>
        <v>217395386</v>
      </c>
      <c r="J26" s="80">
        <v>43449358</v>
      </c>
      <c r="K26" s="81">
        <v>2214713</v>
      </c>
      <c r="L26" s="81">
        <f t="shared" si="2"/>
        <v>45664071</v>
      </c>
      <c r="M26" s="40">
        <f t="shared" si="3"/>
        <v>0.21005078277052303</v>
      </c>
      <c r="N26" s="108">
        <v>39800661</v>
      </c>
      <c r="O26" s="109">
        <v>6838719</v>
      </c>
      <c r="P26" s="110">
        <f t="shared" si="4"/>
        <v>46639380</v>
      </c>
      <c r="Q26" s="40">
        <f t="shared" si="5"/>
        <v>0.2145371199368509</v>
      </c>
      <c r="R26" s="108">
        <v>46644881</v>
      </c>
      <c r="S26" s="110">
        <v>6930581</v>
      </c>
      <c r="T26" s="110">
        <f t="shared" si="6"/>
        <v>53575462</v>
      </c>
      <c r="U26" s="40">
        <f t="shared" si="7"/>
        <v>0.24644249809423277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129894900</v>
      </c>
      <c r="AA26" s="81">
        <f t="shared" si="11"/>
        <v>15984013</v>
      </c>
      <c r="AB26" s="81">
        <f t="shared" si="12"/>
        <v>145878913</v>
      </c>
      <c r="AC26" s="40">
        <f t="shared" si="13"/>
        <v>0.6710304008016067</v>
      </c>
      <c r="AD26" s="80">
        <v>13927127</v>
      </c>
      <c r="AE26" s="81">
        <v>1908012</v>
      </c>
      <c r="AF26" s="81">
        <f t="shared" si="14"/>
        <v>15835139</v>
      </c>
      <c r="AG26" s="40">
        <f t="shared" si="15"/>
        <v>0.32071729306467384</v>
      </c>
      <c r="AH26" s="40">
        <f t="shared" si="16"/>
        <v>2.3833275476773523</v>
      </c>
      <c r="AI26" s="12">
        <v>226377050</v>
      </c>
      <c r="AJ26" s="12">
        <v>198228600</v>
      </c>
      <c r="AK26" s="12">
        <v>63575340</v>
      </c>
      <c r="AL26" s="12"/>
    </row>
    <row r="27" spans="1:38" s="13" customFormat="1" ht="12.75">
      <c r="A27" s="29" t="s">
        <v>97</v>
      </c>
      <c r="B27" s="63" t="s">
        <v>583</v>
      </c>
      <c r="C27" s="39" t="s">
        <v>584</v>
      </c>
      <c r="D27" s="80">
        <v>119230604</v>
      </c>
      <c r="E27" s="81">
        <v>48281000</v>
      </c>
      <c r="F27" s="82">
        <f t="shared" si="0"/>
        <v>167511604</v>
      </c>
      <c r="G27" s="80">
        <v>119230604</v>
      </c>
      <c r="H27" s="81">
        <v>48281000</v>
      </c>
      <c r="I27" s="83">
        <f t="shared" si="1"/>
        <v>167511604</v>
      </c>
      <c r="J27" s="80">
        <v>35609923</v>
      </c>
      <c r="K27" s="81">
        <v>8739301</v>
      </c>
      <c r="L27" s="81">
        <f t="shared" si="2"/>
        <v>44349224</v>
      </c>
      <c r="M27" s="40">
        <f t="shared" si="3"/>
        <v>0.2647531451015179</v>
      </c>
      <c r="N27" s="108">
        <v>23879272</v>
      </c>
      <c r="O27" s="109">
        <v>2189484</v>
      </c>
      <c r="P27" s="110">
        <f t="shared" si="4"/>
        <v>26068756</v>
      </c>
      <c r="Q27" s="40">
        <f t="shared" si="5"/>
        <v>0.15562358294891618</v>
      </c>
      <c r="R27" s="108">
        <v>17405067</v>
      </c>
      <c r="S27" s="110">
        <v>10244081</v>
      </c>
      <c r="T27" s="110">
        <f t="shared" si="6"/>
        <v>27649148</v>
      </c>
      <c r="U27" s="40">
        <f t="shared" si="7"/>
        <v>0.16505810546712932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76894262</v>
      </c>
      <c r="AA27" s="81">
        <f t="shared" si="11"/>
        <v>21172866</v>
      </c>
      <c r="AB27" s="81">
        <f t="shared" si="12"/>
        <v>98067128</v>
      </c>
      <c r="AC27" s="40">
        <f t="shared" si="13"/>
        <v>0.5854348335175633</v>
      </c>
      <c r="AD27" s="80">
        <v>0</v>
      </c>
      <c r="AE27" s="81">
        <v>7181725</v>
      </c>
      <c r="AF27" s="81">
        <f t="shared" si="14"/>
        <v>7181725</v>
      </c>
      <c r="AG27" s="40">
        <f t="shared" si="15"/>
        <v>0.2581346585823101</v>
      </c>
      <c r="AH27" s="40">
        <f t="shared" si="16"/>
        <v>2.8499313187291353</v>
      </c>
      <c r="AI27" s="12">
        <v>0</v>
      </c>
      <c r="AJ27" s="12">
        <v>177627000</v>
      </c>
      <c r="AK27" s="12">
        <v>45851685</v>
      </c>
      <c r="AL27" s="12"/>
    </row>
    <row r="28" spans="1:38" s="13" customFormat="1" ht="12.75">
      <c r="A28" s="29" t="s">
        <v>116</v>
      </c>
      <c r="B28" s="63" t="s">
        <v>585</v>
      </c>
      <c r="C28" s="39" t="s">
        <v>586</v>
      </c>
      <c r="D28" s="80">
        <v>611674600</v>
      </c>
      <c r="E28" s="81">
        <v>370916000</v>
      </c>
      <c r="F28" s="82">
        <f t="shared" si="0"/>
        <v>982590600</v>
      </c>
      <c r="G28" s="80">
        <v>611674600</v>
      </c>
      <c r="H28" s="81">
        <v>370916000</v>
      </c>
      <c r="I28" s="83">
        <f t="shared" si="1"/>
        <v>982590600</v>
      </c>
      <c r="J28" s="80">
        <v>99897291</v>
      </c>
      <c r="K28" s="81">
        <v>71399418</v>
      </c>
      <c r="L28" s="81">
        <f t="shared" si="2"/>
        <v>171296709</v>
      </c>
      <c r="M28" s="40">
        <f t="shared" si="3"/>
        <v>0.17433171963989885</v>
      </c>
      <c r="N28" s="108">
        <v>106770644</v>
      </c>
      <c r="O28" s="109">
        <v>102974663</v>
      </c>
      <c r="P28" s="110">
        <f t="shared" si="4"/>
        <v>209745307</v>
      </c>
      <c r="Q28" s="40">
        <f t="shared" si="5"/>
        <v>0.21346154441127363</v>
      </c>
      <c r="R28" s="108">
        <v>780657</v>
      </c>
      <c r="S28" s="110">
        <v>10006472</v>
      </c>
      <c r="T28" s="110">
        <f t="shared" si="6"/>
        <v>10787129</v>
      </c>
      <c r="U28" s="40">
        <f t="shared" si="7"/>
        <v>0.01097825381191312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207448592</v>
      </c>
      <c r="AA28" s="81">
        <f t="shared" si="11"/>
        <v>184380553</v>
      </c>
      <c r="AB28" s="81">
        <f t="shared" si="12"/>
        <v>391829145</v>
      </c>
      <c r="AC28" s="40">
        <f t="shared" si="13"/>
        <v>0.3987715178630856</v>
      </c>
      <c r="AD28" s="80">
        <v>48011198</v>
      </c>
      <c r="AE28" s="81">
        <v>127715761</v>
      </c>
      <c r="AF28" s="81">
        <f t="shared" si="14"/>
        <v>175726959</v>
      </c>
      <c r="AG28" s="40">
        <f t="shared" si="15"/>
        <v>1.865675189842804</v>
      </c>
      <c r="AH28" s="40">
        <f t="shared" si="16"/>
        <v>-0.938614262368246</v>
      </c>
      <c r="AI28" s="12">
        <v>189845621</v>
      </c>
      <c r="AJ28" s="12">
        <v>189845621</v>
      </c>
      <c r="AK28" s="12">
        <v>354190265</v>
      </c>
      <c r="AL28" s="12"/>
    </row>
    <row r="29" spans="1:38" s="59" customFormat="1" ht="12.75">
      <c r="A29" s="64"/>
      <c r="B29" s="65" t="s">
        <v>587</v>
      </c>
      <c r="C29" s="32"/>
      <c r="D29" s="84">
        <f>SUM(D23:D28)</f>
        <v>1402954090</v>
      </c>
      <c r="E29" s="85">
        <f>SUM(E23:E28)</f>
        <v>543762750</v>
      </c>
      <c r="F29" s="93">
        <f t="shared" si="0"/>
        <v>1946716840</v>
      </c>
      <c r="G29" s="84">
        <f>SUM(G23:G28)</f>
        <v>1434764382</v>
      </c>
      <c r="H29" s="85">
        <f>SUM(H23:H28)</f>
        <v>543762750</v>
      </c>
      <c r="I29" s="86">
        <f t="shared" si="1"/>
        <v>1978527132</v>
      </c>
      <c r="J29" s="84">
        <f>SUM(J23:J28)</f>
        <v>336806129</v>
      </c>
      <c r="K29" s="85">
        <f>SUM(K23:K28)</f>
        <v>85212542</v>
      </c>
      <c r="L29" s="85">
        <f t="shared" si="2"/>
        <v>422018671</v>
      </c>
      <c r="M29" s="44">
        <f t="shared" si="3"/>
        <v>0.2167848257787712</v>
      </c>
      <c r="N29" s="114">
        <f>SUM(N23:N28)</f>
        <v>270438416</v>
      </c>
      <c r="O29" s="115">
        <f>SUM(O23:O28)</f>
        <v>114772555</v>
      </c>
      <c r="P29" s="116">
        <f t="shared" si="4"/>
        <v>385210971</v>
      </c>
      <c r="Q29" s="44">
        <f t="shared" si="5"/>
        <v>0.19787724803366882</v>
      </c>
      <c r="R29" s="114">
        <f>SUM(R23:R28)</f>
        <v>139785628</v>
      </c>
      <c r="S29" s="116">
        <f>SUM(S23:S28)</f>
        <v>32919616</v>
      </c>
      <c r="T29" s="116">
        <f t="shared" si="6"/>
        <v>172705244</v>
      </c>
      <c r="U29" s="44">
        <f t="shared" si="7"/>
        <v>0.08728980321104841</v>
      </c>
      <c r="V29" s="114">
        <f>SUM(V23:V28)</f>
        <v>0</v>
      </c>
      <c r="W29" s="116">
        <f>SUM(W23:W28)</f>
        <v>0</v>
      </c>
      <c r="X29" s="116">
        <f t="shared" si="8"/>
        <v>0</v>
      </c>
      <c r="Y29" s="44">
        <f t="shared" si="9"/>
        <v>0</v>
      </c>
      <c r="Z29" s="84">
        <f t="shared" si="10"/>
        <v>747030173</v>
      </c>
      <c r="AA29" s="85">
        <f t="shared" si="11"/>
        <v>232904713</v>
      </c>
      <c r="AB29" s="85">
        <f t="shared" si="12"/>
        <v>979934886</v>
      </c>
      <c r="AC29" s="44">
        <f t="shared" si="13"/>
        <v>0.495285038122995</v>
      </c>
      <c r="AD29" s="84">
        <f>SUM(AD23:AD28)</f>
        <v>137414578</v>
      </c>
      <c r="AE29" s="85">
        <f>SUM(AE23:AE28)</f>
        <v>141414110</v>
      </c>
      <c r="AF29" s="85">
        <f t="shared" si="14"/>
        <v>278828688</v>
      </c>
      <c r="AG29" s="44">
        <f t="shared" si="15"/>
        <v>0.7653573177264953</v>
      </c>
      <c r="AH29" s="44">
        <f t="shared" si="16"/>
        <v>-0.38060446635247236</v>
      </c>
      <c r="AI29" s="66">
        <f>SUM(AI23:AI28)</f>
        <v>917095694</v>
      </c>
      <c r="AJ29" s="66">
        <f>SUM(AJ23:AJ28)</f>
        <v>1104314230</v>
      </c>
      <c r="AK29" s="66">
        <f>SUM(AK23:AK28)</f>
        <v>845194977</v>
      </c>
      <c r="AL29" s="66"/>
    </row>
    <row r="30" spans="1:38" s="13" customFormat="1" ht="12.75">
      <c r="A30" s="29" t="s">
        <v>97</v>
      </c>
      <c r="B30" s="63" t="s">
        <v>588</v>
      </c>
      <c r="C30" s="39" t="s">
        <v>589</v>
      </c>
      <c r="D30" s="80">
        <v>107581839</v>
      </c>
      <c r="E30" s="81">
        <v>51911000</v>
      </c>
      <c r="F30" s="83">
        <f t="shared" si="0"/>
        <v>159492839</v>
      </c>
      <c r="G30" s="80">
        <v>105460339</v>
      </c>
      <c r="H30" s="81">
        <v>68919397</v>
      </c>
      <c r="I30" s="83">
        <f t="shared" si="1"/>
        <v>174379736</v>
      </c>
      <c r="J30" s="80">
        <v>50024638</v>
      </c>
      <c r="K30" s="81">
        <v>5664613</v>
      </c>
      <c r="L30" s="81">
        <f t="shared" si="2"/>
        <v>55689251</v>
      </c>
      <c r="M30" s="40">
        <f t="shared" si="3"/>
        <v>0.3491645853767767</v>
      </c>
      <c r="N30" s="108">
        <v>39286873</v>
      </c>
      <c r="O30" s="109">
        <v>10562627</v>
      </c>
      <c r="P30" s="110">
        <f t="shared" si="4"/>
        <v>49849500</v>
      </c>
      <c r="Q30" s="40">
        <f t="shared" si="5"/>
        <v>0.3125500825776886</v>
      </c>
      <c r="R30" s="108">
        <v>28446322</v>
      </c>
      <c r="S30" s="110">
        <v>5296028</v>
      </c>
      <c r="T30" s="110">
        <f t="shared" si="6"/>
        <v>33742350</v>
      </c>
      <c r="U30" s="40">
        <f t="shared" si="7"/>
        <v>0.19349926071685303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117757833</v>
      </c>
      <c r="AA30" s="81">
        <f t="shared" si="11"/>
        <v>21523268</v>
      </c>
      <c r="AB30" s="81">
        <f t="shared" si="12"/>
        <v>139281101</v>
      </c>
      <c r="AC30" s="40">
        <f t="shared" si="13"/>
        <v>0.7987229720315668</v>
      </c>
      <c r="AD30" s="80">
        <v>33384890</v>
      </c>
      <c r="AE30" s="81">
        <v>3502920</v>
      </c>
      <c r="AF30" s="81">
        <f t="shared" si="14"/>
        <v>36887810</v>
      </c>
      <c r="AG30" s="40">
        <f t="shared" si="15"/>
        <v>0.7047622573862689</v>
      </c>
      <c r="AH30" s="40">
        <f t="shared" si="16"/>
        <v>-0.08527098789545928</v>
      </c>
      <c r="AI30" s="12">
        <v>138482800</v>
      </c>
      <c r="AJ30" s="12">
        <v>162860475</v>
      </c>
      <c r="AK30" s="12">
        <v>114777916</v>
      </c>
      <c r="AL30" s="12"/>
    </row>
    <row r="31" spans="1:38" s="13" customFormat="1" ht="12.75">
      <c r="A31" s="29" t="s">
        <v>97</v>
      </c>
      <c r="B31" s="63" t="s">
        <v>91</v>
      </c>
      <c r="C31" s="39" t="s">
        <v>92</v>
      </c>
      <c r="D31" s="80">
        <v>959132732</v>
      </c>
      <c r="E31" s="81">
        <v>157672949</v>
      </c>
      <c r="F31" s="82">
        <f t="shared" si="0"/>
        <v>1116805681</v>
      </c>
      <c r="G31" s="80">
        <v>959132732</v>
      </c>
      <c r="H31" s="81">
        <v>157672949</v>
      </c>
      <c r="I31" s="83">
        <f t="shared" si="1"/>
        <v>1116805681</v>
      </c>
      <c r="J31" s="80">
        <v>279326592</v>
      </c>
      <c r="K31" s="81">
        <v>13101519</v>
      </c>
      <c r="L31" s="81">
        <f t="shared" si="2"/>
        <v>292428111</v>
      </c>
      <c r="M31" s="40">
        <f t="shared" si="3"/>
        <v>0.26184332330594584</v>
      </c>
      <c r="N31" s="108">
        <v>219930738</v>
      </c>
      <c r="O31" s="109">
        <v>24573435</v>
      </c>
      <c r="P31" s="110">
        <f t="shared" si="4"/>
        <v>244504173</v>
      </c>
      <c r="Q31" s="40">
        <f t="shared" si="5"/>
        <v>0.21893170598941464</v>
      </c>
      <c r="R31" s="108">
        <v>217869969</v>
      </c>
      <c r="S31" s="110">
        <v>6355308</v>
      </c>
      <c r="T31" s="110">
        <f t="shared" si="6"/>
        <v>224225277</v>
      </c>
      <c r="U31" s="40">
        <f t="shared" si="7"/>
        <v>0.20077376110696915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717127299</v>
      </c>
      <c r="AA31" s="81">
        <f t="shared" si="11"/>
        <v>44030262</v>
      </c>
      <c r="AB31" s="81">
        <f t="shared" si="12"/>
        <v>761157561</v>
      </c>
      <c r="AC31" s="40">
        <f t="shared" si="13"/>
        <v>0.6815487904023296</v>
      </c>
      <c r="AD31" s="80">
        <v>211276724</v>
      </c>
      <c r="AE31" s="81">
        <v>14487459</v>
      </c>
      <c r="AF31" s="81">
        <f t="shared" si="14"/>
        <v>225764183</v>
      </c>
      <c r="AG31" s="40">
        <f t="shared" si="15"/>
        <v>0.7532983824240546</v>
      </c>
      <c r="AH31" s="40">
        <f t="shared" si="16"/>
        <v>-0.006816431107674825</v>
      </c>
      <c r="AI31" s="12">
        <v>917925216</v>
      </c>
      <c r="AJ31" s="12">
        <v>939483617</v>
      </c>
      <c r="AK31" s="12">
        <v>707711489</v>
      </c>
      <c r="AL31" s="12"/>
    </row>
    <row r="32" spans="1:38" s="13" customFormat="1" ht="12.75">
      <c r="A32" s="29" t="s">
        <v>97</v>
      </c>
      <c r="B32" s="63" t="s">
        <v>57</v>
      </c>
      <c r="C32" s="39" t="s">
        <v>58</v>
      </c>
      <c r="D32" s="80">
        <v>1793178578</v>
      </c>
      <c r="E32" s="81">
        <v>152246332</v>
      </c>
      <c r="F32" s="82">
        <f t="shared" si="0"/>
        <v>1945424910</v>
      </c>
      <c r="G32" s="80">
        <v>1741794447</v>
      </c>
      <c r="H32" s="81">
        <v>215643853</v>
      </c>
      <c r="I32" s="83">
        <f t="shared" si="1"/>
        <v>1957438300</v>
      </c>
      <c r="J32" s="80">
        <v>491918132</v>
      </c>
      <c r="K32" s="81">
        <v>11565665</v>
      </c>
      <c r="L32" s="81">
        <f t="shared" si="2"/>
        <v>503483797</v>
      </c>
      <c r="M32" s="40">
        <f t="shared" si="3"/>
        <v>0.2588040249777618</v>
      </c>
      <c r="N32" s="108">
        <v>419964701</v>
      </c>
      <c r="O32" s="109">
        <v>32346285</v>
      </c>
      <c r="P32" s="110">
        <f t="shared" si="4"/>
        <v>452310986</v>
      </c>
      <c r="Q32" s="40">
        <f t="shared" si="5"/>
        <v>0.2324998429263456</v>
      </c>
      <c r="R32" s="108">
        <v>418328013</v>
      </c>
      <c r="S32" s="110">
        <v>10263511</v>
      </c>
      <c r="T32" s="110">
        <f t="shared" si="6"/>
        <v>428591524</v>
      </c>
      <c r="U32" s="40">
        <f t="shared" si="7"/>
        <v>0.2189553172633845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1330210846</v>
      </c>
      <c r="AA32" s="81">
        <f t="shared" si="11"/>
        <v>54175461</v>
      </c>
      <c r="AB32" s="81">
        <f t="shared" si="12"/>
        <v>1384386307</v>
      </c>
      <c r="AC32" s="40">
        <f t="shared" si="13"/>
        <v>0.7072439049547564</v>
      </c>
      <c r="AD32" s="80">
        <v>296473592</v>
      </c>
      <c r="AE32" s="81">
        <v>11243120</v>
      </c>
      <c r="AF32" s="81">
        <f t="shared" si="14"/>
        <v>307716712</v>
      </c>
      <c r="AG32" s="40">
        <f t="shared" si="15"/>
        <v>0.6472247885444766</v>
      </c>
      <c r="AH32" s="40">
        <f t="shared" si="16"/>
        <v>0.39281198351033986</v>
      </c>
      <c r="AI32" s="12">
        <v>2037730066</v>
      </c>
      <c r="AJ32" s="12">
        <v>1850926941</v>
      </c>
      <c r="AK32" s="12">
        <v>1197965798</v>
      </c>
      <c r="AL32" s="12"/>
    </row>
    <row r="33" spans="1:38" s="13" customFormat="1" ht="12.75">
      <c r="A33" s="29" t="s">
        <v>97</v>
      </c>
      <c r="B33" s="63" t="s">
        <v>590</v>
      </c>
      <c r="C33" s="39" t="s">
        <v>591</v>
      </c>
      <c r="D33" s="80">
        <v>261617700</v>
      </c>
      <c r="E33" s="81">
        <v>61278300</v>
      </c>
      <c r="F33" s="82">
        <f t="shared" si="0"/>
        <v>322896000</v>
      </c>
      <c r="G33" s="80">
        <v>261617700</v>
      </c>
      <c r="H33" s="81">
        <v>61278300</v>
      </c>
      <c r="I33" s="83">
        <f t="shared" si="1"/>
        <v>322896000</v>
      </c>
      <c r="J33" s="80">
        <v>73740281</v>
      </c>
      <c r="K33" s="81">
        <v>9613308</v>
      </c>
      <c r="L33" s="81">
        <f t="shared" si="2"/>
        <v>83353589</v>
      </c>
      <c r="M33" s="40">
        <f t="shared" si="3"/>
        <v>0.25814376455577026</v>
      </c>
      <c r="N33" s="108">
        <v>62973814</v>
      </c>
      <c r="O33" s="109">
        <v>16608497</v>
      </c>
      <c r="P33" s="110">
        <f t="shared" si="4"/>
        <v>79582311</v>
      </c>
      <c r="Q33" s="40">
        <f t="shared" si="5"/>
        <v>0.24646422067786533</v>
      </c>
      <c r="R33" s="108">
        <v>60111618</v>
      </c>
      <c r="S33" s="110">
        <v>3219033</v>
      </c>
      <c r="T33" s="110">
        <f t="shared" si="6"/>
        <v>63330651</v>
      </c>
      <c r="U33" s="40">
        <f t="shared" si="7"/>
        <v>0.19613327820722462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196825713</v>
      </c>
      <c r="AA33" s="81">
        <f t="shared" si="11"/>
        <v>29440838</v>
      </c>
      <c r="AB33" s="81">
        <f t="shared" si="12"/>
        <v>226266551</v>
      </c>
      <c r="AC33" s="40">
        <f t="shared" si="13"/>
        <v>0.7007412634408602</v>
      </c>
      <c r="AD33" s="80">
        <v>51673372</v>
      </c>
      <c r="AE33" s="81">
        <v>11988709</v>
      </c>
      <c r="AF33" s="81">
        <f t="shared" si="14"/>
        <v>63662081</v>
      </c>
      <c r="AG33" s="40">
        <f t="shared" si="15"/>
        <v>0.761115742102024</v>
      </c>
      <c r="AH33" s="40">
        <f t="shared" si="16"/>
        <v>-0.005206081780455785</v>
      </c>
      <c r="AI33" s="12">
        <v>260835976</v>
      </c>
      <c r="AJ33" s="12">
        <v>260769724</v>
      </c>
      <c r="AK33" s="12">
        <v>198475942</v>
      </c>
      <c r="AL33" s="12"/>
    </row>
    <row r="34" spans="1:38" s="13" customFormat="1" ht="12.75">
      <c r="A34" s="29" t="s">
        <v>116</v>
      </c>
      <c r="B34" s="63" t="s">
        <v>592</v>
      </c>
      <c r="C34" s="39" t="s">
        <v>593</v>
      </c>
      <c r="D34" s="80">
        <v>173017600</v>
      </c>
      <c r="E34" s="81">
        <v>13189370</v>
      </c>
      <c r="F34" s="82">
        <f t="shared" si="0"/>
        <v>186206970</v>
      </c>
      <c r="G34" s="80">
        <v>173017600</v>
      </c>
      <c r="H34" s="81">
        <v>14694370</v>
      </c>
      <c r="I34" s="83">
        <f t="shared" si="1"/>
        <v>187711970</v>
      </c>
      <c r="J34" s="80">
        <v>68436206</v>
      </c>
      <c r="K34" s="81">
        <v>399151</v>
      </c>
      <c r="L34" s="81">
        <f t="shared" si="2"/>
        <v>68835357</v>
      </c>
      <c r="M34" s="40">
        <f t="shared" si="3"/>
        <v>0.3696712158519093</v>
      </c>
      <c r="N34" s="108">
        <v>54736060</v>
      </c>
      <c r="O34" s="109">
        <v>484626</v>
      </c>
      <c r="P34" s="110">
        <f t="shared" si="4"/>
        <v>55220686</v>
      </c>
      <c r="Q34" s="40">
        <f t="shared" si="5"/>
        <v>0.29655541895128845</v>
      </c>
      <c r="R34" s="108">
        <v>141423438</v>
      </c>
      <c r="S34" s="110">
        <v>108410</v>
      </c>
      <c r="T34" s="110">
        <f t="shared" si="6"/>
        <v>141531848</v>
      </c>
      <c r="U34" s="40">
        <f t="shared" si="7"/>
        <v>0.7539841385714507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264595704</v>
      </c>
      <c r="AA34" s="81">
        <f t="shared" si="11"/>
        <v>992187</v>
      </c>
      <c r="AB34" s="81">
        <f t="shared" si="12"/>
        <v>265587891</v>
      </c>
      <c r="AC34" s="40">
        <f t="shared" si="13"/>
        <v>1.4148692328997452</v>
      </c>
      <c r="AD34" s="80">
        <v>42419722</v>
      </c>
      <c r="AE34" s="81">
        <v>226480</v>
      </c>
      <c r="AF34" s="81">
        <f t="shared" si="14"/>
        <v>42646202</v>
      </c>
      <c r="AG34" s="40">
        <f t="shared" si="15"/>
        <v>0.915487271189863</v>
      </c>
      <c r="AH34" s="40">
        <f t="shared" si="16"/>
        <v>2.3187444921824456</v>
      </c>
      <c r="AI34" s="12">
        <v>259528774</v>
      </c>
      <c r="AJ34" s="12">
        <v>179286200</v>
      </c>
      <c r="AK34" s="12">
        <v>164134234</v>
      </c>
      <c r="AL34" s="12"/>
    </row>
    <row r="35" spans="1:38" s="59" customFormat="1" ht="12.75">
      <c r="A35" s="64"/>
      <c r="B35" s="65" t="s">
        <v>594</v>
      </c>
      <c r="C35" s="32"/>
      <c r="D35" s="84">
        <f>SUM(D30:D34)</f>
        <v>3294528449</v>
      </c>
      <c r="E35" s="85">
        <f>SUM(E30:E34)</f>
        <v>436297951</v>
      </c>
      <c r="F35" s="93">
        <f t="shared" si="0"/>
        <v>3730826400</v>
      </c>
      <c r="G35" s="84">
        <f>SUM(G30:G34)</f>
        <v>3241022818</v>
      </c>
      <c r="H35" s="85">
        <f>SUM(H30:H34)</f>
        <v>518208869</v>
      </c>
      <c r="I35" s="86">
        <f t="shared" si="1"/>
        <v>3759231687</v>
      </c>
      <c r="J35" s="84">
        <f>SUM(J30:J34)</f>
        <v>963445849</v>
      </c>
      <c r="K35" s="85">
        <f>SUM(K30:K34)</f>
        <v>40344256</v>
      </c>
      <c r="L35" s="85">
        <f t="shared" si="2"/>
        <v>1003790105</v>
      </c>
      <c r="M35" s="44">
        <f t="shared" si="3"/>
        <v>0.26905301865559866</v>
      </c>
      <c r="N35" s="114">
        <f>SUM(N30:N34)</f>
        <v>796892186</v>
      </c>
      <c r="O35" s="115">
        <f>SUM(O30:O34)</f>
        <v>84575470</v>
      </c>
      <c r="P35" s="116">
        <f t="shared" si="4"/>
        <v>881467656</v>
      </c>
      <c r="Q35" s="44">
        <f t="shared" si="5"/>
        <v>0.23626606051677987</v>
      </c>
      <c r="R35" s="114">
        <f>SUM(R30:R34)</f>
        <v>866179360</v>
      </c>
      <c r="S35" s="116">
        <f>SUM(S30:S34)</f>
        <v>25242290</v>
      </c>
      <c r="T35" s="116">
        <f t="shared" si="6"/>
        <v>891421650</v>
      </c>
      <c r="U35" s="44">
        <f t="shared" si="7"/>
        <v>0.23712868059786602</v>
      </c>
      <c r="V35" s="114">
        <f>SUM(V30:V34)</f>
        <v>0</v>
      </c>
      <c r="W35" s="116">
        <f>SUM(W30:W34)</f>
        <v>0</v>
      </c>
      <c r="X35" s="116">
        <f t="shared" si="8"/>
        <v>0</v>
      </c>
      <c r="Y35" s="44">
        <f t="shared" si="9"/>
        <v>0</v>
      </c>
      <c r="Z35" s="84">
        <f t="shared" si="10"/>
        <v>2626517395</v>
      </c>
      <c r="AA35" s="85">
        <f t="shared" si="11"/>
        <v>150162016</v>
      </c>
      <c r="AB35" s="85">
        <f t="shared" si="12"/>
        <v>2776679411</v>
      </c>
      <c r="AC35" s="44">
        <f t="shared" si="13"/>
        <v>0.7386294972459887</v>
      </c>
      <c r="AD35" s="84">
        <f>SUM(AD30:AD34)</f>
        <v>635228300</v>
      </c>
      <c r="AE35" s="85">
        <f>SUM(AE30:AE34)</f>
        <v>41448688</v>
      </c>
      <c r="AF35" s="85">
        <f t="shared" si="14"/>
        <v>676676988</v>
      </c>
      <c r="AG35" s="44">
        <f t="shared" si="15"/>
        <v>0.7022799185572262</v>
      </c>
      <c r="AH35" s="44">
        <f t="shared" si="16"/>
        <v>0.3173518027186111</v>
      </c>
      <c r="AI35" s="66">
        <f>SUM(AI30:AI34)</f>
        <v>3614502832</v>
      </c>
      <c r="AJ35" s="66">
        <f>SUM(AJ30:AJ34)</f>
        <v>3393326957</v>
      </c>
      <c r="AK35" s="66">
        <f>SUM(AK30:AK34)</f>
        <v>2383065379</v>
      </c>
      <c r="AL35" s="66"/>
    </row>
    <row r="36" spans="1:38" s="59" customFormat="1" ht="12.75">
      <c r="A36" s="64"/>
      <c r="B36" s="65" t="s">
        <v>595</v>
      </c>
      <c r="C36" s="32"/>
      <c r="D36" s="84">
        <f>SUM(D9:D14,D16:D21,D23:D28,D30:D34)</f>
        <v>11157202393</v>
      </c>
      <c r="E36" s="85">
        <f>SUM(E9:E14,E16:E21,E23:E28,E30:E34)</f>
        <v>3148099526</v>
      </c>
      <c r="F36" s="86">
        <f t="shared" si="0"/>
        <v>14305301919</v>
      </c>
      <c r="G36" s="84">
        <f>SUM(G9:G14,G16:G21,G23:G28,G30:G34)</f>
        <v>11186256133</v>
      </c>
      <c r="H36" s="85">
        <f>SUM(H9:H14,H16:H21,H23:H28,H30:H34)</f>
        <v>3323841562</v>
      </c>
      <c r="I36" s="93">
        <f t="shared" si="1"/>
        <v>14510097695</v>
      </c>
      <c r="J36" s="84">
        <f>SUM(J9:J14,J16:J21,J23:J28,J30:J34)</f>
        <v>3122905367</v>
      </c>
      <c r="K36" s="95">
        <f>SUM(K9:K14,K16:K21,K23:K28,K30:K34)</f>
        <v>372525728</v>
      </c>
      <c r="L36" s="85">
        <f t="shared" si="2"/>
        <v>3495431095</v>
      </c>
      <c r="M36" s="44">
        <f t="shared" si="3"/>
        <v>0.24434514663108522</v>
      </c>
      <c r="N36" s="114">
        <f>SUM(N9:N14,N16:N21,N23:N28,N30:N34)</f>
        <v>2422642396</v>
      </c>
      <c r="O36" s="115">
        <f>SUM(O9:O14,O16:O21,O23:O28,O30:O34)</f>
        <v>595394128</v>
      </c>
      <c r="P36" s="116">
        <f t="shared" si="4"/>
        <v>3018036524</v>
      </c>
      <c r="Q36" s="44">
        <f t="shared" si="5"/>
        <v>0.21097328396763912</v>
      </c>
      <c r="R36" s="114">
        <f>SUM(R9:R14,R16:R21,R23:R28,R30:R34)</f>
        <v>2288335068</v>
      </c>
      <c r="S36" s="116">
        <f>SUM(S9:S14,S16:S21,S23:S28,S30:S34)</f>
        <v>385339694</v>
      </c>
      <c r="T36" s="116">
        <f t="shared" si="6"/>
        <v>2673674762</v>
      </c>
      <c r="U36" s="44">
        <f t="shared" si="7"/>
        <v>0.18426304344741354</v>
      </c>
      <c r="V36" s="114">
        <f>SUM(V9:V14,V16:V21,V23:V28,V30:V34)</f>
        <v>0</v>
      </c>
      <c r="W36" s="116">
        <f>SUM(W9:W14,W16:W21,W23:W28,W30:W34)</f>
        <v>0</v>
      </c>
      <c r="X36" s="116">
        <f t="shared" si="8"/>
        <v>0</v>
      </c>
      <c r="Y36" s="44">
        <f t="shared" si="9"/>
        <v>0</v>
      </c>
      <c r="Z36" s="84">
        <f t="shared" si="10"/>
        <v>7833882831</v>
      </c>
      <c r="AA36" s="85">
        <f t="shared" si="11"/>
        <v>1353259550</v>
      </c>
      <c r="AB36" s="85">
        <f t="shared" si="12"/>
        <v>9187142381</v>
      </c>
      <c r="AC36" s="44">
        <f t="shared" si="13"/>
        <v>0.6331551016479907</v>
      </c>
      <c r="AD36" s="84">
        <f>SUM(AD9:AD14,AD16:AD21,AD23:AD28,AD30:AD34)</f>
        <v>2047404366</v>
      </c>
      <c r="AE36" s="85">
        <f>SUM(AE9:AE14,AE16:AE21,AE23:AE28,AE30:AE34)</f>
        <v>367025836</v>
      </c>
      <c r="AF36" s="85">
        <f t="shared" si="14"/>
        <v>2414430202</v>
      </c>
      <c r="AG36" s="44">
        <f t="shared" si="15"/>
        <v>0.6956620168114542</v>
      </c>
      <c r="AH36" s="44">
        <f t="shared" si="16"/>
        <v>0.10737297760161146</v>
      </c>
      <c r="AI36" s="66">
        <f>SUM(AI9:AI14,AI16:AI21,AI23:AI28,AI30:AI34)</f>
        <v>11689350723</v>
      </c>
      <c r="AJ36" s="66">
        <f>SUM(AJ9:AJ14,AJ16:AJ21,AJ23:AJ28,AJ30:AJ34)</f>
        <v>12095142701</v>
      </c>
      <c r="AK36" s="66">
        <f>SUM(AK9:AK14,AK16:AK21,AK23:AK28,AK30:AK34)</f>
        <v>8414131365</v>
      </c>
      <c r="AL36" s="66"/>
    </row>
    <row r="37" spans="1:38" s="13" customFormat="1" ht="12.75">
      <c r="A37" s="67"/>
      <c r="B37" s="68"/>
      <c r="C37" s="69"/>
      <c r="D37" s="96"/>
      <c r="E37" s="96"/>
      <c r="F37" s="97"/>
      <c r="G37" s="98"/>
      <c r="H37" s="96"/>
      <c r="I37" s="99"/>
      <c r="J37" s="98"/>
      <c r="K37" s="100"/>
      <c r="L37" s="96"/>
      <c r="M37" s="73"/>
      <c r="N37" s="98"/>
      <c r="O37" s="100"/>
      <c r="P37" s="96"/>
      <c r="Q37" s="73"/>
      <c r="R37" s="98"/>
      <c r="S37" s="100"/>
      <c r="T37" s="96"/>
      <c r="U37" s="73"/>
      <c r="V37" s="98"/>
      <c r="W37" s="100"/>
      <c r="X37" s="96"/>
      <c r="Y37" s="73"/>
      <c r="Z37" s="98"/>
      <c r="AA37" s="100"/>
      <c r="AB37" s="96"/>
      <c r="AC37" s="73"/>
      <c r="AD37" s="98"/>
      <c r="AE37" s="96"/>
      <c r="AF37" s="96"/>
      <c r="AG37" s="73"/>
      <c r="AH37" s="73"/>
      <c r="AI37" s="12"/>
      <c r="AJ37" s="12"/>
      <c r="AK37" s="12"/>
      <c r="AL37" s="12"/>
    </row>
    <row r="38" spans="1:38" s="13" customFormat="1" ht="12.75">
      <c r="A38" s="12"/>
      <c r="B38" s="60"/>
      <c r="C38" s="12"/>
      <c r="D38" s="91"/>
      <c r="E38" s="91"/>
      <c r="F38" s="91"/>
      <c r="G38" s="91"/>
      <c r="H38" s="91"/>
      <c r="I38" s="91"/>
      <c r="J38" s="91"/>
      <c r="K38" s="91"/>
      <c r="L38" s="91"/>
      <c r="M38" s="12"/>
      <c r="N38" s="91"/>
      <c r="O38" s="91"/>
      <c r="P38" s="91"/>
      <c r="Q38" s="12"/>
      <c r="R38" s="91"/>
      <c r="S38" s="91"/>
      <c r="T38" s="91"/>
      <c r="U38" s="12"/>
      <c r="V38" s="91"/>
      <c r="W38" s="91"/>
      <c r="X38" s="91"/>
      <c r="Y38" s="12"/>
      <c r="Z38" s="91"/>
      <c r="AA38" s="91"/>
      <c r="AB38" s="91"/>
      <c r="AC38" s="12"/>
      <c r="AD38" s="91"/>
      <c r="AE38" s="91"/>
      <c r="AF38" s="91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42</v>
      </c>
      <c r="C9" s="39" t="s">
        <v>43</v>
      </c>
      <c r="D9" s="80">
        <v>23901656068</v>
      </c>
      <c r="E9" s="81">
        <v>5926610002</v>
      </c>
      <c r="F9" s="82">
        <f>$D9+$E9</f>
        <v>29828266070</v>
      </c>
      <c r="G9" s="80">
        <v>23951546174</v>
      </c>
      <c r="H9" s="81">
        <v>6221809436</v>
      </c>
      <c r="I9" s="83">
        <f>$G9+$H9</f>
        <v>30173355610</v>
      </c>
      <c r="J9" s="80">
        <v>6053865942</v>
      </c>
      <c r="K9" s="81">
        <v>620978280</v>
      </c>
      <c r="L9" s="81">
        <f>$J9+$K9</f>
        <v>6674844222</v>
      </c>
      <c r="M9" s="40">
        <f>IF($F9=0,0,$L9/$F9)</f>
        <v>0.22377580400871086</v>
      </c>
      <c r="N9" s="108">
        <v>5934309567</v>
      </c>
      <c r="O9" s="109">
        <v>1232609613</v>
      </c>
      <c r="P9" s="110">
        <f>$N9+$O9</f>
        <v>7166919180</v>
      </c>
      <c r="Q9" s="40">
        <f>IF($F9=0,0,$P9/$F9)</f>
        <v>0.24027273872309265</v>
      </c>
      <c r="R9" s="108">
        <v>5741139305</v>
      </c>
      <c r="S9" s="110">
        <v>942191740</v>
      </c>
      <c r="T9" s="110">
        <f>$R9+$S9</f>
        <v>6683331045</v>
      </c>
      <c r="U9" s="40">
        <f>IF($I9=0,0,$T9/$I9)</f>
        <v>0.22149777212001645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17729314814</v>
      </c>
      <c r="AA9" s="81">
        <f>$K9+$O9+$S9</f>
        <v>2795779633</v>
      </c>
      <c r="AB9" s="81">
        <f>$Z9+$AA9</f>
        <v>20525094447</v>
      </c>
      <c r="AC9" s="40">
        <f>IF($I9=0,0,$AB9/$I9)</f>
        <v>0.6802390397771207</v>
      </c>
      <c r="AD9" s="80">
        <v>5644056612</v>
      </c>
      <c r="AE9" s="81">
        <v>850133144</v>
      </c>
      <c r="AF9" s="81">
        <f>$AD9+$AE9</f>
        <v>6494189756</v>
      </c>
      <c r="AG9" s="40">
        <f>IF($AJ9=0,0,$AK9/$AJ9)</f>
        <v>0.7002095640357574</v>
      </c>
      <c r="AH9" s="40">
        <f>IF($AF9=0,0,(($T9/$AF9)-1))</f>
        <v>0.029124693935105972</v>
      </c>
      <c r="AI9" s="12">
        <v>27071102176</v>
      </c>
      <c r="AJ9" s="12">
        <v>26134039556</v>
      </c>
      <c r="AK9" s="12">
        <v>18299304444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23901656068</v>
      </c>
      <c r="E10" s="85">
        <f>E9</f>
        <v>5926610002</v>
      </c>
      <c r="F10" s="86">
        <f aca="true" t="shared" si="0" ref="F10:F45">$D10+$E10</f>
        <v>29828266070</v>
      </c>
      <c r="G10" s="84">
        <f>G9</f>
        <v>23951546174</v>
      </c>
      <c r="H10" s="85">
        <f>H9</f>
        <v>6221809436</v>
      </c>
      <c r="I10" s="86">
        <f aca="true" t="shared" si="1" ref="I10:I45">$G10+$H10</f>
        <v>30173355610</v>
      </c>
      <c r="J10" s="84">
        <f>J9</f>
        <v>6053865942</v>
      </c>
      <c r="K10" s="85">
        <f>K9</f>
        <v>620978280</v>
      </c>
      <c r="L10" s="85">
        <f aca="true" t="shared" si="2" ref="L10:L45">$J10+$K10</f>
        <v>6674844222</v>
      </c>
      <c r="M10" s="44">
        <f aca="true" t="shared" si="3" ref="M10:M45">IF($F10=0,0,$L10/$F10)</f>
        <v>0.22377580400871086</v>
      </c>
      <c r="N10" s="114">
        <f>N9</f>
        <v>5934309567</v>
      </c>
      <c r="O10" s="115">
        <f>O9</f>
        <v>1232609613</v>
      </c>
      <c r="P10" s="116">
        <f aca="true" t="shared" si="4" ref="P10:P45">$N10+$O10</f>
        <v>7166919180</v>
      </c>
      <c r="Q10" s="44">
        <f aca="true" t="shared" si="5" ref="Q10:Q45">IF($F10=0,0,$P10/$F10)</f>
        <v>0.24027273872309265</v>
      </c>
      <c r="R10" s="114">
        <f>R9</f>
        <v>5741139305</v>
      </c>
      <c r="S10" s="116">
        <f>S9</f>
        <v>942191740</v>
      </c>
      <c r="T10" s="116">
        <f aca="true" t="shared" si="6" ref="T10:T45">$R10+$S10</f>
        <v>6683331045</v>
      </c>
      <c r="U10" s="44">
        <f aca="true" t="shared" si="7" ref="U10:U45">IF($I10=0,0,$T10/$I10)</f>
        <v>0.22149777212001645</v>
      </c>
      <c r="V10" s="114">
        <f>V9</f>
        <v>0</v>
      </c>
      <c r="W10" s="116">
        <f>W9</f>
        <v>0</v>
      </c>
      <c r="X10" s="116">
        <f aca="true" t="shared" si="8" ref="X10:X45">$V10+$W10</f>
        <v>0</v>
      </c>
      <c r="Y10" s="44">
        <f aca="true" t="shared" si="9" ref="Y10:Y45">IF($I10=0,0,$X10/$I10)</f>
        <v>0</v>
      </c>
      <c r="Z10" s="84">
        <f aca="true" t="shared" si="10" ref="Z10:Z45">$J10+$N10+$R10</f>
        <v>17729314814</v>
      </c>
      <c r="AA10" s="85">
        <f aca="true" t="shared" si="11" ref="AA10:AA45">$K10+$O10+$S10</f>
        <v>2795779633</v>
      </c>
      <c r="AB10" s="85">
        <f aca="true" t="shared" si="12" ref="AB10:AB45">$Z10+$AA10</f>
        <v>20525094447</v>
      </c>
      <c r="AC10" s="44">
        <f aca="true" t="shared" si="13" ref="AC10:AC45">IF($I10=0,0,$AB10/$I10)</f>
        <v>0.6802390397771207</v>
      </c>
      <c r="AD10" s="84">
        <f>AD9</f>
        <v>5644056612</v>
      </c>
      <c r="AE10" s="85">
        <f>AE9</f>
        <v>850133144</v>
      </c>
      <c r="AF10" s="85">
        <f aca="true" t="shared" si="14" ref="AF10:AF45">$AD10+$AE10</f>
        <v>6494189756</v>
      </c>
      <c r="AG10" s="44">
        <f aca="true" t="shared" si="15" ref="AG10:AG45">IF($AJ10=0,0,$AK10/$AJ10)</f>
        <v>0.7002095640357574</v>
      </c>
      <c r="AH10" s="44">
        <f aca="true" t="shared" si="16" ref="AH10:AH45">IF($AF10=0,0,(($T10/$AF10)-1))</f>
        <v>0.029124693935105972</v>
      </c>
      <c r="AI10" s="66">
        <f>AI9</f>
        <v>27071102176</v>
      </c>
      <c r="AJ10" s="66">
        <f>AJ9</f>
        <v>26134039556</v>
      </c>
      <c r="AK10" s="66">
        <f>AK9</f>
        <v>18299304444</v>
      </c>
      <c r="AL10" s="66"/>
    </row>
    <row r="11" spans="1:38" s="13" customFormat="1" ht="12.75">
      <c r="A11" s="29" t="s">
        <v>97</v>
      </c>
      <c r="B11" s="63" t="s">
        <v>596</v>
      </c>
      <c r="C11" s="39" t="s">
        <v>597</v>
      </c>
      <c r="D11" s="80">
        <v>184896800</v>
      </c>
      <c r="E11" s="81">
        <v>87175441</v>
      </c>
      <c r="F11" s="82">
        <f t="shared" si="0"/>
        <v>272072241</v>
      </c>
      <c r="G11" s="80">
        <v>170651794</v>
      </c>
      <c r="H11" s="81">
        <v>39531844</v>
      </c>
      <c r="I11" s="83">
        <f t="shared" si="1"/>
        <v>210183638</v>
      </c>
      <c r="J11" s="80">
        <v>52315843</v>
      </c>
      <c r="K11" s="81">
        <v>7632740</v>
      </c>
      <c r="L11" s="81">
        <f t="shared" si="2"/>
        <v>59948583</v>
      </c>
      <c r="M11" s="40">
        <f t="shared" si="3"/>
        <v>0.22034068150304242</v>
      </c>
      <c r="N11" s="108">
        <v>42381817</v>
      </c>
      <c r="O11" s="109">
        <v>7355517</v>
      </c>
      <c r="P11" s="110">
        <f t="shared" si="4"/>
        <v>49737334</v>
      </c>
      <c r="Q11" s="40">
        <f t="shared" si="5"/>
        <v>0.18280929291864068</v>
      </c>
      <c r="R11" s="108">
        <v>43334249</v>
      </c>
      <c r="S11" s="110">
        <v>19442698</v>
      </c>
      <c r="T11" s="110">
        <f t="shared" si="6"/>
        <v>62776947</v>
      </c>
      <c r="U11" s="40">
        <f t="shared" si="7"/>
        <v>0.298676660073797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138031909</v>
      </c>
      <c r="AA11" s="81">
        <f t="shared" si="11"/>
        <v>34430955</v>
      </c>
      <c r="AB11" s="81">
        <f t="shared" si="12"/>
        <v>172462864</v>
      </c>
      <c r="AC11" s="40">
        <f t="shared" si="13"/>
        <v>0.8205342035234922</v>
      </c>
      <c r="AD11" s="80">
        <v>43034196</v>
      </c>
      <c r="AE11" s="81">
        <v>15415153</v>
      </c>
      <c r="AF11" s="81">
        <f t="shared" si="14"/>
        <v>58449349</v>
      </c>
      <c r="AG11" s="40">
        <f t="shared" si="15"/>
        <v>0.7593205080312356</v>
      </c>
      <c r="AH11" s="40">
        <f t="shared" si="16"/>
        <v>0.07404014029309369</v>
      </c>
      <c r="AI11" s="12">
        <v>208228481</v>
      </c>
      <c r="AJ11" s="12">
        <v>217207983</v>
      </c>
      <c r="AK11" s="12">
        <v>164930476</v>
      </c>
      <c r="AL11" s="12"/>
    </row>
    <row r="12" spans="1:38" s="13" customFormat="1" ht="12.75">
      <c r="A12" s="29" t="s">
        <v>97</v>
      </c>
      <c r="B12" s="63" t="s">
        <v>598</v>
      </c>
      <c r="C12" s="39" t="s">
        <v>599</v>
      </c>
      <c r="D12" s="80">
        <v>182158000</v>
      </c>
      <c r="E12" s="81">
        <v>56616000</v>
      </c>
      <c r="F12" s="82">
        <f t="shared" si="0"/>
        <v>238774000</v>
      </c>
      <c r="G12" s="80">
        <v>182234000</v>
      </c>
      <c r="H12" s="81">
        <v>83163000</v>
      </c>
      <c r="I12" s="83">
        <f t="shared" si="1"/>
        <v>265397000</v>
      </c>
      <c r="J12" s="80">
        <v>47921107</v>
      </c>
      <c r="K12" s="81">
        <v>1831441</v>
      </c>
      <c r="L12" s="81">
        <f t="shared" si="2"/>
        <v>49752548</v>
      </c>
      <c r="M12" s="40">
        <f t="shared" si="3"/>
        <v>0.20836668984060241</v>
      </c>
      <c r="N12" s="108">
        <v>41969299</v>
      </c>
      <c r="O12" s="109">
        <v>532317</v>
      </c>
      <c r="P12" s="110">
        <f t="shared" si="4"/>
        <v>42501616</v>
      </c>
      <c r="Q12" s="40">
        <f t="shared" si="5"/>
        <v>0.17799934666253445</v>
      </c>
      <c r="R12" s="108">
        <v>36285223</v>
      </c>
      <c r="S12" s="110">
        <v>11550667</v>
      </c>
      <c r="T12" s="110">
        <f t="shared" si="6"/>
        <v>47835890</v>
      </c>
      <c r="U12" s="40">
        <f t="shared" si="7"/>
        <v>0.18024276838095382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126175629</v>
      </c>
      <c r="AA12" s="81">
        <f t="shared" si="11"/>
        <v>13914425</v>
      </c>
      <c r="AB12" s="81">
        <f t="shared" si="12"/>
        <v>140090054</v>
      </c>
      <c r="AC12" s="40">
        <f t="shared" si="13"/>
        <v>0.527850932753573</v>
      </c>
      <c r="AD12" s="80">
        <v>30925862</v>
      </c>
      <c r="AE12" s="81">
        <v>8314346</v>
      </c>
      <c r="AF12" s="81">
        <f t="shared" si="14"/>
        <v>39240208</v>
      </c>
      <c r="AG12" s="40">
        <f t="shared" si="15"/>
        <v>0.6303391642177038</v>
      </c>
      <c r="AH12" s="40">
        <f t="shared" si="16"/>
        <v>0.21905291633520396</v>
      </c>
      <c r="AI12" s="12">
        <v>198725683</v>
      </c>
      <c r="AJ12" s="12">
        <v>197269218</v>
      </c>
      <c r="AK12" s="12">
        <v>124346514</v>
      </c>
      <c r="AL12" s="12"/>
    </row>
    <row r="13" spans="1:38" s="13" customFormat="1" ht="12.75">
      <c r="A13" s="29" t="s">
        <v>97</v>
      </c>
      <c r="B13" s="63" t="s">
        <v>600</v>
      </c>
      <c r="C13" s="39" t="s">
        <v>601</v>
      </c>
      <c r="D13" s="80">
        <v>193724598</v>
      </c>
      <c r="E13" s="81">
        <v>25023288</v>
      </c>
      <c r="F13" s="82">
        <f t="shared" si="0"/>
        <v>218747886</v>
      </c>
      <c r="G13" s="80">
        <v>179027900</v>
      </c>
      <c r="H13" s="81">
        <v>19333575</v>
      </c>
      <c r="I13" s="83">
        <f t="shared" si="1"/>
        <v>198361475</v>
      </c>
      <c r="J13" s="80">
        <v>56255674</v>
      </c>
      <c r="K13" s="81">
        <v>2565705</v>
      </c>
      <c r="L13" s="81">
        <f t="shared" si="2"/>
        <v>58821379</v>
      </c>
      <c r="M13" s="40">
        <f t="shared" si="3"/>
        <v>0.2689003312242295</v>
      </c>
      <c r="N13" s="108">
        <v>42214015</v>
      </c>
      <c r="O13" s="109">
        <v>3788333</v>
      </c>
      <c r="P13" s="110">
        <f t="shared" si="4"/>
        <v>46002348</v>
      </c>
      <c r="Q13" s="40">
        <f t="shared" si="5"/>
        <v>0.21029848032451384</v>
      </c>
      <c r="R13" s="108">
        <v>46249826</v>
      </c>
      <c r="S13" s="110">
        <v>1267223</v>
      </c>
      <c r="T13" s="110">
        <f t="shared" si="6"/>
        <v>47517049</v>
      </c>
      <c r="U13" s="40">
        <f t="shared" si="7"/>
        <v>0.23954777004960262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144719515</v>
      </c>
      <c r="AA13" s="81">
        <f t="shared" si="11"/>
        <v>7621261</v>
      </c>
      <c r="AB13" s="81">
        <f t="shared" si="12"/>
        <v>152340776</v>
      </c>
      <c r="AC13" s="40">
        <f t="shared" si="13"/>
        <v>0.767995781438911</v>
      </c>
      <c r="AD13" s="80">
        <v>38678574</v>
      </c>
      <c r="AE13" s="81">
        <v>16375139</v>
      </c>
      <c r="AF13" s="81">
        <f t="shared" si="14"/>
        <v>55053713</v>
      </c>
      <c r="AG13" s="40">
        <f t="shared" si="15"/>
        <v>0.7278254955519229</v>
      </c>
      <c r="AH13" s="40">
        <f t="shared" si="16"/>
        <v>-0.13689656136362682</v>
      </c>
      <c r="AI13" s="12">
        <v>207013807</v>
      </c>
      <c r="AJ13" s="12">
        <v>214800347</v>
      </c>
      <c r="AK13" s="12">
        <v>156337169</v>
      </c>
      <c r="AL13" s="12"/>
    </row>
    <row r="14" spans="1:38" s="13" customFormat="1" ht="12.75">
      <c r="A14" s="29" t="s">
        <v>97</v>
      </c>
      <c r="B14" s="63" t="s">
        <v>602</v>
      </c>
      <c r="C14" s="39" t="s">
        <v>603</v>
      </c>
      <c r="D14" s="80">
        <v>654876805</v>
      </c>
      <c r="E14" s="81">
        <v>197936803</v>
      </c>
      <c r="F14" s="82">
        <f t="shared" si="0"/>
        <v>852813608</v>
      </c>
      <c r="G14" s="80">
        <v>660170197</v>
      </c>
      <c r="H14" s="81">
        <v>196544255</v>
      </c>
      <c r="I14" s="83">
        <f t="shared" si="1"/>
        <v>856714452</v>
      </c>
      <c r="J14" s="80">
        <v>277990031</v>
      </c>
      <c r="K14" s="81">
        <v>19012559</v>
      </c>
      <c r="L14" s="81">
        <f t="shared" si="2"/>
        <v>297002590</v>
      </c>
      <c r="M14" s="40">
        <f t="shared" si="3"/>
        <v>0.3482620202279887</v>
      </c>
      <c r="N14" s="108">
        <v>110470007</v>
      </c>
      <c r="O14" s="109">
        <v>45512647</v>
      </c>
      <c r="P14" s="110">
        <f t="shared" si="4"/>
        <v>155982654</v>
      </c>
      <c r="Q14" s="40">
        <f t="shared" si="5"/>
        <v>0.18290357064752655</v>
      </c>
      <c r="R14" s="108">
        <v>108857836</v>
      </c>
      <c r="S14" s="110">
        <v>11370931</v>
      </c>
      <c r="T14" s="110">
        <f t="shared" si="6"/>
        <v>120228767</v>
      </c>
      <c r="U14" s="40">
        <f t="shared" si="7"/>
        <v>0.14033703612601134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497317874</v>
      </c>
      <c r="AA14" s="81">
        <f t="shared" si="11"/>
        <v>75896137</v>
      </c>
      <c r="AB14" s="81">
        <f t="shared" si="12"/>
        <v>573214011</v>
      </c>
      <c r="AC14" s="40">
        <f t="shared" si="13"/>
        <v>0.669084091743558</v>
      </c>
      <c r="AD14" s="80">
        <v>133233000</v>
      </c>
      <c r="AE14" s="81">
        <v>9923489</v>
      </c>
      <c r="AF14" s="81">
        <f t="shared" si="14"/>
        <v>143156489</v>
      </c>
      <c r="AG14" s="40">
        <f t="shared" si="15"/>
        <v>0.7469155640590233</v>
      </c>
      <c r="AH14" s="40">
        <f t="shared" si="16"/>
        <v>-0.16015845429123365</v>
      </c>
      <c r="AI14" s="12">
        <v>771208619</v>
      </c>
      <c r="AJ14" s="12">
        <v>722181719</v>
      </c>
      <c r="AK14" s="12">
        <v>539408766</v>
      </c>
      <c r="AL14" s="12"/>
    </row>
    <row r="15" spans="1:38" s="13" customFormat="1" ht="12.75">
      <c r="A15" s="29" t="s">
        <v>97</v>
      </c>
      <c r="B15" s="63" t="s">
        <v>604</v>
      </c>
      <c r="C15" s="39" t="s">
        <v>605</v>
      </c>
      <c r="D15" s="80">
        <v>385473216</v>
      </c>
      <c r="E15" s="81">
        <v>86848463</v>
      </c>
      <c r="F15" s="82">
        <f t="shared" si="0"/>
        <v>472321679</v>
      </c>
      <c r="G15" s="80">
        <v>385473216</v>
      </c>
      <c r="H15" s="81">
        <v>86848463</v>
      </c>
      <c r="I15" s="83">
        <f t="shared" si="1"/>
        <v>472321679</v>
      </c>
      <c r="J15" s="80">
        <v>99917908</v>
      </c>
      <c r="K15" s="81">
        <v>13589420</v>
      </c>
      <c r="L15" s="81">
        <f t="shared" si="2"/>
        <v>113507328</v>
      </c>
      <c r="M15" s="40">
        <f t="shared" si="3"/>
        <v>0.2403178449067124</v>
      </c>
      <c r="N15" s="108">
        <v>95399444</v>
      </c>
      <c r="O15" s="109">
        <v>26488504</v>
      </c>
      <c r="P15" s="110">
        <f t="shared" si="4"/>
        <v>121887948</v>
      </c>
      <c r="Q15" s="40">
        <f t="shared" si="5"/>
        <v>0.2580613031738482</v>
      </c>
      <c r="R15" s="108">
        <v>91659084</v>
      </c>
      <c r="S15" s="110">
        <v>9075664</v>
      </c>
      <c r="T15" s="110">
        <f t="shared" si="6"/>
        <v>100734748</v>
      </c>
      <c r="U15" s="40">
        <f t="shared" si="7"/>
        <v>0.21327572389494323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286976436</v>
      </c>
      <c r="AA15" s="81">
        <f t="shared" si="11"/>
        <v>49153588</v>
      </c>
      <c r="AB15" s="81">
        <f t="shared" si="12"/>
        <v>336130024</v>
      </c>
      <c r="AC15" s="40">
        <f t="shared" si="13"/>
        <v>0.7116548719755038</v>
      </c>
      <c r="AD15" s="80">
        <v>92252585</v>
      </c>
      <c r="AE15" s="81">
        <v>12290755</v>
      </c>
      <c r="AF15" s="81">
        <f t="shared" si="14"/>
        <v>104543340</v>
      </c>
      <c r="AG15" s="40">
        <f t="shared" si="15"/>
        <v>0.7144742951574331</v>
      </c>
      <c r="AH15" s="40">
        <f t="shared" si="16"/>
        <v>-0.03643074728624507</v>
      </c>
      <c r="AI15" s="12">
        <v>454478882</v>
      </c>
      <c r="AJ15" s="12">
        <v>459043679</v>
      </c>
      <c r="AK15" s="12">
        <v>327974909</v>
      </c>
      <c r="AL15" s="12"/>
    </row>
    <row r="16" spans="1:38" s="13" customFormat="1" ht="12.75">
      <c r="A16" s="29" t="s">
        <v>116</v>
      </c>
      <c r="B16" s="63" t="s">
        <v>606</v>
      </c>
      <c r="C16" s="39" t="s">
        <v>607</v>
      </c>
      <c r="D16" s="80">
        <v>241171060</v>
      </c>
      <c r="E16" s="81">
        <v>45765500</v>
      </c>
      <c r="F16" s="82">
        <f t="shared" si="0"/>
        <v>286936560</v>
      </c>
      <c r="G16" s="80">
        <v>250974060</v>
      </c>
      <c r="H16" s="81">
        <v>40265500</v>
      </c>
      <c r="I16" s="83">
        <f t="shared" si="1"/>
        <v>291239560</v>
      </c>
      <c r="J16" s="80">
        <v>70588311</v>
      </c>
      <c r="K16" s="81">
        <v>4527659</v>
      </c>
      <c r="L16" s="81">
        <f t="shared" si="2"/>
        <v>75115970</v>
      </c>
      <c r="M16" s="40">
        <f t="shared" si="3"/>
        <v>0.2617859850274918</v>
      </c>
      <c r="N16" s="108">
        <v>82835858</v>
      </c>
      <c r="O16" s="109">
        <v>9295987</v>
      </c>
      <c r="P16" s="110">
        <f t="shared" si="4"/>
        <v>92131845</v>
      </c>
      <c r="Q16" s="40">
        <f t="shared" si="5"/>
        <v>0.32108785649343535</v>
      </c>
      <c r="R16" s="108">
        <v>59705668</v>
      </c>
      <c r="S16" s="110">
        <v>4941070</v>
      </c>
      <c r="T16" s="110">
        <f t="shared" si="6"/>
        <v>64646738</v>
      </c>
      <c r="U16" s="40">
        <f t="shared" si="7"/>
        <v>0.2219710055872904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213129837</v>
      </c>
      <c r="AA16" s="81">
        <f t="shared" si="11"/>
        <v>18764716</v>
      </c>
      <c r="AB16" s="81">
        <f t="shared" si="12"/>
        <v>231894553</v>
      </c>
      <c r="AC16" s="40">
        <f t="shared" si="13"/>
        <v>0.7962330151851623</v>
      </c>
      <c r="AD16" s="80">
        <v>56225024</v>
      </c>
      <c r="AE16" s="81">
        <v>15026378</v>
      </c>
      <c r="AF16" s="81">
        <f t="shared" si="14"/>
        <v>71251402</v>
      </c>
      <c r="AG16" s="40">
        <f t="shared" si="15"/>
        <v>0.7615090052713632</v>
      </c>
      <c r="AH16" s="40">
        <f t="shared" si="16"/>
        <v>-0.09269521461486474</v>
      </c>
      <c r="AI16" s="12">
        <v>254947690</v>
      </c>
      <c r="AJ16" s="12">
        <v>273513690</v>
      </c>
      <c r="AK16" s="12">
        <v>208283138</v>
      </c>
      <c r="AL16" s="12"/>
    </row>
    <row r="17" spans="1:38" s="59" customFormat="1" ht="12.75">
      <c r="A17" s="64"/>
      <c r="B17" s="65" t="s">
        <v>608</v>
      </c>
      <c r="C17" s="32"/>
      <c r="D17" s="84">
        <f>SUM(D11:D16)</f>
        <v>1842300479</v>
      </c>
      <c r="E17" s="85">
        <f>SUM(E11:E16)</f>
        <v>499365495</v>
      </c>
      <c r="F17" s="93">
        <f t="shared" si="0"/>
        <v>2341665974</v>
      </c>
      <c r="G17" s="84">
        <f>SUM(G11:G16)</f>
        <v>1828531167</v>
      </c>
      <c r="H17" s="85">
        <f>SUM(H11:H16)</f>
        <v>465686637</v>
      </c>
      <c r="I17" s="86">
        <f t="shared" si="1"/>
        <v>2294217804</v>
      </c>
      <c r="J17" s="84">
        <f>SUM(J11:J16)</f>
        <v>604988874</v>
      </c>
      <c r="K17" s="85">
        <f>SUM(K11:K16)</f>
        <v>49159524</v>
      </c>
      <c r="L17" s="85">
        <f t="shared" si="2"/>
        <v>654148398</v>
      </c>
      <c r="M17" s="44">
        <f t="shared" si="3"/>
        <v>0.27935171167158107</v>
      </c>
      <c r="N17" s="114">
        <f>SUM(N11:N16)</f>
        <v>415270440</v>
      </c>
      <c r="O17" s="115">
        <f>SUM(O11:O16)</f>
        <v>92973305</v>
      </c>
      <c r="P17" s="116">
        <f t="shared" si="4"/>
        <v>508243745</v>
      </c>
      <c r="Q17" s="44">
        <f t="shared" si="5"/>
        <v>0.21704365637248654</v>
      </c>
      <c r="R17" s="114">
        <f>SUM(R11:R16)</f>
        <v>386091886</v>
      </c>
      <c r="S17" s="116">
        <f>SUM(S11:S16)</f>
        <v>57648253</v>
      </c>
      <c r="T17" s="116">
        <f t="shared" si="6"/>
        <v>443740139</v>
      </c>
      <c r="U17" s="44">
        <f t="shared" si="7"/>
        <v>0.19341674457688063</v>
      </c>
      <c r="V17" s="114">
        <f>SUM(V11:V16)</f>
        <v>0</v>
      </c>
      <c r="W17" s="116">
        <f>SUM(W11:W16)</f>
        <v>0</v>
      </c>
      <c r="X17" s="116">
        <f t="shared" si="8"/>
        <v>0</v>
      </c>
      <c r="Y17" s="44">
        <f t="shared" si="9"/>
        <v>0</v>
      </c>
      <c r="Z17" s="84">
        <f t="shared" si="10"/>
        <v>1406351200</v>
      </c>
      <c r="AA17" s="85">
        <f t="shared" si="11"/>
        <v>199781082</v>
      </c>
      <c r="AB17" s="85">
        <f t="shared" si="12"/>
        <v>1606132282</v>
      </c>
      <c r="AC17" s="44">
        <f t="shared" si="13"/>
        <v>0.7000783793063093</v>
      </c>
      <c r="AD17" s="84">
        <f>SUM(AD11:AD16)</f>
        <v>394349241</v>
      </c>
      <c r="AE17" s="85">
        <f>SUM(AE11:AE16)</f>
        <v>77345260</v>
      </c>
      <c r="AF17" s="85">
        <f t="shared" si="14"/>
        <v>471694501</v>
      </c>
      <c r="AG17" s="44">
        <f t="shared" si="15"/>
        <v>0.7299754453591607</v>
      </c>
      <c r="AH17" s="44">
        <f t="shared" si="16"/>
        <v>-0.059263701274312686</v>
      </c>
      <c r="AI17" s="66">
        <f>SUM(AI11:AI16)</f>
        <v>2094603162</v>
      </c>
      <c r="AJ17" s="66">
        <f>SUM(AJ11:AJ16)</f>
        <v>2084016636</v>
      </c>
      <c r="AK17" s="66">
        <f>SUM(AK11:AK16)</f>
        <v>1521280972</v>
      </c>
      <c r="AL17" s="66"/>
    </row>
    <row r="18" spans="1:38" s="13" customFormat="1" ht="12.75">
      <c r="A18" s="29" t="s">
        <v>97</v>
      </c>
      <c r="B18" s="63" t="s">
        <v>609</v>
      </c>
      <c r="C18" s="39" t="s">
        <v>610</v>
      </c>
      <c r="D18" s="80">
        <v>351614295</v>
      </c>
      <c r="E18" s="81">
        <v>74942595</v>
      </c>
      <c r="F18" s="82">
        <f t="shared" si="0"/>
        <v>426556890</v>
      </c>
      <c r="G18" s="80">
        <v>351614295</v>
      </c>
      <c r="H18" s="81">
        <v>74942595</v>
      </c>
      <c r="I18" s="83">
        <f t="shared" si="1"/>
        <v>426556890</v>
      </c>
      <c r="J18" s="80">
        <v>119229590</v>
      </c>
      <c r="K18" s="81">
        <v>7282752</v>
      </c>
      <c r="L18" s="81">
        <f t="shared" si="2"/>
        <v>126512342</v>
      </c>
      <c r="M18" s="40">
        <f t="shared" si="3"/>
        <v>0.2965896108254165</v>
      </c>
      <c r="N18" s="108">
        <v>64880479</v>
      </c>
      <c r="O18" s="109">
        <v>16896696</v>
      </c>
      <c r="P18" s="110">
        <f t="shared" si="4"/>
        <v>81777175</v>
      </c>
      <c r="Q18" s="40">
        <f t="shared" si="5"/>
        <v>0.19171457997079827</v>
      </c>
      <c r="R18" s="108">
        <v>81145590</v>
      </c>
      <c r="S18" s="110">
        <v>13167683</v>
      </c>
      <c r="T18" s="110">
        <f t="shared" si="6"/>
        <v>94313273</v>
      </c>
      <c r="U18" s="40">
        <f t="shared" si="7"/>
        <v>0.22110362113714774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265255659</v>
      </c>
      <c r="AA18" s="81">
        <f t="shared" si="11"/>
        <v>37347131</v>
      </c>
      <c r="AB18" s="81">
        <f t="shared" si="12"/>
        <v>302602790</v>
      </c>
      <c r="AC18" s="40">
        <f t="shared" si="13"/>
        <v>0.7094078119333626</v>
      </c>
      <c r="AD18" s="80">
        <v>43973907</v>
      </c>
      <c r="AE18" s="81">
        <v>15480117</v>
      </c>
      <c r="AF18" s="81">
        <f t="shared" si="14"/>
        <v>59454024</v>
      </c>
      <c r="AG18" s="40">
        <f t="shared" si="15"/>
        <v>0.6343654470993831</v>
      </c>
      <c r="AH18" s="40">
        <f t="shared" si="16"/>
        <v>0.586322786158259</v>
      </c>
      <c r="AI18" s="12">
        <v>357872089</v>
      </c>
      <c r="AJ18" s="12">
        <v>366469517</v>
      </c>
      <c r="AK18" s="12">
        <v>232475599</v>
      </c>
      <c r="AL18" s="12"/>
    </row>
    <row r="19" spans="1:38" s="13" customFormat="1" ht="12.75">
      <c r="A19" s="29" t="s">
        <v>97</v>
      </c>
      <c r="B19" s="63" t="s">
        <v>59</v>
      </c>
      <c r="C19" s="39" t="s">
        <v>60</v>
      </c>
      <c r="D19" s="80">
        <v>1324090793</v>
      </c>
      <c r="E19" s="81">
        <v>277652314</v>
      </c>
      <c r="F19" s="82">
        <f t="shared" si="0"/>
        <v>1601743107</v>
      </c>
      <c r="G19" s="80">
        <v>1327465597</v>
      </c>
      <c r="H19" s="81">
        <v>319382003</v>
      </c>
      <c r="I19" s="83">
        <f t="shared" si="1"/>
        <v>1646847600</v>
      </c>
      <c r="J19" s="80">
        <v>491658662</v>
      </c>
      <c r="K19" s="81">
        <v>12641912</v>
      </c>
      <c r="L19" s="81">
        <f t="shared" si="2"/>
        <v>504300574</v>
      </c>
      <c r="M19" s="40">
        <f t="shared" si="3"/>
        <v>0.3148448535823791</v>
      </c>
      <c r="N19" s="108">
        <v>274964960</v>
      </c>
      <c r="O19" s="109">
        <v>69045426</v>
      </c>
      <c r="P19" s="110">
        <f t="shared" si="4"/>
        <v>344010386</v>
      </c>
      <c r="Q19" s="40">
        <f t="shared" si="5"/>
        <v>0.21477250908500398</v>
      </c>
      <c r="R19" s="108">
        <v>259138914</v>
      </c>
      <c r="S19" s="110">
        <v>44025532</v>
      </c>
      <c r="T19" s="110">
        <f t="shared" si="6"/>
        <v>303164446</v>
      </c>
      <c r="U19" s="40">
        <f t="shared" si="7"/>
        <v>0.1840877358657838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1025762536</v>
      </c>
      <c r="AA19" s="81">
        <f t="shared" si="11"/>
        <v>125712870</v>
      </c>
      <c r="AB19" s="81">
        <f t="shared" si="12"/>
        <v>1151475406</v>
      </c>
      <c r="AC19" s="40">
        <f t="shared" si="13"/>
        <v>0.6991997353003399</v>
      </c>
      <c r="AD19" s="80">
        <v>306639919</v>
      </c>
      <c r="AE19" s="81">
        <v>48224898</v>
      </c>
      <c r="AF19" s="81">
        <f t="shared" si="14"/>
        <v>354864817</v>
      </c>
      <c r="AG19" s="40">
        <f t="shared" si="15"/>
        <v>0.6198964723822407</v>
      </c>
      <c r="AH19" s="40">
        <f t="shared" si="16"/>
        <v>-0.145690326353204</v>
      </c>
      <c r="AI19" s="12">
        <v>1604402761</v>
      </c>
      <c r="AJ19" s="12">
        <v>1574320201</v>
      </c>
      <c r="AK19" s="12">
        <v>975915539</v>
      </c>
      <c r="AL19" s="12"/>
    </row>
    <row r="20" spans="1:38" s="13" customFormat="1" ht="12.75">
      <c r="A20" s="29" t="s">
        <v>97</v>
      </c>
      <c r="B20" s="63" t="s">
        <v>87</v>
      </c>
      <c r="C20" s="39" t="s">
        <v>88</v>
      </c>
      <c r="D20" s="80">
        <v>861570703</v>
      </c>
      <c r="E20" s="81">
        <v>189043691</v>
      </c>
      <c r="F20" s="82">
        <f t="shared" si="0"/>
        <v>1050614394</v>
      </c>
      <c r="G20" s="80">
        <v>898321924</v>
      </c>
      <c r="H20" s="81">
        <v>198351933</v>
      </c>
      <c r="I20" s="83">
        <f t="shared" si="1"/>
        <v>1096673857</v>
      </c>
      <c r="J20" s="80">
        <v>441254335</v>
      </c>
      <c r="K20" s="81">
        <v>14835828</v>
      </c>
      <c r="L20" s="81">
        <f t="shared" si="2"/>
        <v>456090163</v>
      </c>
      <c r="M20" s="40">
        <f t="shared" si="3"/>
        <v>0.43411756549758446</v>
      </c>
      <c r="N20" s="108">
        <v>152611648</v>
      </c>
      <c r="O20" s="109">
        <v>23765244</v>
      </c>
      <c r="P20" s="110">
        <f t="shared" si="4"/>
        <v>176376892</v>
      </c>
      <c r="Q20" s="40">
        <f t="shared" si="5"/>
        <v>0.16787975969801913</v>
      </c>
      <c r="R20" s="108">
        <v>200618258</v>
      </c>
      <c r="S20" s="110">
        <v>22976054</v>
      </c>
      <c r="T20" s="110">
        <f t="shared" si="6"/>
        <v>223594312</v>
      </c>
      <c r="U20" s="40">
        <f t="shared" si="7"/>
        <v>0.20388405410853155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794484241</v>
      </c>
      <c r="AA20" s="81">
        <f t="shared" si="11"/>
        <v>61577126</v>
      </c>
      <c r="AB20" s="81">
        <f t="shared" si="12"/>
        <v>856061367</v>
      </c>
      <c r="AC20" s="40">
        <f t="shared" si="13"/>
        <v>0.780597952195007</v>
      </c>
      <c r="AD20" s="80">
        <v>152163544</v>
      </c>
      <c r="AE20" s="81">
        <v>26419276</v>
      </c>
      <c r="AF20" s="81">
        <f t="shared" si="14"/>
        <v>178582820</v>
      </c>
      <c r="AG20" s="40">
        <f t="shared" si="15"/>
        <v>0.7433470245036491</v>
      </c>
      <c r="AH20" s="40">
        <f t="shared" si="16"/>
        <v>0.2520482765363432</v>
      </c>
      <c r="AI20" s="12">
        <v>1005256693</v>
      </c>
      <c r="AJ20" s="12">
        <v>1012946764</v>
      </c>
      <c r="AK20" s="12">
        <v>752970963</v>
      </c>
      <c r="AL20" s="12"/>
    </row>
    <row r="21" spans="1:38" s="13" customFormat="1" ht="12.75">
      <c r="A21" s="29" t="s">
        <v>97</v>
      </c>
      <c r="B21" s="63" t="s">
        <v>611</v>
      </c>
      <c r="C21" s="39" t="s">
        <v>612</v>
      </c>
      <c r="D21" s="80">
        <v>647224463</v>
      </c>
      <c r="E21" s="81">
        <v>90346655</v>
      </c>
      <c r="F21" s="83">
        <f t="shared" si="0"/>
        <v>737571118</v>
      </c>
      <c r="G21" s="80">
        <v>624779368</v>
      </c>
      <c r="H21" s="81">
        <v>136782338</v>
      </c>
      <c r="I21" s="83">
        <f t="shared" si="1"/>
        <v>761561706</v>
      </c>
      <c r="J21" s="80">
        <v>147296695</v>
      </c>
      <c r="K21" s="81">
        <v>13927762</v>
      </c>
      <c r="L21" s="81">
        <f t="shared" si="2"/>
        <v>161224457</v>
      </c>
      <c r="M21" s="40">
        <f t="shared" si="3"/>
        <v>0.21858835448597377</v>
      </c>
      <c r="N21" s="108">
        <v>162479999</v>
      </c>
      <c r="O21" s="109">
        <v>35020850</v>
      </c>
      <c r="P21" s="110">
        <f t="shared" si="4"/>
        <v>197500849</v>
      </c>
      <c r="Q21" s="40">
        <f t="shared" si="5"/>
        <v>0.26777193979008274</v>
      </c>
      <c r="R21" s="108">
        <v>154428218</v>
      </c>
      <c r="S21" s="110">
        <v>18161915</v>
      </c>
      <c r="T21" s="110">
        <f t="shared" si="6"/>
        <v>172590133</v>
      </c>
      <c r="U21" s="40">
        <f t="shared" si="7"/>
        <v>0.2266265906495041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464204912</v>
      </c>
      <c r="AA21" s="81">
        <f t="shared" si="11"/>
        <v>67110527</v>
      </c>
      <c r="AB21" s="81">
        <f t="shared" si="12"/>
        <v>531315439</v>
      </c>
      <c r="AC21" s="40">
        <f t="shared" si="13"/>
        <v>0.6976656452313793</v>
      </c>
      <c r="AD21" s="80">
        <v>152109803</v>
      </c>
      <c r="AE21" s="81">
        <v>18333528</v>
      </c>
      <c r="AF21" s="81">
        <f t="shared" si="14"/>
        <v>170443331</v>
      </c>
      <c r="AG21" s="40">
        <f t="shared" si="15"/>
        <v>0.6557545812256211</v>
      </c>
      <c r="AH21" s="40">
        <f t="shared" si="16"/>
        <v>0.012595400403199175</v>
      </c>
      <c r="AI21" s="12">
        <v>694706918</v>
      </c>
      <c r="AJ21" s="12">
        <v>716794974</v>
      </c>
      <c r="AK21" s="12">
        <v>470041588</v>
      </c>
      <c r="AL21" s="12"/>
    </row>
    <row r="22" spans="1:38" s="13" customFormat="1" ht="12.75">
      <c r="A22" s="29" t="s">
        <v>97</v>
      </c>
      <c r="B22" s="63" t="s">
        <v>613</v>
      </c>
      <c r="C22" s="39" t="s">
        <v>614</v>
      </c>
      <c r="D22" s="80">
        <v>427982030</v>
      </c>
      <c r="E22" s="81">
        <v>49712040</v>
      </c>
      <c r="F22" s="82">
        <f t="shared" si="0"/>
        <v>477694070</v>
      </c>
      <c r="G22" s="80">
        <v>432366135</v>
      </c>
      <c r="H22" s="81">
        <v>58787868</v>
      </c>
      <c r="I22" s="83">
        <f t="shared" si="1"/>
        <v>491154003</v>
      </c>
      <c r="J22" s="80">
        <v>118878502</v>
      </c>
      <c r="K22" s="81">
        <v>3718616</v>
      </c>
      <c r="L22" s="81">
        <f t="shared" si="2"/>
        <v>122597118</v>
      </c>
      <c r="M22" s="40">
        <f t="shared" si="3"/>
        <v>0.25664358362246364</v>
      </c>
      <c r="N22" s="108">
        <v>83146511</v>
      </c>
      <c r="O22" s="109">
        <v>7326587</v>
      </c>
      <c r="P22" s="110">
        <f t="shared" si="4"/>
        <v>90473098</v>
      </c>
      <c r="Q22" s="40">
        <f t="shared" si="5"/>
        <v>0.18939548066820255</v>
      </c>
      <c r="R22" s="108">
        <v>105246208</v>
      </c>
      <c r="S22" s="110">
        <v>9432028</v>
      </c>
      <c r="T22" s="110">
        <f t="shared" si="6"/>
        <v>114678236</v>
      </c>
      <c r="U22" s="40">
        <f t="shared" si="7"/>
        <v>0.23348732841336528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307271221</v>
      </c>
      <c r="AA22" s="81">
        <f t="shared" si="11"/>
        <v>20477231</v>
      </c>
      <c r="AB22" s="81">
        <f t="shared" si="12"/>
        <v>327748452</v>
      </c>
      <c r="AC22" s="40">
        <f t="shared" si="13"/>
        <v>0.6673028215144161</v>
      </c>
      <c r="AD22" s="80">
        <v>98926472</v>
      </c>
      <c r="AE22" s="81">
        <v>9069184</v>
      </c>
      <c r="AF22" s="81">
        <f t="shared" si="14"/>
        <v>107995656</v>
      </c>
      <c r="AG22" s="40">
        <f t="shared" si="15"/>
        <v>0.7078245317553526</v>
      </c>
      <c r="AH22" s="40">
        <f t="shared" si="16"/>
        <v>0.061878229620643266</v>
      </c>
      <c r="AI22" s="12">
        <v>398569575</v>
      </c>
      <c r="AJ22" s="12">
        <v>435067440</v>
      </c>
      <c r="AK22" s="12">
        <v>307951407</v>
      </c>
      <c r="AL22" s="12"/>
    </row>
    <row r="23" spans="1:38" s="13" customFormat="1" ht="12.75">
      <c r="A23" s="29" t="s">
        <v>116</v>
      </c>
      <c r="B23" s="63" t="s">
        <v>615</v>
      </c>
      <c r="C23" s="39" t="s">
        <v>616</v>
      </c>
      <c r="D23" s="80">
        <v>327498100</v>
      </c>
      <c r="E23" s="81">
        <v>11102021</v>
      </c>
      <c r="F23" s="82">
        <f t="shared" si="0"/>
        <v>338600121</v>
      </c>
      <c r="G23" s="80">
        <v>326010648</v>
      </c>
      <c r="H23" s="81">
        <v>11194133</v>
      </c>
      <c r="I23" s="83">
        <f t="shared" si="1"/>
        <v>337204781</v>
      </c>
      <c r="J23" s="80">
        <v>115309518</v>
      </c>
      <c r="K23" s="81">
        <v>459022</v>
      </c>
      <c r="L23" s="81">
        <f t="shared" si="2"/>
        <v>115768540</v>
      </c>
      <c r="M23" s="40">
        <f t="shared" si="3"/>
        <v>0.34190342182423494</v>
      </c>
      <c r="N23" s="108">
        <v>86659871</v>
      </c>
      <c r="O23" s="109">
        <v>129351</v>
      </c>
      <c r="P23" s="110">
        <f t="shared" si="4"/>
        <v>86789222</v>
      </c>
      <c r="Q23" s="40">
        <f t="shared" si="5"/>
        <v>0.2563177524676667</v>
      </c>
      <c r="R23" s="108">
        <v>78952356</v>
      </c>
      <c r="S23" s="110">
        <v>1569495</v>
      </c>
      <c r="T23" s="110">
        <f t="shared" si="6"/>
        <v>80521851</v>
      </c>
      <c r="U23" s="40">
        <f t="shared" si="7"/>
        <v>0.23879213918974654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280921745</v>
      </c>
      <c r="AA23" s="81">
        <f t="shared" si="11"/>
        <v>2157868</v>
      </c>
      <c r="AB23" s="81">
        <f t="shared" si="12"/>
        <v>283079613</v>
      </c>
      <c r="AC23" s="40">
        <f t="shared" si="13"/>
        <v>0.8394887289572563</v>
      </c>
      <c r="AD23" s="80">
        <v>90841216</v>
      </c>
      <c r="AE23" s="81">
        <v>637228</v>
      </c>
      <c r="AF23" s="81">
        <f t="shared" si="14"/>
        <v>91478444</v>
      </c>
      <c r="AG23" s="40">
        <f t="shared" si="15"/>
        <v>0.8341216738890238</v>
      </c>
      <c r="AH23" s="40">
        <f t="shared" si="16"/>
        <v>-0.11977240233775732</v>
      </c>
      <c r="AI23" s="12">
        <v>411035971</v>
      </c>
      <c r="AJ23" s="12">
        <v>361259481</v>
      </c>
      <c r="AK23" s="12">
        <v>301334363</v>
      </c>
      <c r="AL23" s="12"/>
    </row>
    <row r="24" spans="1:38" s="59" customFormat="1" ht="12.75">
      <c r="A24" s="64"/>
      <c r="B24" s="65" t="s">
        <v>617</v>
      </c>
      <c r="C24" s="32"/>
      <c r="D24" s="84">
        <f>SUM(D18:D23)</f>
        <v>3939980384</v>
      </c>
      <c r="E24" s="85">
        <f>SUM(E18:E23)</f>
        <v>692799316</v>
      </c>
      <c r="F24" s="93">
        <f t="shared" si="0"/>
        <v>4632779700</v>
      </c>
      <c r="G24" s="84">
        <f>SUM(G18:G23)</f>
        <v>3960557967</v>
      </c>
      <c r="H24" s="85">
        <f>SUM(H18:H23)</f>
        <v>799440870</v>
      </c>
      <c r="I24" s="86">
        <f t="shared" si="1"/>
        <v>4759998837</v>
      </c>
      <c r="J24" s="84">
        <f>SUM(J18:J23)</f>
        <v>1433627302</v>
      </c>
      <c r="K24" s="85">
        <f>SUM(K18:K23)</f>
        <v>52865892</v>
      </c>
      <c r="L24" s="85">
        <f t="shared" si="2"/>
        <v>1486493194</v>
      </c>
      <c r="M24" s="44">
        <f t="shared" si="3"/>
        <v>0.32086420901904744</v>
      </c>
      <c r="N24" s="114">
        <f>SUM(N18:N23)</f>
        <v>824743468</v>
      </c>
      <c r="O24" s="115">
        <f>SUM(O18:O23)</f>
        <v>152184154</v>
      </c>
      <c r="P24" s="116">
        <f t="shared" si="4"/>
        <v>976927622</v>
      </c>
      <c r="Q24" s="44">
        <f t="shared" si="5"/>
        <v>0.21087288523561784</v>
      </c>
      <c r="R24" s="114">
        <f>SUM(R18:R23)</f>
        <v>879529544</v>
      </c>
      <c r="S24" s="116">
        <f>SUM(S18:S23)</f>
        <v>109332707</v>
      </c>
      <c r="T24" s="116">
        <f t="shared" si="6"/>
        <v>988862251</v>
      </c>
      <c r="U24" s="44">
        <f t="shared" si="7"/>
        <v>0.20774422113582547</v>
      </c>
      <c r="V24" s="114">
        <f>SUM(V18:V23)</f>
        <v>0</v>
      </c>
      <c r="W24" s="116">
        <f>SUM(W18:W23)</f>
        <v>0</v>
      </c>
      <c r="X24" s="116">
        <f t="shared" si="8"/>
        <v>0</v>
      </c>
      <c r="Y24" s="44">
        <f t="shared" si="9"/>
        <v>0</v>
      </c>
      <c r="Z24" s="84">
        <f t="shared" si="10"/>
        <v>3137900314</v>
      </c>
      <c r="AA24" s="85">
        <f t="shared" si="11"/>
        <v>314382753</v>
      </c>
      <c r="AB24" s="85">
        <f t="shared" si="12"/>
        <v>3452283067</v>
      </c>
      <c r="AC24" s="44">
        <f t="shared" si="13"/>
        <v>0.7252697290942637</v>
      </c>
      <c r="AD24" s="84">
        <f>SUM(AD18:AD23)</f>
        <v>844654861</v>
      </c>
      <c r="AE24" s="85">
        <f>SUM(AE18:AE23)</f>
        <v>118164231</v>
      </c>
      <c r="AF24" s="85">
        <f t="shared" si="14"/>
        <v>962819092</v>
      </c>
      <c r="AG24" s="44">
        <f t="shared" si="15"/>
        <v>0.6807221546706315</v>
      </c>
      <c r="AH24" s="44">
        <f t="shared" si="16"/>
        <v>0.027048860181929202</v>
      </c>
      <c r="AI24" s="66">
        <f>SUM(AI18:AI23)</f>
        <v>4471844007</v>
      </c>
      <c r="AJ24" s="66">
        <f>SUM(AJ18:AJ23)</f>
        <v>4466858377</v>
      </c>
      <c r="AK24" s="66">
        <f>SUM(AK18:AK23)</f>
        <v>3040689459</v>
      </c>
      <c r="AL24" s="66"/>
    </row>
    <row r="25" spans="1:38" s="13" customFormat="1" ht="12.75">
      <c r="A25" s="29" t="s">
        <v>97</v>
      </c>
      <c r="B25" s="63" t="s">
        <v>618</v>
      </c>
      <c r="C25" s="39" t="s">
        <v>619</v>
      </c>
      <c r="D25" s="80">
        <v>298654506</v>
      </c>
      <c r="E25" s="81">
        <v>76078332</v>
      </c>
      <c r="F25" s="82">
        <f t="shared" si="0"/>
        <v>374732838</v>
      </c>
      <c r="G25" s="80">
        <v>301430996</v>
      </c>
      <c r="H25" s="81">
        <v>97518594</v>
      </c>
      <c r="I25" s="83">
        <f t="shared" si="1"/>
        <v>398949590</v>
      </c>
      <c r="J25" s="80">
        <v>103884746</v>
      </c>
      <c r="K25" s="81">
        <v>6134447</v>
      </c>
      <c r="L25" s="81">
        <f t="shared" si="2"/>
        <v>110019193</v>
      </c>
      <c r="M25" s="40">
        <f t="shared" si="3"/>
        <v>0.2935936801994385</v>
      </c>
      <c r="N25" s="108">
        <v>57403454</v>
      </c>
      <c r="O25" s="109">
        <v>12788748</v>
      </c>
      <c r="P25" s="110">
        <f t="shared" si="4"/>
        <v>70192202</v>
      </c>
      <c r="Q25" s="40">
        <f t="shared" si="5"/>
        <v>0.18731265286123658</v>
      </c>
      <c r="R25" s="108">
        <v>60966760</v>
      </c>
      <c r="S25" s="110">
        <v>25061214</v>
      </c>
      <c r="T25" s="110">
        <f t="shared" si="6"/>
        <v>86027974</v>
      </c>
      <c r="U25" s="40">
        <f t="shared" si="7"/>
        <v>0.21563620105487513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222254960</v>
      </c>
      <c r="AA25" s="81">
        <f t="shared" si="11"/>
        <v>43984409</v>
      </c>
      <c r="AB25" s="81">
        <f t="shared" si="12"/>
        <v>266239369</v>
      </c>
      <c r="AC25" s="40">
        <f t="shared" si="13"/>
        <v>0.6673509026541423</v>
      </c>
      <c r="AD25" s="80">
        <v>73209353</v>
      </c>
      <c r="AE25" s="81">
        <v>14844002</v>
      </c>
      <c r="AF25" s="81">
        <f t="shared" si="14"/>
        <v>88053355</v>
      </c>
      <c r="AG25" s="40">
        <f t="shared" si="15"/>
        <v>0.7488625194932594</v>
      </c>
      <c r="AH25" s="40">
        <f t="shared" si="16"/>
        <v>-0.023001747065742095</v>
      </c>
      <c r="AI25" s="12">
        <v>329449804</v>
      </c>
      <c r="AJ25" s="12">
        <v>332367454</v>
      </c>
      <c r="AK25" s="12">
        <v>248897529</v>
      </c>
      <c r="AL25" s="12"/>
    </row>
    <row r="26" spans="1:38" s="13" customFormat="1" ht="12.75">
      <c r="A26" s="29" t="s">
        <v>97</v>
      </c>
      <c r="B26" s="63" t="s">
        <v>620</v>
      </c>
      <c r="C26" s="39" t="s">
        <v>621</v>
      </c>
      <c r="D26" s="80">
        <v>702027294</v>
      </c>
      <c r="E26" s="81">
        <v>169043235</v>
      </c>
      <c r="F26" s="82">
        <f t="shared" si="0"/>
        <v>871070529</v>
      </c>
      <c r="G26" s="80">
        <v>657582391</v>
      </c>
      <c r="H26" s="81">
        <v>167500502</v>
      </c>
      <c r="I26" s="83">
        <f t="shared" si="1"/>
        <v>825082893</v>
      </c>
      <c r="J26" s="80">
        <v>180635770</v>
      </c>
      <c r="K26" s="81">
        <v>12684344</v>
      </c>
      <c r="L26" s="81">
        <f t="shared" si="2"/>
        <v>193320114</v>
      </c>
      <c r="M26" s="40">
        <f t="shared" si="3"/>
        <v>0.22193393940434875</v>
      </c>
      <c r="N26" s="108">
        <v>167081498</v>
      </c>
      <c r="O26" s="109">
        <v>31118900</v>
      </c>
      <c r="P26" s="110">
        <f t="shared" si="4"/>
        <v>198200398</v>
      </c>
      <c r="Q26" s="40">
        <f t="shared" si="5"/>
        <v>0.22753656724850577</v>
      </c>
      <c r="R26" s="108">
        <v>141855894</v>
      </c>
      <c r="S26" s="110">
        <v>24520974</v>
      </c>
      <c r="T26" s="110">
        <f t="shared" si="6"/>
        <v>166376868</v>
      </c>
      <c r="U26" s="40">
        <f t="shared" si="7"/>
        <v>0.2016486699839988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489573162</v>
      </c>
      <c r="AA26" s="81">
        <f t="shared" si="11"/>
        <v>68324218</v>
      </c>
      <c r="AB26" s="81">
        <f t="shared" si="12"/>
        <v>557897380</v>
      </c>
      <c r="AC26" s="40">
        <f t="shared" si="13"/>
        <v>0.6761713092504997</v>
      </c>
      <c r="AD26" s="80">
        <v>162698243</v>
      </c>
      <c r="AE26" s="81">
        <v>31433493</v>
      </c>
      <c r="AF26" s="81">
        <f t="shared" si="14"/>
        <v>194131736</v>
      </c>
      <c r="AG26" s="40">
        <f t="shared" si="15"/>
        <v>0.696387822341931</v>
      </c>
      <c r="AH26" s="40">
        <f t="shared" si="16"/>
        <v>-0.14296924640904674</v>
      </c>
      <c r="AI26" s="12">
        <v>854220100</v>
      </c>
      <c r="AJ26" s="12">
        <v>834853068</v>
      </c>
      <c r="AK26" s="12">
        <v>581381510</v>
      </c>
      <c r="AL26" s="12"/>
    </row>
    <row r="27" spans="1:38" s="13" customFormat="1" ht="12.75">
      <c r="A27" s="29" t="s">
        <v>97</v>
      </c>
      <c r="B27" s="63" t="s">
        <v>622</v>
      </c>
      <c r="C27" s="39" t="s">
        <v>623</v>
      </c>
      <c r="D27" s="80">
        <v>201630323</v>
      </c>
      <c r="E27" s="81">
        <v>30405878</v>
      </c>
      <c r="F27" s="82">
        <f t="shared" si="0"/>
        <v>232036201</v>
      </c>
      <c r="G27" s="80">
        <v>201630323</v>
      </c>
      <c r="H27" s="81">
        <v>30405878</v>
      </c>
      <c r="I27" s="83">
        <f t="shared" si="1"/>
        <v>232036201</v>
      </c>
      <c r="J27" s="80">
        <v>81991194</v>
      </c>
      <c r="K27" s="81">
        <v>1131092</v>
      </c>
      <c r="L27" s="81">
        <f t="shared" si="2"/>
        <v>83122286</v>
      </c>
      <c r="M27" s="40">
        <f t="shared" si="3"/>
        <v>0.35822981776882307</v>
      </c>
      <c r="N27" s="108">
        <v>46540817</v>
      </c>
      <c r="O27" s="109">
        <v>6858325</v>
      </c>
      <c r="P27" s="110">
        <f t="shared" si="4"/>
        <v>53399142</v>
      </c>
      <c r="Q27" s="40">
        <f t="shared" si="5"/>
        <v>0.2301328058719596</v>
      </c>
      <c r="R27" s="108">
        <v>41815426</v>
      </c>
      <c r="S27" s="110">
        <v>10359883</v>
      </c>
      <c r="T27" s="110">
        <f t="shared" si="6"/>
        <v>52175309</v>
      </c>
      <c r="U27" s="40">
        <f t="shared" si="7"/>
        <v>0.2248584866289894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170347437</v>
      </c>
      <c r="AA27" s="81">
        <f t="shared" si="11"/>
        <v>18349300</v>
      </c>
      <c r="AB27" s="81">
        <f t="shared" si="12"/>
        <v>188696737</v>
      </c>
      <c r="AC27" s="40">
        <f t="shared" si="13"/>
        <v>0.8132211102697721</v>
      </c>
      <c r="AD27" s="80">
        <v>37074647</v>
      </c>
      <c r="AE27" s="81">
        <v>5154589</v>
      </c>
      <c r="AF27" s="81">
        <f t="shared" si="14"/>
        <v>42229236</v>
      </c>
      <c r="AG27" s="40">
        <f t="shared" si="15"/>
        <v>0.7391166539582537</v>
      </c>
      <c r="AH27" s="40">
        <f t="shared" si="16"/>
        <v>0.23552576229416045</v>
      </c>
      <c r="AI27" s="12">
        <v>202742336</v>
      </c>
      <c r="AJ27" s="12">
        <v>202742336</v>
      </c>
      <c r="AK27" s="12">
        <v>149850237</v>
      </c>
      <c r="AL27" s="12"/>
    </row>
    <row r="28" spans="1:38" s="13" customFormat="1" ht="12.75">
      <c r="A28" s="29" t="s">
        <v>97</v>
      </c>
      <c r="B28" s="63" t="s">
        <v>624</v>
      </c>
      <c r="C28" s="39" t="s">
        <v>625</v>
      </c>
      <c r="D28" s="80">
        <v>147115033</v>
      </c>
      <c r="E28" s="81">
        <v>58685000</v>
      </c>
      <c r="F28" s="82">
        <f t="shared" si="0"/>
        <v>205800033</v>
      </c>
      <c r="G28" s="80">
        <v>147115033</v>
      </c>
      <c r="H28" s="81">
        <v>58685000</v>
      </c>
      <c r="I28" s="83">
        <f t="shared" si="1"/>
        <v>205800033</v>
      </c>
      <c r="J28" s="80">
        <v>42289155</v>
      </c>
      <c r="K28" s="81">
        <v>3723087</v>
      </c>
      <c r="L28" s="81">
        <f t="shared" si="2"/>
        <v>46012242</v>
      </c>
      <c r="M28" s="40">
        <f t="shared" si="3"/>
        <v>0.22357742770624336</v>
      </c>
      <c r="N28" s="108">
        <v>30110385</v>
      </c>
      <c r="O28" s="109">
        <v>7478131</v>
      </c>
      <c r="P28" s="110">
        <f t="shared" si="4"/>
        <v>37588516</v>
      </c>
      <c r="Q28" s="40">
        <f t="shared" si="5"/>
        <v>0.18264582105290528</v>
      </c>
      <c r="R28" s="108">
        <v>26425876</v>
      </c>
      <c r="S28" s="110">
        <v>17337678</v>
      </c>
      <c r="T28" s="110">
        <f t="shared" si="6"/>
        <v>43763554</v>
      </c>
      <c r="U28" s="40">
        <f t="shared" si="7"/>
        <v>0.21265085997338007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98825416</v>
      </c>
      <c r="AA28" s="81">
        <f t="shared" si="11"/>
        <v>28538896</v>
      </c>
      <c r="AB28" s="81">
        <f t="shared" si="12"/>
        <v>127364312</v>
      </c>
      <c r="AC28" s="40">
        <f t="shared" si="13"/>
        <v>0.6188741087325287</v>
      </c>
      <c r="AD28" s="80">
        <v>23090686</v>
      </c>
      <c r="AE28" s="81">
        <v>2765856</v>
      </c>
      <c r="AF28" s="81">
        <f t="shared" si="14"/>
        <v>25856542</v>
      </c>
      <c r="AG28" s="40">
        <f t="shared" si="15"/>
        <v>0.4888249945708356</v>
      </c>
      <c r="AH28" s="40">
        <f t="shared" si="16"/>
        <v>0.6925524689264326</v>
      </c>
      <c r="AI28" s="12">
        <v>184719955</v>
      </c>
      <c r="AJ28" s="12">
        <v>184719955</v>
      </c>
      <c r="AK28" s="12">
        <v>90295731</v>
      </c>
      <c r="AL28" s="12"/>
    </row>
    <row r="29" spans="1:38" s="13" customFormat="1" ht="12.75">
      <c r="A29" s="29" t="s">
        <v>116</v>
      </c>
      <c r="B29" s="63" t="s">
        <v>626</v>
      </c>
      <c r="C29" s="39" t="s">
        <v>627</v>
      </c>
      <c r="D29" s="80">
        <v>109173384</v>
      </c>
      <c r="E29" s="81">
        <v>14938000</v>
      </c>
      <c r="F29" s="82">
        <f t="shared" si="0"/>
        <v>124111384</v>
      </c>
      <c r="G29" s="80">
        <v>113396930</v>
      </c>
      <c r="H29" s="81">
        <v>1793790</v>
      </c>
      <c r="I29" s="83">
        <f t="shared" si="1"/>
        <v>115190720</v>
      </c>
      <c r="J29" s="80">
        <v>38941192</v>
      </c>
      <c r="K29" s="81">
        <v>25730</v>
      </c>
      <c r="L29" s="81">
        <f t="shared" si="2"/>
        <v>38966922</v>
      </c>
      <c r="M29" s="40">
        <f t="shared" si="3"/>
        <v>0.31396734726606546</v>
      </c>
      <c r="N29" s="108">
        <v>32516849</v>
      </c>
      <c r="O29" s="109">
        <v>11094</v>
      </c>
      <c r="P29" s="110">
        <f t="shared" si="4"/>
        <v>32527943</v>
      </c>
      <c r="Q29" s="40">
        <f t="shared" si="5"/>
        <v>0.2620866994763349</v>
      </c>
      <c r="R29" s="108">
        <v>27745037</v>
      </c>
      <c r="S29" s="110">
        <v>2315</v>
      </c>
      <c r="T29" s="110">
        <f t="shared" si="6"/>
        <v>27747352</v>
      </c>
      <c r="U29" s="40">
        <f t="shared" si="7"/>
        <v>0.24088183492559123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99203078</v>
      </c>
      <c r="AA29" s="81">
        <f t="shared" si="11"/>
        <v>39139</v>
      </c>
      <c r="AB29" s="81">
        <f t="shared" si="12"/>
        <v>99242217</v>
      </c>
      <c r="AC29" s="40">
        <f t="shared" si="13"/>
        <v>0.861546980520653</v>
      </c>
      <c r="AD29" s="80">
        <v>25323364</v>
      </c>
      <c r="AE29" s="81">
        <v>113518</v>
      </c>
      <c r="AF29" s="81">
        <f t="shared" si="14"/>
        <v>25436882</v>
      </c>
      <c r="AG29" s="40">
        <f t="shared" si="15"/>
        <v>0.7980604641773379</v>
      </c>
      <c r="AH29" s="40">
        <f t="shared" si="16"/>
        <v>0.09083149420593295</v>
      </c>
      <c r="AI29" s="12">
        <v>110589617</v>
      </c>
      <c r="AJ29" s="12">
        <v>115290678</v>
      </c>
      <c r="AK29" s="12">
        <v>92008932</v>
      </c>
      <c r="AL29" s="12"/>
    </row>
    <row r="30" spans="1:38" s="59" customFormat="1" ht="12.75">
      <c r="A30" s="64"/>
      <c r="B30" s="65" t="s">
        <v>628</v>
      </c>
      <c r="C30" s="32"/>
      <c r="D30" s="84">
        <f>SUM(D25:D29)</f>
        <v>1458600540</v>
      </c>
      <c r="E30" s="85">
        <f>SUM(E25:E29)</f>
        <v>349150445</v>
      </c>
      <c r="F30" s="93">
        <f t="shared" si="0"/>
        <v>1807750985</v>
      </c>
      <c r="G30" s="84">
        <f>SUM(G25:G29)</f>
        <v>1421155673</v>
      </c>
      <c r="H30" s="85">
        <f>SUM(H25:H29)</f>
        <v>355903764</v>
      </c>
      <c r="I30" s="86">
        <f t="shared" si="1"/>
        <v>1777059437</v>
      </c>
      <c r="J30" s="84">
        <f>SUM(J25:J29)</f>
        <v>447742057</v>
      </c>
      <c r="K30" s="85">
        <f>SUM(K25:K29)</f>
        <v>23698700</v>
      </c>
      <c r="L30" s="85">
        <f t="shared" si="2"/>
        <v>471440757</v>
      </c>
      <c r="M30" s="44">
        <f t="shared" si="3"/>
        <v>0.26078854936981266</v>
      </c>
      <c r="N30" s="114">
        <f>SUM(N25:N29)</f>
        <v>333653003</v>
      </c>
      <c r="O30" s="115">
        <f>SUM(O25:O29)</f>
        <v>58255198</v>
      </c>
      <c r="P30" s="116">
        <f t="shared" si="4"/>
        <v>391908201</v>
      </c>
      <c r="Q30" s="44">
        <f t="shared" si="5"/>
        <v>0.21679324434167022</v>
      </c>
      <c r="R30" s="114">
        <f>SUM(R25:R29)</f>
        <v>298808993</v>
      </c>
      <c r="S30" s="116">
        <f>SUM(S25:S29)</f>
        <v>77282064</v>
      </c>
      <c r="T30" s="116">
        <f t="shared" si="6"/>
        <v>376091057</v>
      </c>
      <c r="U30" s="44">
        <f t="shared" si="7"/>
        <v>0.2116367349169312</v>
      </c>
      <c r="V30" s="114">
        <f>SUM(V25:V29)</f>
        <v>0</v>
      </c>
      <c r="W30" s="116">
        <f>SUM(W25:W29)</f>
        <v>0</v>
      </c>
      <c r="X30" s="116">
        <f t="shared" si="8"/>
        <v>0</v>
      </c>
      <c r="Y30" s="44">
        <f t="shared" si="9"/>
        <v>0</v>
      </c>
      <c r="Z30" s="84">
        <f t="shared" si="10"/>
        <v>1080204053</v>
      </c>
      <c r="AA30" s="85">
        <f t="shared" si="11"/>
        <v>159235962</v>
      </c>
      <c r="AB30" s="85">
        <f t="shared" si="12"/>
        <v>1239440015</v>
      </c>
      <c r="AC30" s="44">
        <f t="shared" si="13"/>
        <v>0.6974668315497654</v>
      </c>
      <c r="AD30" s="84">
        <f>SUM(AD25:AD29)</f>
        <v>321396293</v>
      </c>
      <c r="AE30" s="85">
        <f>SUM(AE25:AE29)</f>
        <v>54311458</v>
      </c>
      <c r="AF30" s="85">
        <f t="shared" si="14"/>
        <v>375707751</v>
      </c>
      <c r="AG30" s="44">
        <f t="shared" si="15"/>
        <v>0.6960792762667871</v>
      </c>
      <c r="AH30" s="44">
        <f t="shared" si="16"/>
        <v>0.0010202238281744602</v>
      </c>
      <c r="AI30" s="66">
        <f>SUM(AI25:AI29)</f>
        <v>1681721812</v>
      </c>
      <c r="AJ30" s="66">
        <f>SUM(AJ25:AJ29)</f>
        <v>1669973491</v>
      </c>
      <c r="AK30" s="66">
        <f>SUM(AK25:AK29)</f>
        <v>1162433939</v>
      </c>
      <c r="AL30" s="66"/>
    </row>
    <row r="31" spans="1:38" s="13" customFormat="1" ht="12.75">
      <c r="A31" s="29" t="s">
        <v>97</v>
      </c>
      <c r="B31" s="63" t="s">
        <v>629</v>
      </c>
      <c r="C31" s="39" t="s">
        <v>630</v>
      </c>
      <c r="D31" s="80">
        <v>84703190</v>
      </c>
      <c r="E31" s="81">
        <v>21665150</v>
      </c>
      <c r="F31" s="83">
        <f t="shared" si="0"/>
        <v>106368340</v>
      </c>
      <c r="G31" s="80">
        <v>89798665</v>
      </c>
      <c r="H31" s="81">
        <v>35730981</v>
      </c>
      <c r="I31" s="83">
        <f t="shared" si="1"/>
        <v>125529646</v>
      </c>
      <c r="J31" s="80">
        <v>24579329</v>
      </c>
      <c r="K31" s="81">
        <v>2786880</v>
      </c>
      <c r="L31" s="81">
        <f t="shared" si="2"/>
        <v>27366209</v>
      </c>
      <c r="M31" s="40">
        <f t="shared" si="3"/>
        <v>0.2572777670498571</v>
      </c>
      <c r="N31" s="108">
        <v>20841570</v>
      </c>
      <c r="O31" s="109">
        <v>8964356</v>
      </c>
      <c r="P31" s="110">
        <f t="shared" si="4"/>
        <v>29805926</v>
      </c>
      <c r="Q31" s="40">
        <f t="shared" si="5"/>
        <v>0.2802142630034463</v>
      </c>
      <c r="R31" s="108">
        <v>13777180</v>
      </c>
      <c r="S31" s="110">
        <v>1253728</v>
      </c>
      <c r="T31" s="110">
        <f t="shared" si="6"/>
        <v>15030908</v>
      </c>
      <c r="U31" s="40">
        <f t="shared" si="7"/>
        <v>0.1197399059023874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59198079</v>
      </c>
      <c r="AA31" s="81">
        <f t="shared" si="11"/>
        <v>13004964</v>
      </c>
      <c r="AB31" s="81">
        <f t="shared" si="12"/>
        <v>72203043</v>
      </c>
      <c r="AC31" s="40">
        <f t="shared" si="13"/>
        <v>0.5751871792899026</v>
      </c>
      <c r="AD31" s="80">
        <v>15429394</v>
      </c>
      <c r="AE31" s="81">
        <v>2402963</v>
      </c>
      <c r="AF31" s="81">
        <f t="shared" si="14"/>
        <v>17832357</v>
      </c>
      <c r="AG31" s="40">
        <f t="shared" si="15"/>
        <v>0.5941956680172035</v>
      </c>
      <c r="AH31" s="40">
        <f t="shared" si="16"/>
        <v>-0.15709919894492919</v>
      </c>
      <c r="AI31" s="12">
        <v>87954229</v>
      </c>
      <c r="AJ31" s="12">
        <v>88226897</v>
      </c>
      <c r="AK31" s="12">
        <v>52424040</v>
      </c>
      <c r="AL31" s="12"/>
    </row>
    <row r="32" spans="1:38" s="13" customFormat="1" ht="12.75">
      <c r="A32" s="29" t="s">
        <v>97</v>
      </c>
      <c r="B32" s="63" t="s">
        <v>631</v>
      </c>
      <c r="C32" s="39" t="s">
        <v>632</v>
      </c>
      <c r="D32" s="80">
        <v>272509792</v>
      </c>
      <c r="E32" s="81">
        <v>48914900</v>
      </c>
      <c r="F32" s="82">
        <f t="shared" si="0"/>
        <v>321424692</v>
      </c>
      <c r="G32" s="80">
        <v>275976237</v>
      </c>
      <c r="H32" s="81">
        <v>48114040</v>
      </c>
      <c r="I32" s="83">
        <f t="shared" si="1"/>
        <v>324090277</v>
      </c>
      <c r="J32" s="80">
        <v>117685475</v>
      </c>
      <c r="K32" s="81">
        <v>4168906</v>
      </c>
      <c r="L32" s="81">
        <f t="shared" si="2"/>
        <v>121854381</v>
      </c>
      <c r="M32" s="40">
        <f t="shared" si="3"/>
        <v>0.37910709423655603</v>
      </c>
      <c r="N32" s="108">
        <v>46972132</v>
      </c>
      <c r="O32" s="109">
        <v>5217814</v>
      </c>
      <c r="P32" s="110">
        <f t="shared" si="4"/>
        <v>52189946</v>
      </c>
      <c r="Q32" s="40">
        <f t="shared" si="5"/>
        <v>0.16237068059475654</v>
      </c>
      <c r="R32" s="108">
        <v>64683621</v>
      </c>
      <c r="S32" s="110">
        <v>6491620</v>
      </c>
      <c r="T32" s="110">
        <f t="shared" si="6"/>
        <v>71175241</v>
      </c>
      <c r="U32" s="40">
        <f t="shared" si="7"/>
        <v>0.2196154776960495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229341228</v>
      </c>
      <c r="AA32" s="81">
        <f t="shared" si="11"/>
        <v>15878340</v>
      </c>
      <c r="AB32" s="81">
        <f t="shared" si="12"/>
        <v>245219568</v>
      </c>
      <c r="AC32" s="40">
        <f t="shared" si="13"/>
        <v>0.7566396939455237</v>
      </c>
      <c r="AD32" s="80">
        <v>63946739</v>
      </c>
      <c r="AE32" s="81">
        <v>9232214</v>
      </c>
      <c r="AF32" s="81">
        <f t="shared" si="14"/>
        <v>73178953</v>
      </c>
      <c r="AG32" s="40">
        <f t="shared" si="15"/>
        <v>0.7193083678187175</v>
      </c>
      <c r="AH32" s="40">
        <f t="shared" si="16"/>
        <v>-0.027380987536129386</v>
      </c>
      <c r="AI32" s="12">
        <v>334532716</v>
      </c>
      <c r="AJ32" s="12">
        <v>323360662</v>
      </c>
      <c r="AK32" s="12">
        <v>232596030</v>
      </c>
      <c r="AL32" s="12"/>
    </row>
    <row r="33" spans="1:38" s="13" customFormat="1" ht="12.75">
      <c r="A33" s="29" t="s">
        <v>97</v>
      </c>
      <c r="B33" s="63" t="s">
        <v>633</v>
      </c>
      <c r="C33" s="39" t="s">
        <v>634</v>
      </c>
      <c r="D33" s="80">
        <v>686429164</v>
      </c>
      <c r="E33" s="81">
        <v>123860770</v>
      </c>
      <c r="F33" s="82">
        <f t="shared" si="0"/>
        <v>810289934</v>
      </c>
      <c r="G33" s="80">
        <v>704499502</v>
      </c>
      <c r="H33" s="81">
        <v>130153047</v>
      </c>
      <c r="I33" s="83">
        <f t="shared" si="1"/>
        <v>834652549</v>
      </c>
      <c r="J33" s="80">
        <v>266742244</v>
      </c>
      <c r="K33" s="81">
        <v>10995701</v>
      </c>
      <c r="L33" s="81">
        <f t="shared" si="2"/>
        <v>277737945</v>
      </c>
      <c r="M33" s="40">
        <f t="shared" si="3"/>
        <v>0.34276366192647284</v>
      </c>
      <c r="N33" s="108">
        <v>130247838</v>
      </c>
      <c r="O33" s="109">
        <v>29924698</v>
      </c>
      <c r="P33" s="110">
        <f t="shared" si="4"/>
        <v>160172536</v>
      </c>
      <c r="Q33" s="40">
        <f t="shared" si="5"/>
        <v>0.19767311585534272</v>
      </c>
      <c r="R33" s="108">
        <v>127289182</v>
      </c>
      <c r="S33" s="110">
        <v>31646346</v>
      </c>
      <c r="T33" s="110">
        <f t="shared" si="6"/>
        <v>158935528</v>
      </c>
      <c r="U33" s="40">
        <f t="shared" si="7"/>
        <v>0.1904211856663245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524279264</v>
      </c>
      <c r="AA33" s="81">
        <f t="shared" si="11"/>
        <v>72566745</v>
      </c>
      <c r="AB33" s="81">
        <f t="shared" si="12"/>
        <v>596846009</v>
      </c>
      <c r="AC33" s="40">
        <f t="shared" si="13"/>
        <v>0.7150831920600772</v>
      </c>
      <c r="AD33" s="80">
        <v>128431645</v>
      </c>
      <c r="AE33" s="81">
        <v>22919342</v>
      </c>
      <c r="AF33" s="81">
        <f t="shared" si="14"/>
        <v>151350987</v>
      </c>
      <c r="AG33" s="40">
        <f t="shared" si="15"/>
        <v>0.7197722996879036</v>
      </c>
      <c r="AH33" s="40">
        <f t="shared" si="16"/>
        <v>0.05011226652919021</v>
      </c>
      <c r="AI33" s="12">
        <v>764144827</v>
      </c>
      <c r="AJ33" s="12">
        <v>814559270</v>
      </c>
      <c r="AK33" s="12">
        <v>586297199</v>
      </c>
      <c r="AL33" s="12"/>
    </row>
    <row r="34" spans="1:38" s="13" customFormat="1" ht="12.75">
      <c r="A34" s="29" t="s">
        <v>97</v>
      </c>
      <c r="B34" s="63" t="s">
        <v>65</v>
      </c>
      <c r="C34" s="39" t="s">
        <v>66</v>
      </c>
      <c r="D34" s="80">
        <v>947297698</v>
      </c>
      <c r="E34" s="81">
        <v>150922033</v>
      </c>
      <c r="F34" s="82">
        <f t="shared" si="0"/>
        <v>1098219731</v>
      </c>
      <c r="G34" s="80">
        <v>966373999</v>
      </c>
      <c r="H34" s="81">
        <v>153373390</v>
      </c>
      <c r="I34" s="83">
        <f t="shared" si="1"/>
        <v>1119747389</v>
      </c>
      <c r="J34" s="80">
        <v>381172522</v>
      </c>
      <c r="K34" s="81">
        <v>13702601</v>
      </c>
      <c r="L34" s="81">
        <f t="shared" si="2"/>
        <v>394875123</v>
      </c>
      <c r="M34" s="40">
        <f t="shared" si="3"/>
        <v>0.3595593048036395</v>
      </c>
      <c r="N34" s="108">
        <v>209132589</v>
      </c>
      <c r="O34" s="109">
        <v>20863737</v>
      </c>
      <c r="P34" s="110">
        <f t="shared" si="4"/>
        <v>229996326</v>
      </c>
      <c r="Q34" s="40">
        <f t="shared" si="5"/>
        <v>0.20942651047670896</v>
      </c>
      <c r="R34" s="108">
        <v>141272437</v>
      </c>
      <c r="S34" s="110">
        <v>30871495</v>
      </c>
      <c r="T34" s="110">
        <f t="shared" si="6"/>
        <v>172143932</v>
      </c>
      <c r="U34" s="40">
        <f t="shared" si="7"/>
        <v>0.15373461344146078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731577548</v>
      </c>
      <c r="AA34" s="81">
        <f t="shared" si="11"/>
        <v>65437833</v>
      </c>
      <c r="AB34" s="81">
        <f t="shared" si="12"/>
        <v>797015381</v>
      </c>
      <c r="AC34" s="40">
        <f t="shared" si="13"/>
        <v>0.7117814150134179</v>
      </c>
      <c r="AD34" s="80">
        <v>143752337</v>
      </c>
      <c r="AE34" s="81">
        <v>14665924</v>
      </c>
      <c r="AF34" s="81">
        <f t="shared" si="14"/>
        <v>158418261</v>
      </c>
      <c r="AG34" s="40">
        <f t="shared" si="15"/>
        <v>0.6922702359285233</v>
      </c>
      <c r="AH34" s="40">
        <f t="shared" si="16"/>
        <v>0.08664197494252246</v>
      </c>
      <c r="AI34" s="12">
        <v>1081240450</v>
      </c>
      <c r="AJ34" s="12">
        <v>1079666148</v>
      </c>
      <c r="AK34" s="12">
        <v>747420739</v>
      </c>
      <c r="AL34" s="12"/>
    </row>
    <row r="35" spans="1:38" s="13" customFormat="1" ht="12.75">
      <c r="A35" s="29" t="s">
        <v>97</v>
      </c>
      <c r="B35" s="63" t="s">
        <v>635</v>
      </c>
      <c r="C35" s="39" t="s">
        <v>636</v>
      </c>
      <c r="D35" s="80">
        <v>396135083</v>
      </c>
      <c r="E35" s="81">
        <v>65269072</v>
      </c>
      <c r="F35" s="82">
        <f t="shared" si="0"/>
        <v>461404155</v>
      </c>
      <c r="G35" s="80">
        <v>409634864</v>
      </c>
      <c r="H35" s="81">
        <v>70577362</v>
      </c>
      <c r="I35" s="83">
        <f t="shared" si="1"/>
        <v>480212226</v>
      </c>
      <c r="J35" s="80">
        <v>167618167</v>
      </c>
      <c r="K35" s="81">
        <v>3635955</v>
      </c>
      <c r="L35" s="81">
        <f t="shared" si="2"/>
        <v>171254122</v>
      </c>
      <c r="M35" s="40">
        <f t="shared" si="3"/>
        <v>0.3711586038925029</v>
      </c>
      <c r="N35" s="108">
        <v>66756147</v>
      </c>
      <c r="O35" s="109">
        <v>9316786</v>
      </c>
      <c r="P35" s="110">
        <f t="shared" si="4"/>
        <v>76072933</v>
      </c>
      <c r="Q35" s="40">
        <f t="shared" si="5"/>
        <v>0.16487266570020376</v>
      </c>
      <c r="R35" s="108">
        <v>73310590</v>
      </c>
      <c r="S35" s="110">
        <v>10491739</v>
      </c>
      <c r="T35" s="110">
        <f t="shared" si="6"/>
        <v>83802329</v>
      </c>
      <c r="U35" s="40">
        <f t="shared" si="7"/>
        <v>0.1745110275472245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307684904</v>
      </c>
      <c r="AA35" s="81">
        <f t="shared" si="11"/>
        <v>23444480</v>
      </c>
      <c r="AB35" s="81">
        <f t="shared" si="12"/>
        <v>331129384</v>
      </c>
      <c r="AC35" s="40">
        <f t="shared" si="13"/>
        <v>0.6895480083008132</v>
      </c>
      <c r="AD35" s="80">
        <v>67605326</v>
      </c>
      <c r="AE35" s="81">
        <v>4898139</v>
      </c>
      <c r="AF35" s="81">
        <f t="shared" si="14"/>
        <v>72503465</v>
      </c>
      <c r="AG35" s="40">
        <f t="shared" si="15"/>
        <v>0.8621862805608516</v>
      </c>
      <c r="AH35" s="40">
        <f t="shared" si="16"/>
        <v>0.15583895197284714</v>
      </c>
      <c r="AI35" s="12">
        <v>455832937</v>
      </c>
      <c r="AJ35" s="12">
        <v>341332889</v>
      </c>
      <c r="AK35" s="12">
        <v>294292534</v>
      </c>
      <c r="AL35" s="12"/>
    </row>
    <row r="36" spans="1:38" s="13" customFormat="1" ht="12.75">
      <c r="A36" s="29" t="s">
        <v>97</v>
      </c>
      <c r="B36" s="63" t="s">
        <v>637</v>
      </c>
      <c r="C36" s="39" t="s">
        <v>638</v>
      </c>
      <c r="D36" s="80">
        <v>330211861</v>
      </c>
      <c r="E36" s="81">
        <v>46476000</v>
      </c>
      <c r="F36" s="82">
        <f t="shared" si="0"/>
        <v>376687861</v>
      </c>
      <c r="G36" s="80">
        <v>338137648</v>
      </c>
      <c r="H36" s="81">
        <v>59374560</v>
      </c>
      <c r="I36" s="83">
        <f t="shared" si="1"/>
        <v>397512208</v>
      </c>
      <c r="J36" s="80">
        <v>255883389</v>
      </c>
      <c r="K36" s="81">
        <v>3550973</v>
      </c>
      <c r="L36" s="81">
        <f t="shared" si="2"/>
        <v>259434362</v>
      </c>
      <c r="M36" s="40">
        <f t="shared" si="3"/>
        <v>0.6887250396423048</v>
      </c>
      <c r="N36" s="108">
        <v>-24173468</v>
      </c>
      <c r="O36" s="109">
        <v>5751774</v>
      </c>
      <c r="P36" s="110">
        <f t="shared" si="4"/>
        <v>-18421694</v>
      </c>
      <c r="Q36" s="40">
        <f t="shared" si="5"/>
        <v>-0.048904400452660195</v>
      </c>
      <c r="R36" s="108">
        <v>48712465</v>
      </c>
      <c r="S36" s="110">
        <v>8942097</v>
      </c>
      <c r="T36" s="110">
        <f t="shared" si="6"/>
        <v>57654562</v>
      </c>
      <c r="U36" s="40">
        <f t="shared" si="7"/>
        <v>0.14503846885628227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280422386</v>
      </c>
      <c r="AA36" s="81">
        <f t="shared" si="11"/>
        <v>18244844</v>
      </c>
      <c r="AB36" s="81">
        <f t="shared" si="12"/>
        <v>298667230</v>
      </c>
      <c r="AC36" s="40">
        <f t="shared" si="13"/>
        <v>0.7513410254811596</v>
      </c>
      <c r="AD36" s="80">
        <v>49021602</v>
      </c>
      <c r="AE36" s="81">
        <v>7345532</v>
      </c>
      <c r="AF36" s="81">
        <f t="shared" si="14"/>
        <v>56367134</v>
      </c>
      <c r="AG36" s="40">
        <f t="shared" si="15"/>
        <v>0.7562406083927778</v>
      </c>
      <c r="AH36" s="40">
        <f t="shared" si="16"/>
        <v>0.022840047180685108</v>
      </c>
      <c r="AI36" s="12">
        <v>373608744</v>
      </c>
      <c r="AJ36" s="12">
        <v>359818604</v>
      </c>
      <c r="AK36" s="12">
        <v>272109440</v>
      </c>
      <c r="AL36" s="12"/>
    </row>
    <row r="37" spans="1:38" s="13" customFormat="1" ht="12.75">
      <c r="A37" s="29" t="s">
        <v>97</v>
      </c>
      <c r="B37" s="63" t="s">
        <v>639</v>
      </c>
      <c r="C37" s="39" t="s">
        <v>640</v>
      </c>
      <c r="D37" s="80">
        <v>488401000</v>
      </c>
      <c r="E37" s="81">
        <v>71083000</v>
      </c>
      <c r="F37" s="82">
        <f t="shared" si="0"/>
        <v>559484000</v>
      </c>
      <c r="G37" s="80">
        <v>508095050</v>
      </c>
      <c r="H37" s="81">
        <v>70130000</v>
      </c>
      <c r="I37" s="83">
        <f t="shared" si="1"/>
        <v>578225050</v>
      </c>
      <c r="J37" s="80">
        <v>256969888</v>
      </c>
      <c r="K37" s="81">
        <v>4884277</v>
      </c>
      <c r="L37" s="81">
        <f t="shared" si="2"/>
        <v>261854165</v>
      </c>
      <c r="M37" s="40">
        <f t="shared" si="3"/>
        <v>0.46802797756504205</v>
      </c>
      <c r="N37" s="108">
        <v>78673790</v>
      </c>
      <c r="O37" s="109">
        <v>13588355</v>
      </c>
      <c r="P37" s="110">
        <f t="shared" si="4"/>
        <v>92262145</v>
      </c>
      <c r="Q37" s="40">
        <f t="shared" si="5"/>
        <v>0.16490577925374095</v>
      </c>
      <c r="R37" s="108">
        <v>85227149</v>
      </c>
      <c r="S37" s="110">
        <v>14322519</v>
      </c>
      <c r="T37" s="110">
        <f t="shared" si="6"/>
        <v>99549668</v>
      </c>
      <c r="U37" s="40">
        <f t="shared" si="7"/>
        <v>0.1721642256764905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420870827</v>
      </c>
      <c r="AA37" s="81">
        <f t="shared" si="11"/>
        <v>32795151</v>
      </c>
      <c r="AB37" s="81">
        <f t="shared" si="12"/>
        <v>453665978</v>
      </c>
      <c r="AC37" s="40">
        <f t="shared" si="13"/>
        <v>0.7845837498738597</v>
      </c>
      <c r="AD37" s="80">
        <v>84183651</v>
      </c>
      <c r="AE37" s="81">
        <v>7816807</v>
      </c>
      <c r="AF37" s="81">
        <f t="shared" si="14"/>
        <v>92000458</v>
      </c>
      <c r="AG37" s="40">
        <f t="shared" si="15"/>
        <v>0.7796433054543112</v>
      </c>
      <c r="AH37" s="40">
        <f t="shared" si="16"/>
        <v>0.08205622193750384</v>
      </c>
      <c r="AI37" s="12">
        <v>524187100</v>
      </c>
      <c r="AJ37" s="12">
        <v>558604000</v>
      </c>
      <c r="AK37" s="12">
        <v>435511869</v>
      </c>
      <c r="AL37" s="12"/>
    </row>
    <row r="38" spans="1:38" s="13" customFormat="1" ht="12.75">
      <c r="A38" s="29" t="s">
        <v>116</v>
      </c>
      <c r="B38" s="63" t="s">
        <v>641</v>
      </c>
      <c r="C38" s="39" t="s">
        <v>642</v>
      </c>
      <c r="D38" s="80">
        <v>172487445</v>
      </c>
      <c r="E38" s="81">
        <v>1635000</v>
      </c>
      <c r="F38" s="82">
        <f t="shared" si="0"/>
        <v>174122445</v>
      </c>
      <c r="G38" s="80">
        <v>176272714</v>
      </c>
      <c r="H38" s="81">
        <v>935000</v>
      </c>
      <c r="I38" s="83">
        <f t="shared" si="1"/>
        <v>177207714</v>
      </c>
      <c r="J38" s="80">
        <v>62479651</v>
      </c>
      <c r="K38" s="81">
        <v>943</v>
      </c>
      <c r="L38" s="81">
        <f t="shared" si="2"/>
        <v>62480594</v>
      </c>
      <c r="M38" s="40">
        <f t="shared" si="3"/>
        <v>0.3588313614594603</v>
      </c>
      <c r="N38" s="108">
        <v>49404185</v>
      </c>
      <c r="O38" s="109">
        <v>24185</v>
      </c>
      <c r="P38" s="110">
        <f t="shared" si="4"/>
        <v>49428370</v>
      </c>
      <c r="Q38" s="40">
        <f t="shared" si="5"/>
        <v>0.28387132974155055</v>
      </c>
      <c r="R38" s="108">
        <v>44444032</v>
      </c>
      <c r="S38" s="110">
        <v>418454</v>
      </c>
      <c r="T38" s="110">
        <f t="shared" si="6"/>
        <v>44862486</v>
      </c>
      <c r="U38" s="40">
        <f t="shared" si="7"/>
        <v>0.25316327933669974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156327868</v>
      </c>
      <c r="AA38" s="81">
        <f t="shared" si="11"/>
        <v>443582</v>
      </c>
      <c r="AB38" s="81">
        <f t="shared" si="12"/>
        <v>156771450</v>
      </c>
      <c r="AC38" s="40">
        <f t="shared" si="13"/>
        <v>0.8846762167475396</v>
      </c>
      <c r="AD38" s="80">
        <v>39115580</v>
      </c>
      <c r="AE38" s="81">
        <v>379035</v>
      </c>
      <c r="AF38" s="81">
        <f t="shared" si="14"/>
        <v>39494615</v>
      </c>
      <c r="AG38" s="40">
        <f t="shared" si="15"/>
        <v>0.7590790593723492</v>
      </c>
      <c r="AH38" s="40">
        <f t="shared" si="16"/>
        <v>0.13591399738926424</v>
      </c>
      <c r="AI38" s="12">
        <v>191919628</v>
      </c>
      <c r="AJ38" s="12">
        <v>188887877</v>
      </c>
      <c r="AK38" s="12">
        <v>143380832</v>
      </c>
      <c r="AL38" s="12"/>
    </row>
    <row r="39" spans="1:38" s="59" customFormat="1" ht="12.75">
      <c r="A39" s="64"/>
      <c r="B39" s="65" t="s">
        <v>643</v>
      </c>
      <c r="C39" s="32"/>
      <c r="D39" s="84">
        <f>SUM(D31:D38)</f>
        <v>3378175233</v>
      </c>
      <c r="E39" s="85">
        <f>SUM(E31:E38)</f>
        <v>529825925</v>
      </c>
      <c r="F39" s="93">
        <f t="shared" si="0"/>
        <v>3908001158</v>
      </c>
      <c r="G39" s="84">
        <f>SUM(G31:G38)</f>
        <v>3468788679</v>
      </c>
      <c r="H39" s="85">
        <f>SUM(H31:H38)</f>
        <v>568388380</v>
      </c>
      <c r="I39" s="86">
        <f t="shared" si="1"/>
        <v>4037177059</v>
      </c>
      <c r="J39" s="84">
        <f>SUM(J31:J38)</f>
        <v>1533130665</v>
      </c>
      <c r="K39" s="85">
        <f>SUM(K31:K38)</f>
        <v>43726236</v>
      </c>
      <c r="L39" s="85">
        <f t="shared" si="2"/>
        <v>1576856901</v>
      </c>
      <c r="M39" s="44">
        <f t="shared" si="3"/>
        <v>0.40349448151315004</v>
      </c>
      <c r="N39" s="114">
        <f>SUM(N31:N38)</f>
        <v>577854783</v>
      </c>
      <c r="O39" s="115">
        <f>SUM(O31:O38)</f>
        <v>93651705</v>
      </c>
      <c r="P39" s="116">
        <f t="shared" si="4"/>
        <v>671506488</v>
      </c>
      <c r="Q39" s="44">
        <f t="shared" si="5"/>
        <v>0.17182863076316418</v>
      </c>
      <c r="R39" s="114">
        <f>SUM(R31:R38)</f>
        <v>598716656</v>
      </c>
      <c r="S39" s="116">
        <f>SUM(S31:S38)</f>
        <v>104437998</v>
      </c>
      <c r="T39" s="116">
        <f t="shared" si="6"/>
        <v>703154654</v>
      </c>
      <c r="U39" s="44">
        <f t="shared" si="7"/>
        <v>0.17416988250056337</v>
      </c>
      <c r="V39" s="114">
        <f>SUM(V31:V38)</f>
        <v>0</v>
      </c>
      <c r="W39" s="116">
        <f>SUM(W31:W38)</f>
        <v>0</v>
      </c>
      <c r="X39" s="116">
        <f t="shared" si="8"/>
        <v>0</v>
      </c>
      <c r="Y39" s="44">
        <f t="shared" si="9"/>
        <v>0</v>
      </c>
      <c r="Z39" s="84">
        <f t="shared" si="10"/>
        <v>2709702104</v>
      </c>
      <c r="AA39" s="85">
        <f t="shared" si="11"/>
        <v>241815939</v>
      </c>
      <c r="AB39" s="85">
        <f t="shared" si="12"/>
        <v>2951518043</v>
      </c>
      <c r="AC39" s="44">
        <f t="shared" si="13"/>
        <v>0.7310846167671141</v>
      </c>
      <c r="AD39" s="84">
        <f>SUM(AD31:AD38)</f>
        <v>591486274</v>
      </c>
      <c r="AE39" s="85">
        <f>SUM(AE31:AE38)</f>
        <v>69659956</v>
      </c>
      <c r="AF39" s="85">
        <f t="shared" si="14"/>
        <v>661146230</v>
      </c>
      <c r="AG39" s="44">
        <f t="shared" si="15"/>
        <v>0.7362005114824685</v>
      </c>
      <c r="AH39" s="44">
        <f t="shared" si="16"/>
        <v>0.06353877870558233</v>
      </c>
      <c r="AI39" s="66">
        <f>SUM(AI31:AI38)</f>
        <v>3813420631</v>
      </c>
      <c r="AJ39" s="66">
        <f>SUM(AJ31:AJ38)</f>
        <v>3754456347</v>
      </c>
      <c r="AK39" s="66">
        <f>SUM(AK31:AK38)</f>
        <v>2764032683</v>
      </c>
      <c r="AL39" s="66"/>
    </row>
    <row r="40" spans="1:38" s="13" customFormat="1" ht="12.75">
      <c r="A40" s="29" t="s">
        <v>97</v>
      </c>
      <c r="B40" s="63" t="s">
        <v>644</v>
      </c>
      <c r="C40" s="39" t="s">
        <v>645</v>
      </c>
      <c r="D40" s="80">
        <v>48203584</v>
      </c>
      <c r="E40" s="81">
        <v>16637561</v>
      </c>
      <c r="F40" s="82">
        <f t="shared" si="0"/>
        <v>64841145</v>
      </c>
      <c r="G40" s="80">
        <v>48203584</v>
      </c>
      <c r="H40" s="81">
        <v>16637561</v>
      </c>
      <c r="I40" s="83">
        <f t="shared" si="1"/>
        <v>64841145</v>
      </c>
      <c r="J40" s="80">
        <v>10412102</v>
      </c>
      <c r="K40" s="81">
        <v>202534</v>
      </c>
      <c r="L40" s="81">
        <f t="shared" si="2"/>
        <v>10614636</v>
      </c>
      <c r="M40" s="40">
        <f t="shared" si="3"/>
        <v>0.1637021678133537</v>
      </c>
      <c r="N40" s="108">
        <v>14814141</v>
      </c>
      <c r="O40" s="109">
        <v>212918</v>
      </c>
      <c r="P40" s="110">
        <f t="shared" si="4"/>
        <v>15027059</v>
      </c>
      <c r="Q40" s="40">
        <f t="shared" si="5"/>
        <v>0.2317519069103422</v>
      </c>
      <c r="R40" s="108">
        <v>3537470</v>
      </c>
      <c r="S40" s="110">
        <v>522466</v>
      </c>
      <c r="T40" s="110">
        <f t="shared" si="6"/>
        <v>4059936</v>
      </c>
      <c r="U40" s="40">
        <f t="shared" si="7"/>
        <v>0.06261357661096206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28763713</v>
      </c>
      <c r="AA40" s="81">
        <f t="shared" si="11"/>
        <v>937918</v>
      </c>
      <c r="AB40" s="81">
        <f t="shared" si="12"/>
        <v>29701631</v>
      </c>
      <c r="AC40" s="40">
        <f t="shared" si="13"/>
        <v>0.45806765133465793</v>
      </c>
      <c r="AD40" s="80">
        <v>3776413</v>
      </c>
      <c r="AE40" s="81">
        <v>3466047</v>
      </c>
      <c r="AF40" s="81">
        <f t="shared" si="14"/>
        <v>7242460</v>
      </c>
      <c r="AG40" s="40">
        <f t="shared" si="15"/>
        <v>0.38943948434159686</v>
      </c>
      <c r="AH40" s="40">
        <f t="shared" si="16"/>
        <v>-0.4394258304498748</v>
      </c>
      <c r="AI40" s="12">
        <v>28294822</v>
      </c>
      <c r="AJ40" s="12">
        <v>63814649</v>
      </c>
      <c r="AK40" s="12">
        <v>24851944</v>
      </c>
      <c r="AL40" s="12"/>
    </row>
    <row r="41" spans="1:38" s="13" customFormat="1" ht="12.75">
      <c r="A41" s="29" t="s">
        <v>97</v>
      </c>
      <c r="B41" s="63" t="s">
        <v>646</v>
      </c>
      <c r="C41" s="39" t="s">
        <v>647</v>
      </c>
      <c r="D41" s="80">
        <v>45667548</v>
      </c>
      <c r="E41" s="81">
        <v>8702250</v>
      </c>
      <c r="F41" s="82">
        <f t="shared" si="0"/>
        <v>54369798</v>
      </c>
      <c r="G41" s="80">
        <v>45667548</v>
      </c>
      <c r="H41" s="81">
        <v>8702250</v>
      </c>
      <c r="I41" s="83">
        <f t="shared" si="1"/>
        <v>54369798</v>
      </c>
      <c r="J41" s="80">
        <v>12757182</v>
      </c>
      <c r="K41" s="81">
        <v>710200</v>
      </c>
      <c r="L41" s="81">
        <f t="shared" si="2"/>
        <v>13467382</v>
      </c>
      <c r="M41" s="40">
        <f t="shared" si="3"/>
        <v>0.24769968797750544</v>
      </c>
      <c r="N41" s="108">
        <v>9576328</v>
      </c>
      <c r="O41" s="109">
        <v>3365847</v>
      </c>
      <c r="P41" s="110">
        <f t="shared" si="4"/>
        <v>12942175</v>
      </c>
      <c r="Q41" s="40">
        <f t="shared" si="5"/>
        <v>0.2380397845141893</v>
      </c>
      <c r="R41" s="108">
        <v>8208848</v>
      </c>
      <c r="S41" s="110">
        <v>1595960</v>
      </c>
      <c r="T41" s="110">
        <f t="shared" si="6"/>
        <v>9804808</v>
      </c>
      <c r="U41" s="40">
        <f t="shared" si="7"/>
        <v>0.180335560562502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30542358</v>
      </c>
      <c r="AA41" s="81">
        <f t="shared" si="11"/>
        <v>5672007</v>
      </c>
      <c r="AB41" s="81">
        <f t="shared" si="12"/>
        <v>36214365</v>
      </c>
      <c r="AC41" s="40">
        <f t="shared" si="13"/>
        <v>0.6660750330541968</v>
      </c>
      <c r="AD41" s="80">
        <v>14581474</v>
      </c>
      <c r="AE41" s="81">
        <v>1699765</v>
      </c>
      <c r="AF41" s="81">
        <f t="shared" si="14"/>
        <v>16281239</v>
      </c>
      <c r="AG41" s="40">
        <f t="shared" si="15"/>
        <v>0.7777819456527701</v>
      </c>
      <c r="AH41" s="40">
        <f t="shared" si="16"/>
        <v>-0.397784898311486</v>
      </c>
      <c r="AI41" s="12">
        <v>54505518</v>
      </c>
      <c r="AJ41" s="12">
        <v>55077361</v>
      </c>
      <c r="AK41" s="12">
        <v>42838177</v>
      </c>
      <c r="AL41" s="12"/>
    </row>
    <row r="42" spans="1:38" s="13" customFormat="1" ht="12.75">
      <c r="A42" s="29" t="s">
        <v>97</v>
      </c>
      <c r="B42" s="63" t="s">
        <v>648</v>
      </c>
      <c r="C42" s="39" t="s">
        <v>649</v>
      </c>
      <c r="D42" s="80">
        <v>167347012</v>
      </c>
      <c r="E42" s="81">
        <v>40787000</v>
      </c>
      <c r="F42" s="82">
        <f t="shared" si="0"/>
        <v>208134012</v>
      </c>
      <c r="G42" s="80">
        <v>183517469</v>
      </c>
      <c r="H42" s="81">
        <v>72835991</v>
      </c>
      <c r="I42" s="83">
        <f t="shared" si="1"/>
        <v>256353460</v>
      </c>
      <c r="J42" s="80">
        <v>69477136</v>
      </c>
      <c r="K42" s="81">
        <v>20307420</v>
      </c>
      <c r="L42" s="81">
        <f t="shared" si="2"/>
        <v>89784556</v>
      </c>
      <c r="M42" s="40">
        <f t="shared" si="3"/>
        <v>0.4313785869846203</v>
      </c>
      <c r="N42" s="108">
        <v>43883384</v>
      </c>
      <c r="O42" s="109">
        <v>10878654</v>
      </c>
      <c r="P42" s="110">
        <f t="shared" si="4"/>
        <v>54762038</v>
      </c>
      <c r="Q42" s="40">
        <f t="shared" si="5"/>
        <v>0.26310951042446634</v>
      </c>
      <c r="R42" s="108">
        <v>40258561</v>
      </c>
      <c r="S42" s="110">
        <v>9033305</v>
      </c>
      <c r="T42" s="110">
        <f t="shared" si="6"/>
        <v>49291866</v>
      </c>
      <c r="U42" s="40">
        <f t="shared" si="7"/>
        <v>0.1922808687661169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153619081</v>
      </c>
      <c r="AA42" s="81">
        <f t="shared" si="11"/>
        <v>40219379</v>
      </c>
      <c r="AB42" s="81">
        <f t="shared" si="12"/>
        <v>193838460</v>
      </c>
      <c r="AC42" s="40">
        <f t="shared" si="13"/>
        <v>0.756137482989307</v>
      </c>
      <c r="AD42" s="80">
        <v>32635722</v>
      </c>
      <c r="AE42" s="81">
        <v>11302028</v>
      </c>
      <c r="AF42" s="81">
        <f t="shared" si="14"/>
        <v>43937750</v>
      </c>
      <c r="AG42" s="40">
        <f t="shared" si="15"/>
        <v>0.5943082316373445</v>
      </c>
      <c r="AH42" s="40">
        <f t="shared" si="16"/>
        <v>0.12185685429954884</v>
      </c>
      <c r="AI42" s="12">
        <v>217232347</v>
      </c>
      <c r="AJ42" s="12">
        <v>217232347</v>
      </c>
      <c r="AK42" s="12">
        <v>129102972</v>
      </c>
      <c r="AL42" s="12"/>
    </row>
    <row r="43" spans="1:38" s="13" customFormat="1" ht="12.75">
      <c r="A43" s="29" t="s">
        <v>116</v>
      </c>
      <c r="B43" s="63" t="s">
        <v>650</v>
      </c>
      <c r="C43" s="39" t="s">
        <v>651</v>
      </c>
      <c r="D43" s="80">
        <v>59508139</v>
      </c>
      <c r="E43" s="81">
        <v>0</v>
      </c>
      <c r="F43" s="83">
        <f t="shared" si="0"/>
        <v>59508139</v>
      </c>
      <c r="G43" s="80">
        <v>54106595</v>
      </c>
      <c r="H43" s="81">
        <v>211000</v>
      </c>
      <c r="I43" s="82">
        <f t="shared" si="1"/>
        <v>54317595</v>
      </c>
      <c r="J43" s="80">
        <v>12954684</v>
      </c>
      <c r="K43" s="94">
        <v>17502</v>
      </c>
      <c r="L43" s="81">
        <f t="shared" si="2"/>
        <v>12972186</v>
      </c>
      <c r="M43" s="40">
        <f t="shared" si="3"/>
        <v>0.21799011392374412</v>
      </c>
      <c r="N43" s="108">
        <v>12347798</v>
      </c>
      <c r="O43" s="109">
        <v>529</v>
      </c>
      <c r="P43" s="110">
        <f t="shared" si="4"/>
        <v>12348327</v>
      </c>
      <c r="Q43" s="40">
        <f t="shared" si="5"/>
        <v>0.20750652276321396</v>
      </c>
      <c r="R43" s="108">
        <v>13884181</v>
      </c>
      <c r="S43" s="110">
        <v>0</v>
      </c>
      <c r="T43" s="110">
        <f t="shared" si="6"/>
        <v>13884181</v>
      </c>
      <c r="U43" s="40">
        <f t="shared" si="7"/>
        <v>0.255611114593715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39186663</v>
      </c>
      <c r="AA43" s="81">
        <f t="shared" si="11"/>
        <v>18031</v>
      </c>
      <c r="AB43" s="81">
        <f t="shared" si="12"/>
        <v>39204694</v>
      </c>
      <c r="AC43" s="40">
        <f t="shared" si="13"/>
        <v>0.7217678544125526</v>
      </c>
      <c r="AD43" s="80">
        <v>13495611</v>
      </c>
      <c r="AE43" s="81">
        <v>9005</v>
      </c>
      <c r="AF43" s="81">
        <f t="shared" si="14"/>
        <v>13504616</v>
      </c>
      <c r="AG43" s="40">
        <f t="shared" si="15"/>
        <v>0.6148520691585112</v>
      </c>
      <c r="AH43" s="40">
        <f t="shared" si="16"/>
        <v>0.02810631564792354</v>
      </c>
      <c r="AI43" s="12">
        <v>57773388</v>
      </c>
      <c r="AJ43" s="12">
        <v>62649816</v>
      </c>
      <c r="AK43" s="12">
        <v>38520369</v>
      </c>
      <c r="AL43" s="12"/>
    </row>
    <row r="44" spans="1:38" s="59" customFormat="1" ht="12.75">
      <c r="A44" s="64"/>
      <c r="B44" s="65" t="s">
        <v>652</v>
      </c>
      <c r="C44" s="32"/>
      <c r="D44" s="84">
        <f>SUM(D40:D43)</f>
        <v>320726283</v>
      </c>
      <c r="E44" s="85">
        <f>SUM(E40:E43)</f>
        <v>66126811</v>
      </c>
      <c r="F44" s="86">
        <f t="shared" si="0"/>
        <v>386853094</v>
      </c>
      <c r="G44" s="84">
        <f>SUM(G40:G43)</f>
        <v>331495196</v>
      </c>
      <c r="H44" s="85">
        <f>SUM(H40:H43)</f>
        <v>98386802</v>
      </c>
      <c r="I44" s="93">
        <f t="shared" si="1"/>
        <v>429881998</v>
      </c>
      <c r="J44" s="84">
        <f>SUM(J40:J43)</f>
        <v>105601104</v>
      </c>
      <c r="K44" s="95">
        <f>SUM(K40:K43)</f>
        <v>21237656</v>
      </c>
      <c r="L44" s="85">
        <f t="shared" si="2"/>
        <v>126838760</v>
      </c>
      <c r="M44" s="44">
        <f t="shared" si="3"/>
        <v>0.32787319519279845</v>
      </c>
      <c r="N44" s="114">
        <f>SUM(N40:N43)</f>
        <v>80621651</v>
      </c>
      <c r="O44" s="115">
        <f>SUM(O40:O43)</f>
        <v>14457948</v>
      </c>
      <c r="P44" s="116">
        <f t="shared" si="4"/>
        <v>95079599</v>
      </c>
      <c r="Q44" s="44">
        <f t="shared" si="5"/>
        <v>0.24577701580952072</v>
      </c>
      <c r="R44" s="114">
        <f>SUM(R40:R43)</f>
        <v>65889060</v>
      </c>
      <c r="S44" s="116">
        <f>SUM(S40:S43)</f>
        <v>11151731</v>
      </c>
      <c r="T44" s="116">
        <f t="shared" si="6"/>
        <v>77040791</v>
      </c>
      <c r="U44" s="44">
        <f t="shared" si="7"/>
        <v>0.17921381066996903</v>
      </c>
      <c r="V44" s="114">
        <f>SUM(V40:V43)</f>
        <v>0</v>
      </c>
      <c r="W44" s="116">
        <f>SUM(W40:W43)</f>
        <v>0</v>
      </c>
      <c r="X44" s="116">
        <f t="shared" si="8"/>
        <v>0</v>
      </c>
      <c r="Y44" s="44">
        <f t="shared" si="9"/>
        <v>0</v>
      </c>
      <c r="Z44" s="84">
        <f t="shared" si="10"/>
        <v>252111815</v>
      </c>
      <c r="AA44" s="85">
        <f t="shared" si="11"/>
        <v>46847335</v>
      </c>
      <c r="AB44" s="85">
        <f t="shared" si="12"/>
        <v>298959150</v>
      </c>
      <c r="AC44" s="44">
        <f t="shared" si="13"/>
        <v>0.6954446834035605</v>
      </c>
      <c r="AD44" s="84">
        <f>SUM(AD40:AD43)</f>
        <v>64489220</v>
      </c>
      <c r="AE44" s="85">
        <f>SUM(AE40:AE43)</f>
        <v>16476845</v>
      </c>
      <c r="AF44" s="85">
        <f t="shared" si="14"/>
        <v>80966065</v>
      </c>
      <c r="AG44" s="44">
        <f t="shared" si="15"/>
        <v>0.5900920318628559</v>
      </c>
      <c r="AH44" s="44">
        <f t="shared" si="16"/>
        <v>-0.0484804837681071</v>
      </c>
      <c r="AI44" s="66">
        <f>SUM(AI40:AI43)</f>
        <v>357806075</v>
      </c>
      <c r="AJ44" s="66">
        <f>SUM(AJ40:AJ43)</f>
        <v>398774173</v>
      </c>
      <c r="AK44" s="66">
        <f>SUM(AK40:AK43)</f>
        <v>235313462</v>
      </c>
      <c r="AL44" s="66"/>
    </row>
    <row r="45" spans="1:38" s="59" customFormat="1" ht="12.75">
      <c r="A45" s="64"/>
      <c r="B45" s="65" t="s">
        <v>653</v>
      </c>
      <c r="C45" s="32"/>
      <c r="D45" s="84">
        <f>SUM(D9,D11:D16,D18:D23,D25:D29,D31:D38,D40:D43)</f>
        <v>34841438987</v>
      </c>
      <c r="E45" s="85">
        <f>SUM(E9,E11:E16,E18:E23,E25:E29,E31:E38,E40:E43)</f>
        <v>8063877994</v>
      </c>
      <c r="F45" s="86">
        <f t="shared" si="0"/>
        <v>42905316981</v>
      </c>
      <c r="G45" s="84">
        <f>SUM(G9,G11:G16,G18:G23,G25:G29,G31:G38,G40:G43)</f>
        <v>34962074856</v>
      </c>
      <c r="H45" s="85">
        <f>SUM(H9,H11:H16,H18:H23,H25:H29,H31:H38,H40:H43)</f>
        <v>8509615889</v>
      </c>
      <c r="I45" s="93">
        <f t="shared" si="1"/>
        <v>43471690745</v>
      </c>
      <c r="J45" s="84">
        <f>SUM(J9,J11:J16,J18:J23,J25:J29,J31:J38,J40:J43)</f>
        <v>10178955944</v>
      </c>
      <c r="K45" s="95">
        <f>SUM(K9,K11:K16,K18:K23,K25:K29,K31:K38,K40:K43)</f>
        <v>811666288</v>
      </c>
      <c r="L45" s="85">
        <f t="shared" si="2"/>
        <v>10990622232</v>
      </c>
      <c r="M45" s="44">
        <f t="shared" si="3"/>
        <v>0.256159912228758</v>
      </c>
      <c r="N45" s="114">
        <f>SUM(N9,N11:N16,N18:N23,N25:N29,N31:N38,N40:N43)</f>
        <v>8166452912</v>
      </c>
      <c r="O45" s="115">
        <f>SUM(O9,O11:O16,O18:O23,O25:O29,O31:O38,O40:O43)</f>
        <v>1644131923</v>
      </c>
      <c r="P45" s="116">
        <f t="shared" si="4"/>
        <v>9810584835</v>
      </c>
      <c r="Q45" s="44">
        <f t="shared" si="5"/>
        <v>0.22865662172696397</v>
      </c>
      <c r="R45" s="114">
        <f>SUM(R9,R11:R16,R18:R23,R25:R29,R31:R38,R40:R43)</f>
        <v>7970175444</v>
      </c>
      <c r="S45" s="116">
        <f>SUM(S9,S11:S16,S18:S23,S25:S29,S31:S38,S40:S43)</f>
        <v>1302044493</v>
      </c>
      <c r="T45" s="116">
        <f t="shared" si="6"/>
        <v>9272219937</v>
      </c>
      <c r="U45" s="44">
        <f t="shared" si="7"/>
        <v>0.21329328991112376</v>
      </c>
      <c r="V45" s="114">
        <f>SUM(V9,V11:V16,V18:V23,V25:V29,V31:V38,V40:V43)</f>
        <v>0</v>
      </c>
      <c r="W45" s="116">
        <f>SUM(W9,W11:W16,W18:W23,W25:W29,W31:W38,W40:W43)</f>
        <v>0</v>
      </c>
      <c r="X45" s="116">
        <f t="shared" si="8"/>
        <v>0</v>
      </c>
      <c r="Y45" s="44">
        <f t="shared" si="9"/>
        <v>0</v>
      </c>
      <c r="Z45" s="84">
        <f t="shared" si="10"/>
        <v>26315584300</v>
      </c>
      <c r="AA45" s="85">
        <f t="shared" si="11"/>
        <v>3757842704</v>
      </c>
      <c r="AB45" s="85">
        <f t="shared" si="12"/>
        <v>30073427004</v>
      </c>
      <c r="AC45" s="44">
        <f t="shared" si="13"/>
        <v>0.6917933599686128</v>
      </c>
      <c r="AD45" s="84">
        <f>SUM(AD9,AD11:AD16,AD18:AD23,AD25:AD29,AD31:AD38,AD40:AD43)</f>
        <v>7860432501</v>
      </c>
      <c r="AE45" s="85">
        <f>SUM(AE9,AE11:AE16,AE18:AE23,AE25:AE29,AE31:AE38,AE40:AE43)</f>
        <v>1186090894</v>
      </c>
      <c r="AF45" s="85">
        <f t="shared" si="14"/>
        <v>9046523395</v>
      </c>
      <c r="AG45" s="44">
        <f t="shared" si="15"/>
        <v>0.7017495519252658</v>
      </c>
      <c r="AH45" s="44">
        <f t="shared" si="16"/>
        <v>0.02494842848963863</v>
      </c>
      <c r="AI45" s="66">
        <f>SUM(AI9,AI11:AI16,AI18:AI23,AI25:AI29,AI31:AI38,AI40:AI43)</f>
        <v>39490497863</v>
      </c>
      <c r="AJ45" s="66">
        <f>SUM(AJ9,AJ11:AJ16,AJ18:AJ23,AJ25:AJ29,AJ31:AJ38,AJ40:AJ43)</f>
        <v>38508118580</v>
      </c>
      <c r="AK45" s="66">
        <f>SUM(AK9,AK11:AK16,AK18:AK23,AK25:AK29,AK31:AK38,AK40:AK43)</f>
        <v>27023054959</v>
      </c>
      <c r="AL45" s="66"/>
    </row>
    <row r="46" spans="1:38" s="13" customFormat="1" ht="12.75">
      <c r="A46" s="67"/>
      <c r="B46" s="68"/>
      <c r="C46" s="69"/>
      <c r="D46" s="96"/>
      <c r="E46" s="96"/>
      <c r="F46" s="97"/>
      <c r="G46" s="98"/>
      <c r="H46" s="96"/>
      <c r="I46" s="99"/>
      <c r="J46" s="98"/>
      <c r="K46" s="100"/>
      <c r="L46" s="96"/>
      <c r="M46" s="73"/>
      <c r="N46" s="98"/>
      <c r="O46" s="100"/>
      <c r="P46" s="96"/>
      <c r="Q46" s="73"/>
      <c r="R46" s="98"/>
      <c r="S46" s="100"/>
      <c r="T46" s="96"/>
      <c r="U46" s="73"/>
      <c r="V46" s="98"/>
      <c r="W46" s="100"/>
      <c r="X46" s="96"/>
      <c r="Y46" s="73"/>
      <c r="Z46" s="98"/>
      <c r="AA46" s="100"/>
      <c r="AB46" s="96"/>
      <c r="AC46" s="73"/>
      <c r="AD46" s="98"/>
      <c r="AE46" s="96"/>
      <c r="AF46" s="96"/>
      <c r="AG46" s="73"/>
      <c r="AH46" s="73"/>
      <c r="AI46" s="12"/>
      <c r="AJ46" s="12"/>
      <c r="AK46" s="12"/>
      <c r="AL46" s="12"/>
    </row>
    <row r="47" spans="1:38" s="13" customFormat="1" ht="12.75">
      <c r="A47" s="12"/>
      <c r="B47" s="12"/>
      <c r="C47" s="12"/>
      <c r="D47" s="91"/>
      <c r="E47" s="91"/>
      <c r="F47" s="91"/>
      <c r="G47" s="91"/>
      <c r="H47" s="91"/>
      <c r="I47" s="91"/>
      <c r="J47" s="91"/>
      <c r="K47" s="91"/>
      <c r="L47" s="91"/>
      <c r="M47" s="12"/>
      <c r="N47" s="91"/>
      <c r="O47" s="91"/>
      <c r="P47" s="91"/>
      <c r="Q47" s="12"/>
      <c r="R47" s="91"/>
      <c r="S47" s="91"/>
      <c r="T47" s="91"/>
      <c r="U47" s="12"/>
      <c r="V47" s="91"/>
      <c r="W47" s="91"/>
      <c r="X47" s="91"/>
      <c r="Y47" s="12"/>
      <c r="Z47" s="91"/>
      <c r="AA47" s="91"/>
      <c r="AB47" s="91"/>
      <c r="AC47" s="12"/>
      <c r="AD47" s="91"/>
      <c r="AE47" s="91"/>
      <c r="AF47" s="91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91"/>
      <c r="E48" s="91"/>
      <c r="F48" s="91"/>
      <c r="G48" s="91"/>
      <c r="H48" s="91"/>
      <c r="I48" s="91"/>
      <c r="J48" s="91"/>
      <c r="K48" s="91"/>
      <c r="L48" s="91"/>
      <c r="M48" s="12"/>
      <c r="N48" s="91"/>
      <c r="O48" s="91"/>
      <c r="P48" s="91"/>
      <c r="Q48" s="12"/>
      <c r="R48" s="91"/>
      <c r="S48" s="91"/>
      <c r="T48" s="91"/>
      <c r="U48" s="12"/>
      <c r="V48" s="91"/>
      <c r="W48" s="91"/>
      <c r="X48" s="91"/>
      <c r="Y48" s="12"/>
      <c r="Z48" s="91"/>
      <c r="AA48" s="91"/>
      <c r="AB48" s="91"/>
      <c r="AC48" s="12"/>
      <c r="AD48" s="91"/>
      <c r="AE48" s="91"/>
      <c r="AF48" s="91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91"/>
      <c r="E49" s="91"/>
      <c r="F49" s="91"/>
      <c r="G49" s="91"/>
      <c r="H49" s="91"/>
      <c r="I49" s="91"/>
      <c r="J49" s="91"/>
      <c r="K49" s="91"/>
      <c r="L49" s="91"/>
      <c r="M49" s="12"/>
      <c r="N49" s="91"/>
      <c r="O49" s="91"/>
      <c r="P49" s="91"/>
      <c r="Q49" s="12"/>
      <c r="R49" s="91"/>
      <c r="S49" s="91"/>
      <c r="T49" s="91"/>
      <c r="U49" s="12"/>
      <c r="V49" s="91"/>
      <c r="W49" s="91"/>
      <c r="X49" s="91"/>
      <c r="Y49" s="12"/>
      <c r="Z49" s="91"/>
      <c r="AA49" s="91"/>
      <c r="AB49" s="91"/>
      <c r="AC49" s="12"/>
      <c r="AD49" s="91"/>
      <c r="AE49" s="91"/>
      <c r="AF49" s="91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 customHeight="1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5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40</v>
      </c>
      <c r="C9" s="39" t="s">
        <v>41</v>
      </c>
      <c r="D9" s="80">
        <v>3966637301</v>
      </c>
      <c r="E9" s="81">
        <v>749097271</v>
      </c>
      <c r="F9" s="82">
        <f>$D9+$E9</f>
        <v>4715734572</v>
      </c>
      <c r="G9" s="80">
        <v>3958540756</v>
      </c>
      <c r="H9" s="81">
        <v>978103489</v>
      </c>
      <c r="I9" s="83">
        <f>$G9+$H9</f>
        <v>4936644245</v>
      </c>
      <c r="J9" s="80">
        <v>1704044692</v>
      </c>
      <c r="K9" s="81">
        <v>38430807</v>
      </c>
      <c r="L9" s="81">
        <f>$J9+$K9</f>
        <v>1742475499</v>
      </c>
      <c r="M9" s="40">
        <f>IF($F9=0,0,$L9/$F9)</f>
        <v>0.36950245447359753</v>
      </c>
      <c r="N9" s="108">
        <v>804865421</v>
      </c>
      <c r="O9" s="109">
        <v>110911932</v>
      </c>
      <c r="P9" s="110">
        <f>$N9+$O9</f>
        <v>915777353</v>
      </c>
      <c r="Q9" s="40">
        <f>IF($F9=0,0,$P9/$F9)</f>
        <v>0.19419611918734597</v>
      </c>
      <c r="R9" s="108">
        <v>779559310</v>
      </c>
      <c r="S9" s="110">
        <v>82770468</v>
      </c>
      <c r="T9" s="110">
        <f>$R9+$S9</f>
        <v>862329778</v>
      </c>
      <c r="U9" s="40">
        <f>IF($I9=0,0,$T9/$I9)</f>
        <v>0.17467934394369145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3288469423</v>
      </c>
      <c r="AA9" s="81">
        <f>$K9+$O9+$S9</f>
        <v>232113207</v>
      </c>
      <c r="AB9" s="81">
        <f>$Z9+$AA9</f>
        <v>3520582630</v>
      </c>
      <c r="AC9" s="40">
        <f>IF($I9=0,0,$AB9/$I9)</f>
        <v>0.7131529952894144</v>
      </c>
      <c r="AD9" s="80">
        <v>688391742</v>
      </c>
      <c r="AE9" s="81">
        <v>50368886</v>
      </c>
      <c r="AF9" s="81">
        <f>$AD9+$AE9</f>
        <v>738760628</v>
      </c>
      <c r="AG9" s="40">
        <f>IF($AJ9=0,0,$AK9/$AJ9)</f>
        <v>0.7220555220002002</v>
      </c>
      <c r="AH9" s="40">
        <f>IF($AF9=0,0,(($T9/$AF9)-1))</f>
        <v>0.16726547858205576</v>
      </c>
      <c r="AI9" s="12">
        <v>4417958305</v>
      </c>
      <c r="AJ9" s="12">
        <v>4174014970</v>
      </c>
      <c r="AK9" s="12">
        <v>3013870558</v>
      </c>
      <c r="AL9" s="12"/>
    </row>
    <row r="10" spans="1:38" s="13" customFormat="1" ht="12.75">
      <c r="A10" s="29"/>
      <c r="B10" s="38" t="s">
        <v>42</v>
      </c>
      <c r="C10" s="39" t="s">
        <v>43</v>
      </c>
      <c r="D10" s="80">
        <v>23901656068</v>
      </c>
      <c r="E10" s="81">
        <v>5926610002</v>
      </c>
      <c r="F10" s="83">
        <f aca="true" t="shared" si="0" ref="F10:F17">$D10+$E10</f>
        <v>29828266070</v>
      </c>
      <c r="G10" s="80">
        <v>23951546174</v>
      </c>
      <c r="H10" s="81">
        <v>6221809436</v>
      </c>
      <c r="I10" s="83">
        <f aca="true" t="shared" si="1" ref="I10:I17">$G10+$H10</f>
        <v>30173355610</v>
      </c>
      <c r="J10" s="80">
        <v>6053865942</v>
      </c>
      <c r="K10" s="81">
        <v>620978280</v>
      </c>
      <c r="L10" s="81">
        <f aca="true" t="shared" si="2" ref="L10:L17">$J10+$K10</f>
        <v>6674844222</v>
      </c>
      <c r="M10" s="40">
        <f aca="true" t="shared" si="3" ref="M10:M17">IF($F10=0,0,$L10/$F10)</f>
        <v>0.22377580400871086</v>
      </c>
      <c r="N10" s="108">
        <v>5934309567</v>
      </c>
      <c r="O10" s="109">
        <v>1232609613</v>
      </c>
      <c r="P10" s="110">
        <f aca="true" t="shared" si="4" ref="P10:P17">$N10+$O10</f>
        <v>7166919180</v>
      </c>
      <c r="Q10" s="40">
        <f aca="true" t="shared" si="5" ref="Q10:Q17">IF($F10=0,0,$P10/$F10)</f>
        <v>0.24027273872309265</v>
      </c>
      <c r="R10" s="108">
        <v>5741139305</v>
      </c>
      <c r="S10" s="110">
        <v>942191740</v>
      </c>
      <c r="T10" s="110">
        <f aca="true" t="shared" si="6" ref="T10:T17">$R10+$S10</f>
        <v>6683331045</v>
      </c>
      <c r="U10" s="40">
        <f aca="true" t="shared" si="7" ref="U10:U17">IF($I10=0,0,$T10/$I10)</f>
        <v>0.22149777212001645</v>
      </c>
      <c r="V10" s="108">
        <v>0</v>
      </c>
      <c r="W10" s="110">
        <v>0</v>
      </c>
      <c r="X10" s="110">
        <f aca="true" t="shared" si="8" ref="X10:X17">$V10+$W10</f>
        <v>0</v>
      </c>
      <c r="Y10" s="40">
        <f aca="true" t="shared" si="9" ref="Y10:Y17">IF($I10=0,0,$X10/$I10)</f>
        <v>0</v>
      </c>
      <c r="Z10" s="80">
        <f aca="true" t="shared" si="10" ref="Z10:Z17">$J10+$N10+$R10</f>
        <v>17729314814</v>
      </c>
      <c r="AA10" s="81">
        <f aca="true" t="shared" si="11" ref="AA10:AA17">$K10+$O10+$S10</f>
        <v>2795779633</v>
      </c>
      <c r="AB10" s="81">
        <f aca="true" t="shared" si="12" ref="AB10:AB17">$Z10+$AA10</f>
        <v>20525094447</v>
      </c>
      <c r="AC10" s="40">
        <f aca="true" t="shared" si="13" ref="AC10:AC17">IF($I10=0,0,$AB10/$I10)</f>
        <v>0.6802390397771207</v>
      </c>
      <c r="AD10" s="80">
        <v>5644056612</v>
      </c>
      <c r="AE10" s="81">
        <v>850133144</v>
      </c>
      <c r="AF10" s="81">
        <f aca="true" t="shared" si="14" ref="AF10:AF17">$AD10+$AE10</f>
        <v>6494189756</v>
      </c>
      <c r="AG10" s="40">
        <f aca="true" t="shared" si="15" ref="AG10:AG17">IF($AJ10=0,0,$AK10/$AJ10)</f>
        <v>0.7002095640357574</v>
      </c>
      <c r="AH10" s="40">
        <f aca="true" t="shared" si="16" ref="AH10:AH17">IF($AF10=0,0,(($T10/$AF10)-1))</f>
        <v>0.029124693935105972</v>
      </c>
      <c r="AI10" s="12">
        <v>27071102176</v>
      </c>
      <c r="AJ10" s="12">
        <v>26134039556</v>
      </c>
      <c r="AK10" s="12">
        <v>18299304444</v>
      </c>
      <c r="AL10" s="12"/>
    </row>
    <row r="11" spans="1:38" s="13" customFormat="1" ht="12.75">
      <c r="A11" s="29"/>
      <c r="B11" s="38" t="s">
        <v>44</v>
      </c>
      <c r="C11" s="39" t="s">
        <v>45</v>
      </c>
      <c r="D11" s="80">
        <v>22368169184</v>
      </c>
      <c r="E11" s="81">
        <v>2650707810</v>
      </c>
      <c r="F11" s="83">
        <f t="shared" si="0"/>
        <v>25018876994</v>
      </c>
      <c r="G11" s="80">
        <v>22587094007</v>
      </c>
      <c r="H11" s="81">
        <v>2557738725</v>
      </c>
      <c r="I11" s="83">
        <f t="shared" si="1"/>
        <v>25144832732</v>
      </c>
      <c r="J11" s="80">
        <v>6526119819</v>
      </c>
      <c r="K11" s="81">
        <v>147480415</v>
      </c>
      <c r="L11" s="81">
        <f t="shared" si="2"/>
        <v>6673600234</v>
      </c>
      <c r="M11" s="40">
        <f t="shared" si="3"/>
        <v>0.26674259742355566</v>
      </c>
      <c r="N11" s="108">
        <v>6216775491</v>
      </c>
      <c r="O11" s="109">
        <v>400102566</v>
      </c>
      <c r="P11" s="110">
        <f t="shared" si="4"/>
        <v>6616878057</v>
      </c>
      <c r="Q11" s="40">
        <f t="shared" si="5"/>
        <v>0.2644754222416479</v>
      </c>
      <c r="R11" s="108">
        <v>4479712971</v>
      </c>
      <c r="S11" s="110">
        <v>341981770</v>
      </c>
      <c r="T11" s="110">
        <f t="shared" si="6"/>
        <v>4821694741</v>
      </c>
      <c r="U11" s="40">
        <f t="shared" si="7"/>
        <v>0.19175688271188138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17222608281</v>
      </c>
      <c r="AA11" s="81">
        <f t="shared" si="11"/>
        <v>889564751</v>
      </c>
      <c r="AB11" s="81">
        <f t="shared" si="12"/>
        <v>18112173032</v>
      </c>
      <c r="AC11" s="40">
        <f t="shared" si="13"/>
        <v>0.7203139199629653</v>
      </c>
      <c r="AD11" s="80">
        <v>4637995914</v>
      </c>
      <c r="AE11" s="81">
        <v>540331144</v>
      </c>
      <c r="AF11" s="81">
        <f t="shared" si="14"/>
        <v>5178327058</v>
      </c>
      <c r="AG11" s="40">
        <f t="shared" si="15"/>
        <v>0.7400829910772042</v>
      </c>
      <c r="AH11" s="40">
        <f t="shared" si="16"/>
        <v>-0.06887018008046408</v>
      </c>
      <c r="AI11" s="12">
        <v>22199592356</v>
      </c>
      <c r="AJ11" s="12">
        <v>22253273993</v>
      </c>
      <c r="AK11" s="12">
        <v>16469269578</v>
      </c>
      <c r="AL11" s="12"/>
    </row>
    <row r="12" spans="1:38" s="13" customFormat="1" ht="12.75">
      <c r="A12" s="29"/>
      <c r="B12" s="38" t="s">
        <v>46</v>
      </c>
      <c r="C12" s="39" t="s">
        <v>47</v>
      </c>
      <c r="D12" s="80">
        <v>23662217745</v>
      </c>
      <c r="E12" s="81">
        <v>5308715000</v>
      </c>
      <c r="F12" s="83">
        <f t="shared" si="0"/>
        <v>28970932745</v>
      </c>
      <c r="G12" s="80">
        <v>23873492745</v>
      </c>
      <c r="H12" s="81">
        <v>5316381000</v>
      </c>
      <c r="I12" s="83">
        <f t="shared" si="1"/>
        <v>29189873745</v>
      </c>
      <c r="J12" s="80">
        <v>6159313922</v>
      </c>
      <c r="K12" s="81">
        <v>596821000</v>
      </c>
      <c r="L12" s="81">
        <f t="shared" si="2"/>
        <v>6756134922</v>
      </c>
      <c r="M12" s="40">
        <f t="shared" si="3"/>
        <v>0.2332039144706523</v>
      </c>
      <c r="N12" s="108">
        <v>6355643947</v>
      </c>
      <c r="O12" s="109">
        <v>834910000</v>
      </c>
      <c r="P12" s="110">
        <f t="shared" si="4"/>
        <v>7190553947</v>
      </c>
      <c r="Q12" s="40">
        <f t="shared" si="5"/>
        <v>0.24819891062157792</v>
      </c>
      <c r="R12" s="108">
        <v>5839349276</v>
      </c>
      <c r="S12" s="110">
        <v>811787000</v>
      </c>
      <c r="T12" s="110">
        <f t="shared" si="6"/>
        <v>6651136276</v>
      </c>
      <c r="U12" s="40">
        <f t="shared" si="7"/>
        <v>0.22785765824490037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18354307145</v>
      </c>
      <c r="AA12" s="81">
        <f t="shared" si="11"/>
        <v>2243518000</v>
      </c>
      <c r="AB12" s="81">
        <f t="shared" si="12"/>
        <v>20597825145</v>
      </c>
      <c r="AC12" s="40">
        <f t="shared" si="13"/>
        <v>0.7056496826584681</v>
      </c>
      <c r="AD12" s="80">
        <v>5340295199</v>
      </c>
      <c r="AE12" s="81">
        <v>687044000</v>
      </c>
      <c r="AF12" s="81">
        <f t="shared" si="14"/>
        <v>6027339199</v>
      </c>
      <c r="AG12" s="40">
        <f t="shared" si="15"/>
        <v>0.7032031889317105</v>
      </c>
      <c r="AH12" s="40">
        <f t="shared" si="16"/>
        <v>0.10349460290927293</v>
      </c>
      <c r="AI12" s="12">
        <v>26480888656</v>
      </c>
      <c r="AJ12" s="12">
        <v>26328377407</v>
      </c>
      <c r="AK12" s="12">
        <v>18514198952</v>
      </c>
      <c r="AL12" s="12"/>
    </row>
    <row r="13" spans="1:38" s="13" customFormat="1" ht="12.75">
      <c r="A13" s="29"/>
      <c r="B13" s="38" t="s">
        <v>48</v>
      </c>
      <c r="C13" s="39" t="s">
        <v>49</v>
      </c>
      <c r="D13" s="80">
        <v>33414387000</v>
      </c>
      <c r="E13" s="81">
        <v>4261567000</v>
      </c>
      <c r="F13" s="83">
        <f t="shared" si="0"/>
        <v>37675954000</v>
      </c>
      <c r="G13" s="80">
        <v>33563118000</v>
      </c>
      <c r="H13" s="81">
        <v>4547859000</v>
      </c>
      <c r="I13" s="83">
        <f t="shared" si="1"/>
        <v>38110977000</v>
      </c>
      <c r="J13" s="80">
        <v>8961848968</v>
      </c>
      <c r="K13" s="81">
        <v>227416000</v>
      </c>
      <c r="L13" s="81">
        <f t="shared" si="2"/>
        <v>9189264968</v>
      </c>
      <c r="M13" s="40">
        <f t="shared" si="3"/>
        <v>0.24390264856996055</v>
      </c>
      <c r="N13" s="108">
        <v>7705124082</v>
      </c>
      <c r="O13" s="109">
        <v>512823602</v>
      </c>
      <c r="P13" s="110">
        <f t="shared" si="4"/>
        <v>8217947684</v>
      </c>
      <c r="Q13" s="40">
        <f t="shared" si="5"/>
        <v>0.218121820724168</v>
      </c>
      <c r="R13" s="108">
        <v>7650186689</v>
      </c>
      <c r="S13" s="110">
        <v>549044034</v>
      </c>
      <c r="T13" s="110">
        <f t="shared" si="6"/>
        <v>8199230723</v>
      </c>
      <c r="U13" s="40">
        <f t="shared" si="7"/>
        <v>0.21514092181368114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24317159739</v>
      </c>
      <c r="AA13" s="81">
        <f t="shared" si="11"/>
        <v>1289283636</v>
      </c>
      <c r="AB13" s="81">
        <f t="shared" si="12"/>
        <v>25606443375</v>
      </c>
      <c r="AC13" s="40">
        <f t="shared" si="13"/>
        <v>0.6718915491198244</v>
      </c>
      <c r="AD13" s="80">
        <v>6924676297</v>
      </c>
      <c r="AE13" s="81">
        <v>614497271</v>
      </c>
      <c r="AF13" s="81">
        <f t="shared" si="14"/>
        <v>7539173568</v>
      </c>
      <c r="AG13" s="40">
        <f t="shared" si="15"/>
        <v>0.7008942850487251</v>
      </c>
      <c r="AH13" s="40">
        <f t="shared" si="16"/>
        <v>0.08755033281122615</v>
      </c>
      <c r="AI13" s="12">
        <v>33093485667</v>
      </c>
      <c r="AJ13" s="12">
        <v>33865205667</v>
      </c>
      <c r="AK13" s="12">
        <v>23735929114</v>
      </c>
      <c r="AL13" s="12"/>
    </row>
    <row r="14" spans="1:38" s="13" customFormat="1" ht="12.75">
      <c r="A14" s="29"/>
      <c r="B14" s="38" t="s">
        <v>50</v>
      </c>
      <c r="C14" s="39" t="s">
        <v>51</v>
      </c>
      <c r="D14" s="80">
        <v>4374348503</v>
      </c>
      <c r="E14" s="81">
        <v>753667166</v>
      </c>
      <c r="F14" s="83">
        <f t="shared" si="0"/>
        <v>5128015669</v>
      </c>
      <c r="G14" s="80">
        <v>4374348503</v>
      </c>
      <c r="H14" s="81">
        <v>753667166</v>
      </c>
      <c r="I14" s="83">
        <f t="shared" si="1"/>
        <v>5128015669</v>
      </c>
      <c r="J14" s="80">
        <v>1356593792</v>
      </c>
      <c r="K14" s="81">
        <v>116277776</v>
      </c>
      <c r="L14" s="81">
        <f t="shared" si="2"/>
        <v>1472871568</v>
      </c>
      <c r="M14" s="40">
        <f t="shared" si="3"/>
        <v>0.28722056699316223</v>
      </c>
      <c r="N14" s="108">
        <v>989406822</v>
      </c>
      <c r="O14" s="109">
        <v>154865524</v>
      </c>
      <c r="P14" s="110">
        <f t="shared" si="4"/>
        <v>1144272346</v>
      </c>
      <c r="Q14" s="40">
        <f t="shared" si="5"/>
        <v>0.2231413513256954</v>
      </c>
      <c r="R14" s="108">
        <v>1107366781</v>
      </c>
      <c r="S14" s="110">
        <v>142013571</v>
      </c>
      <c r="T14" s="110">
        <f t="shared" si="6"/>
        <v>1249380352</v>
      </c>
      <c r="U14" s="40">
        <f t="shared" si="7"/>
        <v>0.24363816974132574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3453367395</v>
      </c>
      <c r="AA14" s="81">
        <f t="shared" si="11"/>
        <v>413156871</v>
      </c>
      <c r="AB14" s="81">
        <f t="shared" si="12"/>
        <v>3866524266</v>
      </c>
      <c r="AC14" s="40">
        <f t="shared" si="13"/>
        <v>0.7540000880601834</v>
      </c>
      <c r="AD14" s="80">
        <v>750150343</v>
      </c>
      <c r="AE14" s="81">
        <v>121655462</v>
      </c>
      <c r="AF14" s="81">
        <f t="shared" si="14"/>
        <v>871805805</v>
      </c>
      <c r="AG14" s="40">
        <f t="shared" si="15"/>
        <v>0.639217388324096</v>
      </c>
      <c r="AH14" s="40">
        <f t="shared" si="16"/>
        <v>0.4330947842220436</v>
      </c>
      <c r="AI14" s="12">
        <v>4690852678</v>
      </c>
      <c r="AJ14" s="12">
        <v>4700653355</v>
      </c>
      <c r="AK14" s="12">
        <v>3004739361</v>
      </c>
      <c r="AL14" s="12"/>
    </row>
    <row r="15" spans="1:38" s="13" customFormat="1" ht="12.75">
      <c r="A15" s="29"/>
      <c r="B15" s="38" t="s">
        <v>52</v>
      </c>
      <c r="C15" s="39" t="s">
        <v>53</v>
      </c>
      <c r="D15" s="80">
        <v>7246751760</v>
      </c>
      <c r="E15" s="81">
        <v>1079076000</v>
      </c>
      <c r="F15" s="83">
        <f t="shared" si="0"/>
        <v>8325827760</v>
      </c>
      <c r="G15" s="80">
        <v>7333456870</v>
      </c>
      <c r="H15" s="81">
        <v>1500403710</v>
      </c>
      <c r="I15" s="83">
        <f t="shared" si="1"/>
        <v>8833860580</v>
      </c>
      <c r="J15" s="80">
        <v>1923970735</v>
      </c>
      <c r="K15" s="81">
        <v>145738522</v>
      </c>
      <c r="L15" s="81">
        <f t="shared" si="2"/>
        <v>2069709257</v>
      </c>
      <c r="M15" s="40">
        <f t="shared" si="3"/>
        <v>0.24858900720281055</v>
      </c>
      <c r="N15" s="108">
        <v>1807097459</v>
      </c>
      <c r="O15" s="109">
        <v>318935653</v>
      </c>
      <c r="P15" s="110">
        <f t="shared" si="4"/>
        <v>2126033112</v>
      </c>
      <c r="Q15" s="40">
        <f t="shared" si="5"/>
        <v>0.2553539627872388</v>
      </c>
      <c r="R15" s="108">
        <v>1870504968</v>
      </c>
      <c r="S15" s="110">
        <v>191821536</v>
      </c>
      <c r="T15" s="110">
        <f t="shared" si="6"/>
        <v>2062326504</v>
      </c>
      <c r="U15" s="40">
        <f t="shared" si="7"/>
        <v>0.23345699032981568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5601573162</v>
      </c>
      <c r="AA15" s="81">
        <f t="shared" si="11"/>
        <v>656495711</v>
      </c>
      <c r="AB15" s="81">
        <f t="shared" si="12"/>
        <v>6258068873</v>
      </c>
      <c r="AC15" s="40">
        <f t="shared" si="13"/>
        <v>0.7084183428441656</v>
      </c>
      <c r="AD15" s="80">
        <v>1574024001</v>
      </c>
      <c r="AE15" s="81">
        <v>226122941</v>
      </c>
      <c r="AF15" s="81">
        <f t="shared" si="14"/>
        <v>1800146942</v>
      </c>
      <c r="AG15" s="40">
        <f t="shared" si="15"/>
        <v>0.7052720703451277</v>
      </c>
      <c r="AH15" s="40">
        <f t="shared" si="16"/>
        <v>0.1456434227023229</v>
      </c>
      <c r="AI15" s="12">
        <v>7773685630</v>
      </c>
      <c r="AJ15" s="12">
        <v>7601555267</v>
      </c>
      <c r="AK15" s="12">
        <v>5361164621</v>
      </c>
      <c r="AL15" s="12"/>
    </row>
    <row r="16" spans="1:38" s="13" customFormat="1" ht="12.75">
      <c r="A16" s="29"/>
      <c r="B16" s="38" t="s">
        <v>54</v>
      </c>
      <c r="C16" s="39" t="s">
        <v>55</v>
      </c>
      <c r="D16" s="80">
        <v>20795034547</v>
      </c>
      <c r="E16" s="81">
        <v>4353046899</v>
      </c>
      <c r="F16" s="83">
        <f t="shared" si="0"/>
        <v>25148081446</v>
      </c>
      <c r="G16" s="80">
        <v>21029150982</v>
      </c>
      <c r="H16" s="81">
        <v>4613868295</v>
      </c>
      <c r="I16" s="83">
        <f t="shared" si="1"/>
        <v>25643019277</v>
      </c>
      <c r="J16" s="80">
        <v>5224463788</v>
      </c>
      <c r="K16" s="81">
        <v>500621521</v>
      </c>
      <c r="L16" s="81">
        <f t="shared" si="2"/>
        <v>5725085309</v>
      </c>
      <c r="M16" s="40">
        <f t="shared" si="3"/>
        <v>0.2276549533726208</v>
      </c>
      <c r="N16" s="108">
        <v>5119512885</v>
      </c>
      <c r="O16" s="109">
        <v>743735558</v>
      </c>
      <c r="P16" s="110">
        <f t="shared" si="4"/>
        <v>5863248443</v>
      </c>
      <c r="Q16" s="40">
        <f t="shared" si="5"/>
        <v>0.23314893645425963</v>
      </c>
      <c r="R16" s="108">
        <v>4836733310</v>
      </c>
      <c r="S16" s="110">
        <v>638694200</v>
      </c>
      <c r="T16" s="110">
        <f t="shared" si="6"/>
        <v>5475427510</v>
      </c>
      <c r="U16" s="40">
        <f t="shared" si="7"/>
        <v>0.21352507093074943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15180709983</v>
      </c>
      <c r="AA16" s="81">
        <f t="shared" si="11"/>
        <v>1883051279</v>
      </c>
      <c r="AB16" s="81">
        <f t="shared" si="12"/>
        <v>17063761262</v>
      </c>
      <c r="AC16" s="40">
        <f t="shared" si="13"/>
        <v>0.6654349504508232</v>
      </c>
      <c r="AD16" s="80">
        <v>5358837023</v>
      </c>
      <c r="AE16" s="81">
        <v>543054559</v>
      </c>
      <c r="AF16" s="81">
        <f t="shared" si="14"/>
        <v>5901891582</v>
      </c>
      <c r="AG16" s="40">
        <f t="shared" si="15"/>
        <v>0.7349720541763355</v>
      </c>
      <c r="AH16" s="40">
        <f t="shared" si="16"/>
        <v>-0.07225887939057707</v>
      </c>
      <c r="AI16" s="12">
        <v>21416919025</v>
      </c>
      <c r="AJ16" s="12">
        <v>21659807822</v>
      </c>
      <c r="AK16" s="12">
        <v>15919353448</v>
      </c>
      <c r="AL16" s="12"/>
    </row>
    <row r="17" spans="1:38" s="13" customFormat="1" ht="12.75">
      <c r="A17" s="29"/>
      <c r="B17" s="52" t="s">
        <v>96</v>
      </c>
      <c r="C17" s="39"/>
      <c r="D17" s="84">
        <f>SUM(D9:D16)</f>
        <v>139729202108</v>
      </c>
      <c r="E17" s="85">
        <f>SUM(E9:E16)</f>
        <v>25082487148</v>
      </c>
      <c r="F17" s="86">
        <f t="shared" si="0"/>
        <v>164811689256</v>
      </c>
      <c r="G17" s="84">
        <f>SUM(G9:G16)</f>
        <v>140670748037</v>
      </c>
      <c r="H17" s="85">
        <f>SUM(H9:H16)</f>
        <v>26489830821</v>
      </c>
      <c r="I17" s="86">
        <f t="shared" si="1"/>
        <v>167160578858</v>
      </c>
      <c r="J17" s="84">
        <f>SUM(J9:J16)</f>
        <v>37910221658</v>
      </c>
      <c r="K17" s="85">
        <f>SUM(K9:K16)</f>
        <v>2393764321</v>
      </c>
      <c r="L17" s="85">
        <f t="shared" si="2"/>
        <v>40303985979</v>
      </c>
      <c r="M17" s="44">
        <f t="shared" si="3"/>
        <v>0.2445456761042981</v>
      </c>
      <c r="N17" s="114">
        <f>SUM(N9:N16)</f>
        <v>34932735674</v>
      </c>
      <c r="O17" s="115">
        <f>SUM(O9:O16)</f>
        <v>4308894448</v>
      </c>
      <c r="P17" s="116">
        <f t="shared" si="4"/>
        <v>39241630122</v>
      </c>
      <c r="Q17" s="44">
        <f t="shared" si="5"/>
        <v>0.23809979922629426</v>
      </c>
      <c r="R17" s="114">
        <f>SUM(R9:R16)</f>
        <v>32304552610</v>
      </c>
      <c r="S17" s="116">
        <f>SUM(S9:S16)</f>
        <v>3700304319</v>
      </c>
      <c r="T17" s="116">
        <f t="shared" si="6"/>
        <v>36004856929</v>
      </c>
      <c r="U17" s="44">
        <f t="shared" si="7"/>
        <v>0.21539083661337102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105147509942</v>
      </c>
      <c r="AA17" s="85">
        <f t="shared" si="11"/>
        <v>10402963088</v>
      </c>
      <c r="AB17" s="85">
        <f t="shared" si="12"/>
        <v>115550473030</v>
      </c>
      <c r="AC17" s="44">
        <f t="shared" si="13"/>
        <v>0.691254324550755</v>
      </c>
      <c r="AD17" s="84">
        <f>SUM(AD9:AD16)</f>
        <v>30918427131</v>
      </c>
      <c r="AE17" s="85">
        <f>SUM(AE9:AE16)</f>
        <v>3633207407</v>
      </c>
      <c r="AF17" s="85">
        <f t="shared" si="14"/>
        <v>34551634538</v>
      </c>
      <c r="AG17" s="44">
        <f t="shared" si="15"/>
        <v>0.7110142740290505</v>
      </c>
      <c r="AH17" s="44">
        <f t="shared" si="16"/>
        <v>0.0420594397466707</v>
      </c>
      <c r="AI17" s="12">
        <f>SUM(AI9:AI16)</f>
        <v>147144484493</v>
      </c>
      <c r="AJ17" s="12">
        <f>SUM(AJ9:AJ16)</f>
        <v>146716928037</v>
      </c>
      <c r="AK17" s="12">
        <f>SUM(AK9:AK16)</f>
        <v>104317830076</v>
      </c>
      <c r="AL17" s="12"/>
    </row>
    <row r="18" spans="1:38" s="13" customFormat="1" ht="12.75">
      <c r="A18" s="45"/>
      <c r="B18" s="53"/>
      <c r="C18" s="54"/>
      <c r="D18" s="104"/>
      <c r="E18" s="105"/>
      <c r="F18" s="106"/>
      <c r="G18" s="104"/>
      <c r="H18" s="105"/>
      <c r="I18" s="106"/>
      <c r="J18" s="104"/>
      <c r="K18" s="105"/>
      <c r="L18" s="105"/>
      <c r="M18" s="50"/>
      <c r="N18" s="117"/>
      <c r="O18" s="118"/>
      <c r="P18" s="119"/>
      <c r="Q18" s="50"/>
      <c r="R18" s="117"/>
      <c r="S18" s="119"/>
      <c r="T18" s="119"/>
      <c r="U18" s="50"/>
      <c r="V18" s="117"/>
      <c r="W18" s="119"/>
      <c r="X18" s="119"/>
      <c r="Y18" s="50"/>
      <c r="Z18" s="104"/>
      <c r="AA18" s="105"/>
      <c r="AB18" s="105"/>
      <c r="AC18" s="50"/>
      <c r="AD18" s="104"/>
      <c r="AE18" s="105"/>
      <c r="AF18" s="105"/>
      <c r="AG18" s="50"/>
      <c r="AH18" s="50"/>
      <c r="AI18" s="12"/>
      <c r="AJ18" s="12"/>
      <c r="AK18" s="12"/>
      <c r="AL18" s="12"/>
    </row>
    <row r="19" spans="1:38" ht="12.75">
      <c r="A19" s="55"/>
      <c r="B19" s="56"/>
      <c r="C19" s="57"/>
      <c r="D19" s="107"/>
      <c r="E19" s="107"/>
      <c r="F19" s="107"/>
      <c r="G19" s="107"/>
      <c r="H19" s="107"/>
      <c r="I19" s="107"/>
      <c r="J19" s="107"/>
      <c r="K19" s="107"/>
      <c r="L19" s="107"/>
      <c r="M19" s="51"/>
      <c r="N19" s="120"/>
      <c r="O19" s="120"/>
      <c r="P19" s="120"/>
      <c r="Q19" s="58"/>
      <c r="R19" s="120"/>
      <c r="S19" s="120"/>
      <c r="T19" s="120"/>
      <c r="U19" s="58"/>
      <c r="V19" s="120"/>
      <c r="W19" s="120"/>
      <c r="X19" s="120"/>
      <c r="Y19" s="58"/>
      <c r="Z19" s="107"/>
      <c r="AA19" s="107"/>
      <c r="AB19" s="107"/>
      <c r="AC19" s="51"/>
      <c r="AD19" s="107"/>
      <c r="AE19" s="107"/>
      <c r="AF19" s="107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57</v>
      </c>
      <c r="C9" s="39" t="s">
        <v>58</v>
      </c>
      <c r="D9" s="80">
        <v>1793178578</v>
      </c>
      <c r="E9" s="81">
        <v>152246332</v>
      </c>
      <c r="F9" s="82">
        <f>$D9+$E9</f>
        <v>1945424910</v>
      </c>
      <c r="G9" s="80">
        <v>1741794447</v>
      </c>
      <c r="H9" s="81">
        <v>215643853</v>
      </c>
      <c r="I9" s="83">
        <f>$G9+$H9</f>
        <v>1957438300</v>
      </c>
      <c r="J9" s="80">
        <v>491918132</v>
      </c>
      <c r="K9" s="81">
        <v>11565665</v>
      </c>
      <c r="L9" s="81">
        <f>$J9+$K9</f>
        <v>503483797</v>
      </c>
      <c r="M9" s="40">
        <f>IF($F9=0,0,$L9/$F9)</f>
        <v>0.2588040249777618</v>
      </c>
      <c r="N9" s="108">
        <v>419964701</v>
      </c>
      <c r="O9" s="109">
        <v>32346285</v>
      </c>
      <c r="P9" s="110">
        <f>$N9+$O9</f>
        <v>452310986</v>
      </c>
      <c r="Q9" s="40">
        <f>IF($F9=0,0,$P9/$F9)</f>
        <v>0.2324998429263456</v>
      </c>
      <c r="R9" s="108">
        <v>418328013</v>
      </c>
      <c r="S9" s="110">
        <v>10263511</v>
      </c>
      <c r="T9" s="110">
        <f>$R9+$S9</f>
        <v>428591524</v>
      </c>
      <c r="U9" s="40">
        <f>IF($I9=0,0,$T9/$I9)</f>
        <v>0.2189553172633845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1330210846</v>
      </c>
      <c r="AA9" s="81">
        <f>$K9+$O9+$S9</f>
        <v>54175461</v>
      </c>
      <c r="AB9" s="81">
        <f>$Z9+$AA9</f>
        <v>1384386307</v>
      </c>
      <c r="AC9" s="40">
        <f>IF($I9=0,0,$AB9/$I9)</f>
        <v>0.7072439049547564</v>
      </c>
      <c r="AD9" s="80">
        <v>296473592</v>
      </c>
      <c r="AE9" s="81">
        <v>11243120</v>
      </c>
      <c r="AF9" s="81">
        <f>$AD9+$AE9</f>
        <v>307716712</v>
      </c>
      <c r="AG9" s="40">
        <f>IF($AJ9=0,0,$AK9/$AJ9)</f>
        <v>0.6472247885444766</v>
      </c>
      <c r="AH9" s="40">
        <f>IF($AF9=0,0,(($T9/$AF9)-1))</f>
        <v>0.39281198351033986</v>
      </c>
      <c r="AI9" s="12">
        <v>2037730066</v>
      </c>
      <c r="AJ9" s="12">
        <v>1850926941</v>
      </c>
      <c r="AK9" s="12">
        <v>1197965798</v>
      </c>
      <c r="AL9" s="12"/>
    </row>
    <row r="10" spans="1:38" s="13" customFormat="1" ht="12.75">
      <c r="A10" s="29"/>
      <c r="B10" s="38" t="s">
        <v>59</v>
      </c>
      <c r="C10" s="39" t="s">
        <v>60</v>
      </c>
      <c r="D10" s="80">
        <v>1324090793</v>
      </c>
      <c r="E10" s="81">
        <v>277652314</v>
      </c>
      <c r="F10" s="83">
        <f aca="true" t="shared" si="0" ref="F10:F28">$D10+$E10</f>
        <v>1601743107</v>
      </c>
      <c r="G10" s="80">
        <v>1327465597</v>
      </c>
      <c r="H10" s="81">
        <v>319382003</v>
      </c>
      <c r="I10" s="83">
        <f aca="true" t="shared" si="1" ref="I10:I28">$G10+$H10</f>
        <v>1646847600</v>
      </c>
      <c r="J10" s="80">
        <v>491658662</v>
      </c>
      <c r="K10" s="81">
        <v>12641912</v>
      </c>
      <c r="L10" s="81">
        <f aca="true" t="shared" si="2" ref="L10:L28">$J10+$K10</f>
        <v>504300574</v>
      </c>
      <c r="M10" s="40">
        <f aca="true" t="shared" si="3" ref="M10:M28">IF($F10=0,0,$L10/$F10)</f>
        <v>0.3148448535823791</v>
      </c>
      <c r="N10" s="108">
        <v>274964960</v>
      </c>
      <c r="O10" s="109">
        <v>69045426</v>
      </c>
      <c r="P10" s="110">
        <f aca="true" t="shared" si="4" ref="P10:P28">$N10+$O10</f>
        <v>344010386</v>
      </c>
      <c r="Q10" s="40">
        <f aca="true" t="shared" si="5" ref="Q10:Q28">IF($F10=0,0,$P10/$F10)</f>
        <v>0.21477250908500398</v>
      </c>
      <c r="R10" s="108">
        <v>259138914</v>
      </c>
      <c r="S10" s="110">
        <v>44025532</v>
      </c>
      <c r="T10" s="110">
        <f aca="true" t="shared" si="6" ref="T10:T28">$R10+$S10</f>
        <v>303164446</v>
      </c>
      <c r="U10" s="40">
        <f aca="true" t="shared" si="7" ref="U10:U28">IF($I10=0,0,$T10/$I10)</f>
        <v>0.1840877358657838</v>
      </c>
      <c r="V10" s="108">
        <v>0</v>
      </c>
      <c r="W10" s="110">
        <v>0</v>
      </c>
      <c r="X10" s="110">
        <f aca="true" t="shared" si="8" ref="X10:X28">$V10+$W10</f>
        <v>0</v>
      </c>
      <c r="Y10" s="40">
        <f aca="true" t="shared" si="9" ref="Y10:Y28">IF($I10=0,0,$X10/$I10)</f>
        <v>0</v>
      </c>
      <c r="Z10" s="80">
        <f aca="true" t="shared" si="10" ref="Z10:Z28">$J10+$N10+$R10</f>
        <v>1025762536</v>
      </c>
      <c r="AA10" s="81">
        <f aca="true" t="shared" si="11" ref="AA10:AA28">$K10+$O10+$S10</f>
        <v>125712870</v>
      </c>
      <c r="AB10" s="81">
        <f aca="true" t="shared" si="12" ref="AB10:AB28">$Z10+$AA10</f>
        <v>1151475406</v>
      </c>
      <c r="AC10" s="40">
        <f aca="true" t="shared" si="13" ref="AC10:AC28">IF($I10=0,0,$AB10/$I10)</f>
        <v>0.6991997353003399</v>
      </c>
      <c r="AD10" s="80">
        <v>306639919</v>
      </c>
      <c r="AE10" s="81">
        <v>48224898</v>
      </c>
      <c r="AF10" s="81">
        <f aca="true" t="shared" si="14" ref="AF10:AF28">$AD10+$AE10</f>
        <v>354864817</v>
      </c>
      <c r="AG10" s="40">
        <f aca="true" t="shared" si="15" ref="AG10:AG28">IF($AJ10=0,0,$AK10/$AJ10)</f>
        <v>0.6198964723822407</v>
      </c>
      <c r="AH10" s="40">
        <f aca="true" t="shared" si="16" ref="AH10:AH28">IF($AF10=0,0,(($T10/$AF10)-1))</f>
        <v>-0.145690326353204</v>
      </c>
      <c r="AI10" s="12">
        <v>1604402761</v>
      </c>
      <c r="AJ10" s="12">
        <v>1574320201</v>
      </c>
      <c r="AK10" s="12">
        <v>975915539</v>
      </c>
      <c r="AL10" s="12"/>
    </row>
    <row r="11" spans="1:38" s="13" customFormat="1" ht="12.75">
      <c r="A11" s="29"/>
      <c r="B11" s="38" t="s">
        <v>61</v>
      </c>
      <c r="C11" s="39" t="s">
        <v>62</v>
      </c>
      <c r="D11" s="80">
        <v>1401968134</v>
      </c>
      <c r="E11" s="81">
        <v>149380208</v>
      </c>
      <c r="F11" s="83">
        <f t="shared" si="0"/>
        <v>1551348342</v>
      </c>
      <c r="G11" s="80">
        <v>1401968134</v>
      </c>
      <c r="H11" s="81">
        <v>149380208</v>
      </c>
      <c r="I11" s="83">
        <f t="shared" si="1"/>
        <v>1551348342</v>
      </c>
      <c r="J11" s="80">
        <v>406128483</v>
      </c>
      <c r="K11" s="81">
        <v>6741043</v>
      </c>
      <c r="L11" s="81">
        <f t="shared" si="2"/>
        <v>412869526</v>
      </c>
      <c r="M11" s="40">
        <f t="shared" si="3"/>
        <v>0.26613592500297395</v>
      </c>
      <c r="N11" s="108">
        <v>267536283</v>
      </c>
      <c r="O11" s="109">
        <v>1979337</v>
      </c>
      <c r="P11" s="110">
        <f t="shared" si="4"/>
        <v>269515620</v>
      </c>
      <c r="Q11" s="40">
        <f t="shared" si="5"/>
        <v>0.173729917842011</v>
      </c>
      <c r="R11" s="108">
        <v>348571258</v>
      </c>
      <c r="S11" s="110">
        <v>7453977</v>
      </c>
      <c r="T11" s="110">
        <f t="shared" si="6"/>
        <v>356025235</v>
      </c>
      <c r="U11" s="40">
        <f t="shared" si="7"/>
        <v>0.2294940635582927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1022236024</v>
      </c>
      <c r="AA11" s="81">
        <f t="shared" si="11"/>
        <v>16174357</v>
      </c>
      <c r="AB11" s="81">
        <f t="shared" si="12"/>
        <v>1038410381</v>
      </c>
      <c r="AC11" s="40">
        <f t="shared" si="13"/>
        <v>0.6693599064032777</v>
      </c>
      <c r="AD11" s="80">
        <v>296804794</v>
      </c>
      <c r="AE11" s="81">
        <v>7066387</v>
      </c>
      <c r="AF11" s="81">
        <f t="shared" si="14"/>
        <v>303871181</v>
      </c>
      <c r="AG11" s="40">
        <f t="shared" si="15"/>
        <v>0</v>
      </c>
      <c r="AH11" s="40">
        <f t="shared" si="16"/>
        <v>0.17163211670276812</v>
      </c>
      <c r="AI11" s="12">
        <v>0</v>
      </c>
      <c r="AJ11" s="12">
        <v>0</v>
      </c>
      <c r="AK11" s="12">
        <v>967374110</v>
      </c>
      <c r="AL11" s="12"/>
    </row>
    <row r="12" spans="1:38" s="13" customFormat="1" ht="12.75">
      <c r="A12" s="29"/>
      <c r="B12" s="38" t="s">
        <v>63</v>
      </c>
      <c r="C12" s="39" t="s">
        <v>64</v>
      </c>
      <c r="D12" s="80">
        <v>3619271231</v>
      </c>
      <c r="E12" s="81">
        <v>367488750</v>
      </c>
      <c r="F12" s="83">
        <f t="shared" si="0"/>
        <v>3986759981</v>
      </c>
      <c r="G12" s="80">
        <v>4054788640</v>
      </c>
      <c r="H12" s="81">
        <v>346325006</v>
      </c>
      <c r="I12" s="83">
        <f t="shared" si="1"/>
        <v>4401113646</v>
      </c>
      <c r="J12" s="80">
        <v>1150321398</v>
      </c>
      <c r="K12" s="81">
        <v>5326053</v>
      </c>
      <c r="L12" s="81">
        <f t="shared" si="2"/>
        <v>1155647451</v>
      </c>
      <c r="M12" s="40">
        <f t="shared" si="3"/>
        <v>0.28987133825651795</v>
      </c>
      <c r="N12" s="108">
        <v>996179020</v>
      </c>
      <c r="O12" s="109">
        <v>10039979</v>
      </c>
      <c r="P12" s="110">
        <f t="shared" si="4"/>
        <v>1006218999</v>
      </c>
      <c r="Q12" s="40">
        <f t="shared" si="5"/>
        <v>0.2523901623863521</v>
      </c>
      <c r="R12" s="108">
        <v>885834982</v>
      </c>
      <c r="S12" s="110">
        <v>77078851</v>
      </c>
      <c r="T12" s="110">
        <f t="shared" si="6"/>
        <v>962913833</v>
      </c>
      <c r="U12" s="40">
        <f t="shared" si="7"/>
        <v>0.2187886772419873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3032335400</v>
      </c>
      <c r="AA12" s="81">
        <f t="shared" si="11"/>
        <v>92444883</v>
      </c>
      <c r="AB12" s="81">
        <f t="shared" si="12"/>
        <v>3124780283</v>
      </c>
      <c r="AC12" s="40">
        <f t="shared" si="13"/>
        <v>0.7099976356756864</v>
      </c>
      <c r="AD12" s="80">
        <v>702431659</v>
      </c>
      <c r="AE12" s="81">
        <v>39437421</v>
      </c>
      <c r="AF12" s="81">
        <f t="shared" si="14"/>
        <v>741869080</v>
      </c>
      <c r="AG12" s="40">
        <f t="shared" si="15"/>
        <v>0.6951063801720109</v>
      </c>
      <c r="AH12" s="40">
        <f t="shared" si="16"/>
        <v>0.2979565518487439</v>
      </c>
      <c r="AI12" s="12">
        <v>3784769903</v>
      </c>
      <c r="AJ12" s="12">
        <v>3825934310</v>
      </c>
      <c r="AK12" s="12">
        <v>2659431349</v>
      </c>
      <c r="AL12" s="12"/>
    </row>
    <row r="13" spans="1:38" s="13" customFormat="1" ht="12.75">
      <c r="A13" s="29"/>
      <c r="B13" s="38" t="s">
        <v>65</v>
      </c>
      <c r="C13" s="39" t="s">
        <v>66</v>
      </c>
      <c r="D13" s="80">
        <v>947297698</v>
      </c>
      <c r="E13" s="81">
        <v>150922033</v>
      </c>
      <c r="F13" s="83">
        <f t="shared" si="0"/>
        <v>1098219731</v>
      </c>
      <c r="G13" s="80">
        <v>966373999</v>
      </c>
      <c r="H13" s="81">
        <v>153373390</v>
      </c>
      <c r="I13" s="83">
        <f t="shared" si="1"/>
        <v>1119747389</v>
      </c>
      <c r="J13" s="80">
        <v>381172522</v>
      </c>
      <c r="K13" s="81">
        <v>13702601</v>
      </c>
      <c r="L13" s="81">
        <f t="shared" si="2"/>
        <v>394875123</v>
      </c>
      <c r="M13" s="40">
        <f t="shared" si="3"/>
        <v>0.3595593048036395</v>
      </c>
      <c r="N13" s="108">
        <v>209132589</v>
      </c>
      <c r="O13" s="109">
        <v>20863737</v>
      </c>
      <c r="P13" s="110">
        <f t="shared" si="4"/>
        <v>229996326</v>
      </c>
      <c r="Q13" s="40">
        <f t="shared" si="5"/>
        <v>0.20942651047670896</v>
      </c>
      <c r="R13" s="108">
        <v>141272437</v>
      </c>
      <c r="S13" s="110">
        <v>30871495</v>
      </c>
      <c r="T13" s="110">
        <f t="shared" si="6"/>
        <v>172143932</v>
      </c>
      <c r="U13" s="40">
        <f t="shared" si="7"/>
        <v>0.15373461344146078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731577548</v>
      </c>
      <c r="AA13" s="81">
        <f t="shared" si="11"/>
        <v>65437833</v>
      </c>
      <c r="AB13" s="81">
        <f t="shared" si="12"/>
        <v>797015381</v>
      </c>
      <c r="AC13" s="40">
        <f t="shared" si="13"/>
        <v>0.7117814150134179</v>
      </c>
      <c r="AD13" s="80">
        <v>143752337</v>
      </c>
      <c r="AE13" s="81">
        <v>14665924</v>
      </c>
      <c r="AF13" s="81">
        <f t="shared" si="14"/>
        <v>158418261</v>
      </c>
      <c r="AG13" s="40">
        <f t="shared" si="15"/>
        <v>0.6922702359285233</v>
      </c>
      <c r="AH13" s="40">
        <f t="shared" si="16"/>
        <v>0.08664197494252246</v>
      </c>
      <c r="AI13" s="12">
        <v>1081240450</v>
      </c>
      <c r="AJ13" s="12">
        <v>1079666148</v>
      </c>
      <c r="AK13" s="12">
        <v>747420739</v>
      </c>
      <c r="AL13" s="12"/>
    </row>
    <row r="14" spans="1:38" s="13" customFormat="1" ht="12.75">
      <c r="A14" s="29"/>
      <c r="B14" s="38" t="s">
        <v>67</v>
      </c>
      <c r="C14" s="39" t="s">
        <v>68</v>
      </c>
      <c r="D14" s="80">
        <v>1202985171</v>
      </c>
      <c r="E14" s="81">
        <v>261809178</v>
      </c>
      <c r="F14" s="83">
        <f t="shared" si="0"/>
        <v>1464794349</v>
      </c>
      <c r="G14" s="80">
        <v>1202985171</v>
      </c>
      <c r="H14" s="81">
        <v>261809178</v>
      </c>
      <c r="I14" s="83">
        <f t="shared" si="1"/>
        <v>1464794349</v>
      </c>
      <c r="J14" s="80">
        <v>314233528</v>
      </c>
      <c r="K14" s="81">
        <v>14112567</v>
      </c>
      <c r="L14" s="81">
        <f t="shared" si="2"/>
        <v>328346095</v>
      </c>
      <c r="M14" s="40">
        <f t="shared" si="3"/>
        <v>0.22415849380096153</v>
      </c>
      <c r="N14" s="108">
        <v>226145830</v>
      </c>
      <c r="O14" s="109">
        <v>17961138</v>
      </c>
      <c r="P14" s="110">
        <f t="shared" si="4"/>
        <v>244106968</v>
      </c>
      <c r="Q14" s="40">
        <f t="shared" si="5"/>
        <v>0.1666493103053335</v>
      </c>
      <c r="R14" s="108">
        <v>151425801</v>
      </c>
      <c r="S14" s="110">
        <v>24716102</v>
      </c>
      <c r="T14" s="110">
        <f t="shared" si="6"/>
        <v>176141903</v>
      </c>
      <c r="U14" s="40">
        <f t="shared" si="7"/>
        <v>0.12025026115116451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691805159</v>
      </c>
      <c r="AA14" s="81">
        <f t="shared" si="11"/>
        <v>56789807</v>
      </c>
      <c r="AB14" s="81">
        <f t="shared" si="12"/>
        <v>748594966</v>
      </c>
      <c r="AC14" s="40">
        <f t="shared" si="13"/>
        <v>0.5110580652574596</v>
      </c>
      <c r="AD14" s="80">
        <v>330200000</v>
      </c>
      <c r="AE14" s="81">
        <v>12005058</v>
      </c>
      <c r="AF14" s="81">
        <f t="shared" si="14"/>
        <v>342205058</v>
      </c>
      <c r="AG14" s="40">
        <f t="shared" si="15"/>
        <v>0.849687560316983</v>
      </c>
      <c r="AH14" s="40">
        <f t="shared" si="16"/>
        <v>-0.4852738178989745</v>
      </c>
      <c r="AI14" s="12">
        <v>1155487856</v>
      </c>
      <c r="AJ14" s="12">
        <v>1163343582</v>
      </c>
      <c r="AK14" s="12">
        <v>988478570</v>
      </c>
      <c r="AL14" s="12"/>
    </row>
    <row r="15" spans="1:38" s="13" customFormat="1" ht="12.75">
      <c r="A15" s="29"/>
      <c r="B15" s="38" t="s">
        <v>69</v>
      </c>
      <c r="C15" s="39" t="s">
        <v>70</v>
      </c>
      <c r="D15" s="80">
        <v>1166255700</v>
      </c>
      <c r="E15" s="81">
        <v>210500000</v>
      </c>
      <c r="F15" s="83">
        <f t="shared" si="0"/>
        <v>1376755700</v>
      </c>
      <c r="G15" s="80">
        <v>1167172300</v>
      </c>
      <c r="H15" s="81">
        <v>278807384</v>
      </c>
      <c r="I15" s="83">
        <f t="shared" si="1"/>
        <v>1445979684</v>
      </c>
      <c r="J15" s="80">
        <v>310199392</v>
      </c>
      <c r="K15" s="81">
        <v>43744746</v>
      </c>
      <c r="L15" s="81">
        <f t="shared" si="2"/>
        <v>353944138</v>
      </c>
      <c r="M15" s="40">
        <f t="shared" si="3"/>
        <v>0.2570856528867104</v>
      </c>
      <c r="N15" s="108">
        <v>211689911</v>
      </c>
      <c r="O15" s="109">
        <v>49477335</v>
      </c>
      <c r="P15" s="110">
        <f t="shared" si="4"/>
        <v>261167246</v>
      </c>
      <c r="Q15" s="40">
        <f t="shared" si="5"/>
        <v>0.18969759558649366</v>
      </c>
      <c r="R15" s="108">
        <v>233951967</v>
      </c>
      <c r="S15" s="110">
        <v>66129293</v>
      </c>
      <c r="T15" s="110">
        <f t="shared" si="6"/>
        <v>300081260</v>
      </c>
      <c r="U15" s="40">
        <f t="shared" si="7"/>
        <v>0.2075279917971517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755841270</v>
      </c>
      <c r="AA15" s="81">
        <f t="shared" si="11"/>
        <v>159351374</v>
      </c>
      <c r="AB15" s="81">
        <f t="shared" si="12"/>
        <v>915192644</v>
      </c>
      <c r="AC15" s="40">
        <f t="shared" si="13"/>
        <v>0.6329222008626783</v>
      </c>
      <c r="AD15" s="80">
        <v>213878635</v>
      </c>
      <c r="AE15" s="81">
        <v>38908225</v>
      </c>
      <c r="AF15" s="81">
        <f t="shared" si="14"/>
        <v>252786860</v>
      </c>
      <c r="AG15" s="40">
        <f t="shared" si="15"/>
        <v>0.861012354852504</v>
      </c>
      <c r="AH15" s="40">
        <f t="shared" si="16"/>
        <v>0.18709200312073193</v>
      </c>
      <c r="AI15" s="12">
        <v>1234024000</v>
      </c>
      <c r="AJ15" s="12">
        <v>1016078500</v>
      </c>
      <c r="AK15" s="12">
        <v>874856142</v>
      </c>
      <c r="AL15" s="12"/>
    </row>
    <row r="16" spans="1:38" s="13" customFormat="1" ht="12.75">
      <c r="A16" s="29"/>
      <c r="B16" s="38" t="s">
        <v>71</v>
      </c>
      <c r="C16" s="39" t="s">
        <v>72</v>
      </c>
      <c r="D16" s="80">
        <v>1617397184</v>
      </c>
      <c r="E16" s="81">
        <v>246637998</v>
      </c>
      <c r="F16" s="83">
        <f t="shared" si="0"/>
        <v>1864035182</v>
      </c>
      <c r="G16" s="80">
        <v>1617317571</v>
      </c>
      <c r="H16" s="81">
        <v>246627000</v>
      </c>
      <c r="I16" s="83">
        <f t="shared" si="1"/>
        <v>1863944571</v>
      </c>
      <c r="J16" s="80">
        <v>529655016</v>
      </c>
      <c r="K16" s="81">
        <v>62874699</v>
      </c>
      <c r="L16" s="81">
        <f t="shared" si="2"/>
        <v>592529715</v>
      </c>
      <c r="M16" s="40">
        <f t="shared" si="3"/>
        <v>0.3178747486752104</v>
      </c>
      <c r="N16" s="108">
        <v>487842594</v>
      </c>
      <c r="O16" s="109">
        <v>35415236</v>
      </c>
      <c r="P16" s="110">
        <f t="shared" si="4"/>
        <v>523257830</v>
      </c>
      <c r="Q16" s="40">
        <f t="shared" si="5"/>
        <v>0.28071242166071947</v>
      </c>
      <c r="R16" s="108">
        <v>454916924</v>
      </c>
      <c r="S16" s="110">
        <v>33454997</v>
      </c>
      <c r="T16" s="110">
        <f t="shared" si="6"/>
        <v>488371921</v>
      </c>
      <c r="U16" s="40">
        <f t="shared" si="7"/>
        <v>0.26200989482106224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1472414534</v>
      </c>
      <c r="AA16" s="81">
        <f t="shared" si="11"/>
        <v>131744932</v>
      </c>
      <c r="AB16" s="81">
        <f t="shared" si="12"/>
        <v>1604159466</v>
      </c>
      <c r="AC16" s="40">
        <f t="shared" si="13"/>
        <v>0.8606261639740573</v>
      </c>
      <c r="AD16" s="80">
        <v>303959571</v>
      </c>
      <c r="AE16" s="81">
        <v>38864671</v>
      </c>
      <c r="AF16" s="81">
        <f t="shared" si="14"/>
        <v>342824242</v>
      </c>
      <c r="AG16" s="40">
        <f t="shared" si="15"/>
        <v>0.5734448979253204</v>
      </c>
      <c r="AH16" s="40">
        <f t="shared" si="16"/>
        <v>0.4245548043828242</v>
      </c>
      <c r="AI16" s="12">
        <v>1696574000</v>
      </c>
      <c r="AJ16" s="12">
        <v>1881999981</v>
      </c>
      <c r="AK16" s="12">
        <v>1079223287</v>
      </c>
      <c r="AL16" s="12"/>
    </row>
    <row r="17" spans="1:38" s="13" customFormat="1" ht="12.75">
      <c r="A17" s="29"/>
      <c r="B17" s="38" t="s">
        <v>73</v>
      </c>
      <c r="C17" s="39" t="s">
        <v>74</v>
      </c>
      <c r="D17" s="80">
        <v>1510766710</v>
      </c>
      <c r="E17" s="81">
        <v>541567987</v>
      </c>
      <c r="F17" s="83">
        <f t="shared" si="0"/>
        <v>2052334697</v>
      </c>
      <c r="G17" s="80">
        <v>1515031467</v>
      </c>
      <c r="H17" s="81">
        <v>523095917</v>
      </c>
      <c r="I17" s="83">
        <f t="shared" si="1"/>
        <v>2038127384</v>
      </c>
      <c r="J17" s="80">
        <v>391683176</v>
      </c>
      <c r="K17" s="81">
        <v>26262112</v>
      </c>
      <c r="L17" s="81">
        <f t="shared" si="2"/>
        <v>417945288</v>
      </c>
      <c r="M17" s="40">
        <f t="shared" si="3"/>
        <v>0.2036438250597875</v>
      </c>
      <c r="N17" s="108">
        <v>385131942</v>
      </c>
      <c r="O17" s="109">
        <v>77237026</v>
      </c>
      <c r="P17" s="110">
        <f t="shared" si="4"/>
        <v>462368968</v>
      </c>
      <c r="Q17" s="40">
        <f t="shared" si="5"/>
        <v>0.2252892613840558</v>
      </c>
      <c r="R17" s="108">
        <v>401651916</v>
      </c>
      <c r="S17" s="110">
        <v>44815499</v>
      </c>
      <c r="T17" s="110">
        <f t="shared" si="6"/>
        <v>446467415</v>
      </c>
      <c r="U17" s="40">
        <f t="shared" si="7"/>
        <v>0.21905765974439212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1178467034</v>
      </c>
      <c r="AA17" s="81">
        <f t="shared" si="11"/>
        <v>148314637</v>
      </c>
      <c r="AB17" s="81">
        <f t="shared" si="12"/>
        <v>1326781671</v>
      </c>
      <c r="AC17" s="40">
        <f t="shared" si="13"/>
        <v>0.6509807391901468</v>
      </c>
      <c r="AD17" s="80">
        <v>304855353</v>
      </c>
      <c r="AE17" s="81">
        <v>79372482</v>
      </c>
      <c r="AF17" s="81">
        <f t="shared" si="14"/>
        <v>384227835</v>
      </c>
      <c r="AG17" s="40">
        <f t="shared" si="15"/>
        <v>0.6484352372907534</v>
      </c>
      <c r="AH17" s="40">
        <f t="shared" si="16"/>
        <v>0.16198612992210726</v>
      </c>
      <c r="AI17" s="12">
        <v>1960801639</v>
      </c>
      <c r="AJ17" s="12">
        <v>1811065239</v>
      </c>
      <c r="AK17" s="12">
        <v>1174358518</v>
      </c>
      <c r="AL17" s="12"/>
    </row>
    <row r="18" spans="1:38" s="13" customFormat="1" ht="12.75">
      <c r="A18" s="29"/>
      <c r="B18" s="38" t="s">
        <v>75</v>
      </c>
      <c r="C18" s="39" t="s">
        <v>76</v>
      </c>
      <c r="D18" s="80">
        <v>1762640488</v>
      </c>
      <c r="E18" s="81">
        <v>382973863</v>
      </c>
      <c r="F18" s="83">
        <f t="shared" si="0"/>
        <v>2145614351</v>
      </c>
      <c r="G18" s="80">
        <v>1700259790</v>
      </c>
      <c r="H18" s="81">
        <v>358511497</v>
      </c>
      <c r="I18" s="83">
        <f t="shared" si="1"/>
        <v>2058771287</v>
      </c>
      <c r="J18" s="80">
        <v>480115093</v>
      </c>
      <c r="K18" s="81">
        <v>19004166</v>
      </c>
      <c r="L18" s="81">
        <f t="shared" si="2"/>
        <v>499119259</v>
      </c>
      <c r="M18" s="40">
        <f t="shared" si="3"/>
        <v>0.23262300551232656</v>
      </c>
      <c r="N18" s="108">
        <v>416961056</v>
      </c>
      <c r="O18" s="109">
        <v>34569471</v>
      </c>
      <c r="P18" s="110">
        <f t="shared" si="4"/>
        <v>451530527</v>
      </c>
      <c r="Q18" s="40">
        <f t="shared" si="5"/>
        <v>0.21044346892513863</v>
      </c>
      <c r="R18" s="108">
        <v>430772912</v>
      </c>
      <c r="S18" s="110">
        <v>89503363</v>
      </c>
      <c r="T18" s="110">
        <f t="shared" si="6"/>
        <v>520276275</v>
      </c>
      <c r="U18" s="40">
        <f t="shared" si="7"/>
        <v>0.25271203182464047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1327849061</v>
      </c>
      <c r="AA18" s="81">
        <f t="shared" si="11"/>
        <v>143077000</v>
      </c>
      <c r="AB18" s="81">
        <f t="shared" si="12"/>
        <v>1470926061</v>
      </c>
      <c r="AC18" s="40">
        <f t="shared" si="13"/>
        <v>0.7144679305992283</v>
      </c>
      <c r="AD18" s="80">
        <v>355546967</v>
      </c>
      <c r="AE18" s="81">
        <v>33174755</v>
      </c>
      <c r="AF18" s="81">
        <f t="shared" si="14"/>
        <v>388721722</v>
      </c>
      <c r="AG18" s="40">
        <f t="shared" si="15"/>
        <v>0.7249057660976123</v>
      </c>
      <c r="AH18" s="40">
        <f t="shared" si="16"/>
        <v>0.3384286124355047</v>
      </c>
      <c r="AI18" s="12">
        <v>1714224289</v>
      </c>
      <c r="AJ18" s="12">
        <v>1722980752</v>
      </c>
      <c r="AK18" s="12">
        <v>1248998682</v>
      </c>
      <c r="AL18" s="12"/>
    </row>
    <row r="19" spans="1:38" s="13" customFormat="1" ht="12.75">
      <c r="A19" s="29"/>
      <c r="B19" s="38" t="s">
        <v>77</v>
      </c>
      <c r="C19" s="39" t="s">
        <v>78</v>
      </c>
      <c r="D19" s="80">
        <v>2987790076</v>
      </c>
      <c r="E19" s="81">
        <v>230014000</v>
      </c>
      <c r="F19" s="83">
        <f t="shared" si="0"/>
        <v>3217804076</v>
      </c>
      <c r="G19" s="80">
        <v>3114809186</v>
      </c>
      <c r="H19" s="81">
        <v>309755750</v>
      </c>
      <c r="I19" s="83">
        <f t="shared" si="1"/>
        <v>3424564936</v>
      </c>
      <c r="J19" s="80">
        <v>835727592</v>
      </c>
      <c r="K19" s="81">
        <v>9775997</v>
      </c>
      <c r="L19" s="81">
        <f t="shared" si="2"/>
        <v>845503589</v>
      </c>
      <c r="M19" s="40">
        <f t="shared" si="3"/>
        <v>0.2627579458010482</v>
      </c>
      <c r="N19" s="108">
        <v>832560873</v>
      </c>
      <c r="O19" s="109">
        <v>36709583</v>
      </c>
      <c r="P19" s="110">
        <f t="shared" si="4"/>
        <v>869270456</v>
      </c>
      <c r="Q19" s="40">
        <f t="shared" si="5"/>
        <v>0.2701439974184432</v>
      </c>
      <c r="R19" s="108">
        <v>692524570</v>
      </c>
      <c r="S19" s="110">
        <v>48797553</v>
      </c>
      <c r="T19" s="110">
        <f t="shared" si="6"/>
        <v>741322123</v>
      </c>
      <c r="U19" s="40">
        <f t="shared" si="7"/>
        <v>0.21647191303251725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2360813035</v>
      </c>
      <c r="AA19" s="81">
        <f t="shared" si="11"/>
        <v>95283133</v>
      </c>
      <c r="AB19" s="81">
        <f t="shared" si="12"/>
        <v>2456096168</v>
      </c>
      <c r="AC19" s="40">
        <f t="shared" si="13"/>
        <v>0.7171994731887893</v>
      </c>
      <c r="AD19" s="80">
        <v>562242040</v>
      </c>
      <c r="AE19" s="81">
        <v>29082974</v>
      </c>
      <c r="AF19" s="81">
        <f t="shared" si="14"/>
        <v>591325014</v>
      </c>
      <c r="AG19" s="40">
        <f t="shared" si="15"/>
        <v>0.6073920179970224</v>
      </c>
      <c r="AH19" s="40">
        <f t="shared" si="16"/>
        <v>0.2536627158478366</v>
      </c>
      <c r="AI19" s="12">
        <v>3447387701</v>
      </c>
      <c r="AJ19" s="12">
        <v>3387515048</v>
      </c>
      <c r="AK19" s="12">
        <v>2057549601</v>
      </c>
      <c r="AL19" s="12"/>
    </row>
    <row r="20" spans="1:38" s="13" customFormat="1" ht="12.75">
      <c r="A20" s="29"/>
      <c r="B20" s="38" t="s">
        <v>79</v>
      </c>
      <c r="C20" s="39" t="s">
        <v>80</v>
      </c>
      <c r="D20" s="80">
        <v>1326738185</v>
      </c>
      <c r="E20" s="81">
        <v>305418128</v>
      </c>
      <c r="F20" s="83">
        <f t="shared" si="0"/>
        <v>1632156313</v>
      </c>
      <c r="G20" s="80">
        <v>1404748081</v>
      </c>
      <c r="H20" s="81">
        <v>331202933</v>
      </c>
      <c r="I20" s="83">
        <f t="shared" si="1"/>
        <v>1735951014</v>
      </c>
      <c r="J20" s="80">
        <v>381265424</v>
      </c>
      <c r="K20" s="81">
        <v>23662893</v>
      </c>
      <c r="L20" s="81">
        <f t="shared" si="2"/>
        <v>404928317</v>
      </c>
      <c r="M20" s="40">
        <f t="shared" si="3"/>
        <v>0.24809407884206738</v>
      </c>
      <c r="N20" s="108">
        <v>360461446</v>
      </c>
      <c r="O20" s="109">
        <v>49626334</v>
      </c>
      <c r="P20" s="110">
        <f t="shared" si="4"/>
        <v>410087780</v>
      </c>
      <c r="Q20" s="40">
        <f t="shared" si="5"/>
        <v>0.25125521173044657</v>
      </c>
      <c r="R20" s="108">
        <v>339331000</v>
      </c>
      <c r="S20" s="110">
        <v>25032596</v>
      </c>
      <c r="T20" s="110">
        <f t="shared" si="6"/>
        <v>364363596</v>
      </c>
      <c r="U20" s="40">
        <f t="shared" si="7"/>
        <v>0.20989278675579034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1081057870</v>
      </c>
      <c r="AA20" s="81">
        <f t="shared" si="11"/>
        <v>98321823</v>
      </c>
      <c r="AB20" s="81">
        <f t="shared" si="12"/>
        <v>1179379693</v>
      </c>
      <c r="AC20" s="40">
        <f t="shared" si="13"/>
        <v>0.6793853533242615</v>
      </c>
      <c r="AD20" s="80">
        <v>302268031</v>
      </c>
      <c r="AE20" s="81">
        <v>24965821</v>
      </c>
      <c r="AF20" s="81">
        <f t="shared" si="14"/>
        <v>327233852</v>
      </c>
      <c r="AG20" s="40">
        <f t="shared" si="15"/>
        <v>0.6406630692496909</v>
      </c>
      <c r="AH20" s="40">
        <f t="shared" si="16"/>
        <v>0.11346547361487525</v>
      </c>
      <c r="AI20" s="12">
        <v>1577920750</v>
      </c>
      <c r="AJ20" s="12">
        <v>1507598008</v>
      </c>
      <c r="AK20" s="12">
        <v>965862367</v>
      </c>
      <c r="AL20" s="12"/>
    </row>
    <row r="21" spans="1:38" s="13" customFormat="1" ht="12.75">
      <c r="A21" s="29"/>
      <c r="B21" s="38" t="s">
        <v>81</v>
      </c>
      <c r="C21" s="39" t="s">
        <v>82</v>
      </c>
      <c r="D21" s="80">
        <v>1767633000</v>
      </c>
      <c r="E21" s="81">
        <v>485070000</v>
      </c>
      <c r="F21" s="83">
        <f t="shared" si="0"/>
        <v>2252703000</v>
      </c>
      <c r="G21" s="80">
        <v>1767633000</v>
      </c>
      <c r="H21" s="81">
        <v>485070000</v>
      </c>
      <c r="I21" s="83">
        <f t="shared" si="1"/>
        <v>2252703000</v>
      </c>
      <c r="J21" s="80">
        <v>459304334</v>
      </c>
      <c r="K21" s="81">
        <v>84937598</v>
      </c>
      <c r="L21" s="81">
        <f t="shared" si="2"/>
        <v>544241932</v>
      </c>
      <c r="M21" s="40">
        <f t="shared" si="3"/>
        <v>0.24159506690407034</v>
      </c>
      <c r="N21" s="108">
        <v>409397813</v>
      </c>
      <c r="O21" s="109">
        <v>93008260</v>
      </c>
      <c r="P21" s="110">
        <f t="shared" si="4"/>
        <v>502406073</v>
      </c>
      <c r="Q21" s="40">
        <f t="shared" si="5"/>
        <v>0.2230236622404285</v>
      </c>
      <c r="R21" s="108">
        <v>459615875</v>
      </c>
      <c r="S21" s="110">
        <v>55074871</v>
      </c>
      <c r="T21" s="110">
        <f t="shared" si="6"/>
        <v>514690746</v>
      </c>
      <c r="U21" s="40">
        <f t="shared" si="7"/>
        <v>0.22847696567190615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1328318022</v>
      </c>
      <c r="AA21" s="81">
        <f t="shared" si="11"/>
        <v>233020729</v>
      </c>
      <c r="AB21" s="81">
        <f t="shared" si="12"/>
        <v>1561338751</v>
      </c>
      <c r="AC21" s="40">
        <f t="shared" si="13"/>
        <v>0.693095694816405</v>
      </c>
      <c r="AD21" s="80">
        <v>370115025</v>
      </c>
      <c r="AE21" s="81">
        <v>41824397</v>
      </c>
      <c r="AF21" s="81">
        <f t="shared" si="14"/>
        <v>411939422</v>
      </c>
      <c r="AG21" s="40">
        <f t="shared" si="15"/>
        <v>0.6277891697591474</v>
      </c>
      <c r="AH21" s="40">
        <f t="shared" si="16"/>
        <v>0.24943309261622448</v>
      </c>
      <c r="AI21" s="12">
        <v>1864776905</v>
      </c>
      <c r="AJ21" s="12">
        <v>2116144905</v>
      </c>
      <c r="AK21" s="12">
        <v>1328492853</v>
      </c>
      <c r="AL21" s="12"/>
    </row>
    <row r="22" spans="1:38" s="13" customFormat="1" ht="12.75">
      <c r="A22" s="29"/>
      <c r="B22" s="38" t="s">
        <v>83</v>
      </c>
      <c r="C22" s="39" t="s">
        <v>84</v>
      </c>
      <c r="D22" s="80">
        <v>2685772859</v>
      </c>
      <c r="E22" s="81">
        <v>888772983</v>
      </c>
      <c r="F22" s="83">
        <f t="shared" si="0"/>
        <v>3574545842</v>
      </c>
      <c r="G22" s="80">
        <v>2685772859</v>
      </c>
      <c r="H22" s="81">
        <v>888772983</v>
      </c>
      <c r="I22" s="83">
        <f t="shared" si="1"/>
        <v>3574545842</v>
      </c>
      <c r="J22" s="80">
        <v>604059479</v>
      </c>
      <c r="K22" s="81">
        <v>40293477</v>
      </c>
      <c r="L22" s="81">
        <f t="shared" si="2"/>
        <v>644352956</v>
      </c>
      <c r="M22" s="40">
        <f t="shared" si="3"/>
        <v>0.1802614890062445</v>
      </c>
      <c r="N22" s="108">
        <v>583225589</v>
      </c>
      <c r="O22" s="109">
        <v>136404135</v>
      </c>
      <c r="P22" s="110">
        <f t="shared" si="4"/>
        <v>719629724</v>
      </c>
      <c r="Q22" s="40">
        <f t="shared" si="5"/>
        <v>0.20132060289856538</v>
      </c>
      <c r="R22" s="108">
        <v>547037190</v>
      </c>
      <c r="S22" s="110">
        <v>183821372</v>
      </c>
      <c r="T22" s="110">
        <f t="shared" si="6"/>
        <v>730858562</v>
      </c>
      <c r="U22" s="40">
        <f t="shared" si="7"/>
        <v>0.20446193567098755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1734322258</v>
      </c>
      <c r="AA22" s="81">
        <f t="shared" si="11"/>
        <v>360518984</v>
      </c>
      <c r="AB22" s="81">
        <f t="shared" si="12"/>
        <v>2094841242</v>
      </c>
      <c r="AC22" s="40">
        <f t="shared" si="13"/>
        <v>0.5860440275757974</v>
      </c>
      <c r="AD22" s="80">
        <v>418271066</v>
      </c>
      <c r="AE22" s="81">
        <v>47836669</v>
      </c>
      <c r="AF22" s="81">
        <f t="shared" si="14"/>
        <v>466107735</v>
      </c>
      <c r="AG22" s="40">
        <f t="shared" si="15"/>
        <v>0.5598457737082972</v>
      </c>
      <c r="AH22" s="40">
        <f t="shared" si="16"/>
        <v>0.568003504597494</v>
      </c>
      <c r="AI22" s="12">
        <v>2742993478</v>
      </c>
      <c r="AJ22" s="12">
        <v>2806386351</v>
      </c>
      <c r="AK22" s="12">
        <v>1571143538</v>
      </c>
      <c r="AL22" s="12"/>
    </row>
    <row r="23" spans="1:38" s="13" customFormat="1" ht="12.75">
      <c r="A23" s="29"/>
      <c r="B23" s="38" t="s">
        <v>85</v>
      </c>
      <c r="C23" s="39" t="s">
        <v>86</v>
      </c>
      <c r="D23" s="80">
        <v>1386703832</v>
      </c>
      <c r="E23" s="81">
        <v>285010000</v>
      </c>
      <c r="F23" s="83">
        <f t="shared" si="0"/>
        <v>1671713832</v>
      </c>
      <c r="G23" s="80">
        <v>1432271329</v>
      </c>
      <c r="H23" s="81">
        <v>258471000</v>
      </c>
      <c r="I23" s="83">
        <f t="shared" si="1"/>
        <v>1690742329</v>
      </c>
      <c r="J23" s="80">
        <v>481556046</v>
      </c>
      <c r="K23" s="81">
        <v>19639204</v>
      </c>
      <c r="L23" s="81">
        <f t="shared" si="2"/>
        <v>501195250</v>
      </c>
      <c r="M23" s="40">
        <f t="shared" si="3"/>
        <v>0.2998092379246402</v>
      </c>
      <c r="N23" s="108">
        <v>302161801</v>
      </c>
      <c r="O23" s="109">
        <v>77365546</v>
      </c>
      <c r="P23" s="110">
        <f t="shared" si="4"/>
        <v>379527347</v>
      </c>
      <c r="Q23" s="40">
        <f t="shared" si="5"/>
        <v>0.22702889677352386</v>
      </c>
      <c r="R23" s="108">
        <v>365322062</v>
      </c>
      <c r="S23" s="110">
        <v>21423589</v>
      </c>
      <c r="T23" s="110">
        <f t="shared" si="6"/>
        <v>386745651</v>
      </c>
      <c r="U23" s="40">
        <f t="shared" si="7"/>
        <v>0.22874310553799354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1149039909</v>
      </c>
      <c r="AA23" s="81">
        <f t="shared" si="11"/>
        <v>118428339</v>
      </c>
      <c r="AB23" s="81">
        <f t="shared" si="12"/>
        <v>1267468248</v>
      </c>
      <c r="AC23" s="40">
        <f t="shared" si="13"/>
        <v>0.7496519287771377</v>
      </c>
      <c r="AD23" s="80">
        <v>304271085</v>
      </c>
      <c r="AE23" s="81">
        <v>29059913</v>
      </c>
      <c r="AF23" s="81">
        <f t="shared" si="14"/>
        <v>333330998</v>
      </c>
      <c r="AG23" s="40">
        <f t="shared" si="15"/>
        <v>0.7340877593786094</v>
      </c>
      <c r="AH23" s="40">
        <f t="shared" si="16"/>
        <v>0.1602450816770422</v>
      </c>
      <c r="AI23" s="12">
        <v>1445273050</v>
      </c>
      <c r="AJ23" s="12">
        <v>1452855638</v>
      </c>
      <c r="AK23" s="12">
        <v>1066523540</v>
      </c>
      <c r="AL23" s="12"/>
    </row>
    <row r="24" spans="1:38" s="13" customFormat="1" ht="12.75">
      <c r="A24" s="29"/>
      <c r="B24" s="38" t="s">
        <v>87</v>
      </c>
      <c r="C24" s="39" t="s">
        <v>88</v>
      </c>
      <c r="D24" s="80">
        <v>861570703</v>
      </c>
      <c r="E24" s="81">
        <v>189043691</v>
      </c>
      <c r="F24" s="83">
        <f t="shared" si="0"/>
        <v>1050614394</v>
      </c>
      <c r="G24" s="80">
        <v>898321924</v>
      </c>
      <c r="H24" s="81">
        <v>198351933</v>
      </c>
      <c r="I24" s="83">
        <f t="shared" si="1"/>
        <v>1096673857</v>
      </c>
      <c r="J24" s="80">
        <v>441254335</v>
      </c>
      <c r="K24" s="81">
        <v>14835828</v>
      </c>
      <c r="L24" s="81">
        <f t="shared" si="2"/>
        <v>456090163</v>
      </c>
      <c r="M24" s="40">
        <f t="shared" si="3"/>
        <v>0.43411756549758446</v>
      </c>
      <c r="N24" s="108">
        <v>152611648</v>
      </c>
      <c r="O24" s="109">
        <v>23765244</v>
      </c>
      <c r="P24" s="110">
        <f t="shared" si="4"/>
        <v>176376892</v>
      </c>
      <c r="Q24" s="40">
        <f t="shared" si="5"/>
        <v>0.16787975969801913</v>
      </c>
      <c r="R24" s="108">
        <v>200618258</v>
      </c>
      <c r="S24" s="110">
        <v>22976054</v>
      </c>
      <c r="T24" s="110">
        <f t="shared" si="6"/>
        <v>223594312</v>
      </c>
      <c r="U24" s="40">
        <f t="shared" si="7"/>
        <v>0.20388405410853155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794484241</v>
      </c>
      <c r="AA24" s="81">
        <f t="shared" si="11"/>
        <v>61577126</v>
      </c>
      <c r="AB24" s="81">
        <f t="shared" si="12"/>
        <v>856061367</v>
      </c>
      <c r="AC24" s="40">
        <f t="shared" si="13"/>
        <v>0.780597952195007</v>
      </c>
      <c r="AD24" s="80">
        <v>152163544</v>
      </c>
      <c r="AE24" s="81">
        <v>26419276</v>
      </c>
      <c r="AF24" s="81">
        <f t="shared" si="14"/>
        <v>178582820</v>
      </c>
      <c r="AG24" s="40">
        <f t="shared" si="15"/>
        <v>0.7433470245036491</v>
      </c>
      <c r="AH24" s="40">
        <f t="shared" si="16"/>
        <v>0.2520482765363432</v>
      </c>
      <c r="AI24" s="12">
        <v>1005256693</v>
      </c>
      <c r="AJ24" s="12">
        <v>1012946764</v>
      </c>
      <c r="AK24" s="12">
        <v>752970963</v>
      </c>
      <c r="AL24" s="12"/>
    </row>
    <row r="25" spans="1:38" s="13" customFormat="1" ht="12.75">
      <c r="A25" s="29"/>
      <c r="B25" s="38" t="s">
        <v>89</v>
      </c>
      <c r="C25" s="39" t="s">
        <v>90</v>
      </c>
      <c r="D25" s="80">
        <v>967102108</v>
      </c>
      <c r="E25" s="81">
        <v>195689000</v>
      </c>
      <c r="F25" s="83">
        <f t="shared" si="0"/>
        <v>1162791108</v>
      </c>
      <c r="G25" s="80">
        <v>975646167</v>
      </c>
      <c r="H25" s="81">
        <v>292734123</v>
      </c>
      <c r="I25" s="83">
        <f t="shared" si="1"/>
        <v>1268380290</v>
      </c>
      <c r="J25" s="80">
        <v>265265631</v>
      </c>
      <c r="K25" s="81">
        <v>23402470</v>
      </c>
      <c r="L25" s="81">
        <f t="shared" si="2"/>
        <v>288668101</v>
      </c>
      <c r="M25" s="40">
        <f t="shared" si="3"/>
        <v>0.24825447925595936</v>
      </c>
      <c r="N25" s="108">
        <v>247703192</v>
      </c>
      <c r="O25" s="109">
        <v>59385799</v>
      </c>
      <c r="P25" s="110">
        <f t="shared" si="4"/>
        <v>307088991</v>
      </c>
      <c r="Q25" s="40">
        <f t="shared" si="5"/>
        <v>0.26409643906564856</v>
      </c>
      <c r="R25" s="108">
        <v>237652989</v>
      </c>
      <c r="S25" s="110">
        <v>28339389</v>
      </c>
      <c r="T25" s="110">
        <f t="shared" si="6"/>
        <v>265992378</v>
      </c>
      <c r="U25" s="40">
        <f t="shared" si="7"/>
        <v>0.2097102738800837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750621812</v>
      </c>
      <c r="AA25" s="81">
        <f t="shared" si="11"/>
        <v>111127658</v>
      </c>
      <c r="AB25" s="81">
        <f t="shared" si="12"/>
        <v>861749470</v>
      </c>
      <c r="AC25" s="40">
        <f t="shared" si="13"/>
        <v>0.6794093828121532</v>
      </c>
      <c r="AD25" s="80">
        <v>210196431</v>
      </c>
      <c r="AE25" s="81">
        <v>31769419</v>
      </c>
      <c r="AF25" s="81">
        <f t="shared" si="14"/>
        <v>241965850</v>
      </c>
      <c r="AG25" s="40">
        <f t="shared" si="15"/>
        <v>0.6225594286606244</v>
      </c>
      <c r="AH25" s="40">
        <f t="shared" si="16"/>
        <v>0.099297185945868</v>
      </c>
      <c r="AI25" s="12">
        <v>1060260292</v>
      </c>
      <c r="AJ25" s="12">
        <v>1211413933</v>
      </c>
      <c r="AK25" s="12">
        <v>754177166</v>
      </c>
      <c r="AL25" s="12"/>
    </row>
    <row r="26" spans="1:38" s="13" customFormat="1" ht="12.75">
      <c r="A26" s="29"/>
      <c r="B26" s="38" t="s">
        <v>91</v>
      </c>
      <c r="C26" s="39" t="s">
        <v>92</v>
      </c>
      <c r="D26" s="80">
        <v>959132732</v>
      </c>
      <c r="E26" s="81">
        <v>157672949</v>
      </c>
      <c r="F26" s="83">
        <f t="shared" si="0"/>
        <v>1116805681</v>
      </c>
      <c r="G26" s="80">
        <v>959132732</v>
      </c>
      <c r="H26" s="81">
        <v>157672949</v>
      </c>
      <c r="I26" s="83">
        <f t="shared" si="1"/>
        <v>1116805681</v>
      </c>
      <c r="J26" s="80">
        <v>279326592</v>
      </c>
      <c r="K26" s="81">
        <v>13101519</v>
      </c>
      <c r="L26" s="81">
        <f t="shared" si="2"/>
        <v>292428111</v>
      </c>
      <c r="M26" s="40">
        <f t="shared" si="3"/>
        <v>0.26184332330594584</v>
      </c>
      <c r="N26" s="108">
        <v>219930738</v>
      </c>
      <c r="O26" s="109">
        <v>24573435</v>
      </c>
      <c r="P26" s="110">
        <f t="shared" si="4"/>
        <v>244504173</v>
      </c>
      <c r="Q26" s="40">
        <f t="shared" si="5"/>
        <v>0.21893170598941464</v>
      </c>
      <c r="R26" s="108">
        <v>217869969</v>
      </c>
      <c r="S26" s="110">
        <v>6355308</v>
      </c>
      <c r="T26" s="110">
        <f t="shared" si="6"/>
        <v>224225277</v>
      </c>
      <c r="U26" s="40">
        <f t="shared" si="7"/>
        <v>0.20077376110696915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717127299</v>
      </c>
      <c r="AA26" s="81">
        <f t="shared" si="11"/>
        <v>44030262</v>
      </c>
      <c r="AB26" s="81">
        <f t="shared" si="12"/>
        <v>761157561</v>
      </c>
      <c r="AC26" s="40">
        <f t="shared" si="13"/>
        <v>0.6815487904023296</v>
      </c>
      <c r="AD26" s="80">
        <v>211276724</v>
      </c>
      <c r="AE26" s="81">
        <v>14487459</v>
      </c>
      <c r="AF26" s="81">
        <f t="shared" si="14"/>
        <v>225764183</v>
      </c>
      <c r="AG26" s="40">
        <f t="shared" si="15"/>
        <v>0.7532983824240546</v>
      </c>
      <c r="AH26" s="40">
        <f t="shared" si="16"/>
        <v>-0.006816431107674825</v>
      </c>
      <c r="AI26" s="12">
        <v>917925216</v>
      </c>
      <c r="AJ26" s="12">
        <v>939483617</v>
      </c>
      <c r="AK26" s="12">
        <v>707711489</v>
      </c>
      <c r="AL26" s="12"/>
    </row>
    <row r="27" spans="1:38" s="13" customFormat="1" ht="12.75">
      <c r="A27" s="29"/>
      <c r="B27" s="41" t="s">
        <v>93</v>
      </c>
      <c r="C27" s="39" t="s">
        <v>94</v>
      </c>
      <c r="D27" s="80">
        <v>1838067600</v>
      </c>
      <c r="E27" s="81">
        <v>206483100</v>
      </c>
      <c r="F27" s="83">
        <f t="shared" si="0"/>
        <v>2044550700</v>
      </c>
      <c r="G27" s="80">
        <v>1876525700</v>
      </c>
      <c r="H27" s="81">
        <v>233547400</v>
      </c>
      <c r="I27" s="83">
        <f t="shared" si="1"/>
        <v>2110073100</v>
      </c>
      <c r="J27" s="80">
        <v>571924472</v>
      </c>
      <c r="K27" s="81">
        <v>15938259</v>
      </c>
      <c r="L27" s="81">
        <f t="shared" si="2"/>
        <v>587862731</v>
      </c>
      <c r="M27" s="40">
        <f t="shared" si="3"/>
        <v>0.28752660963604376</v>
      </c>
      <c r="N27" s="108">
        <v>474015974</v>
      </c>
      <c r="O27" s="109">
        <v>30824303</v>
      </c>
      <c r="P27" s="110">
        <f t="shared" si="4"/>
        <v>504840277</v>
      </c>
      <c r="Q27" s="40">
        <f t="shared" si="5"/>
        <v>0.24691991105918773</v>
      </c>
      <c r="R27" s="108">
        <v>411757205</v>
      </c>
      <c r="S27" s="110">
        <v>15445988</v>
      </c>
      <c r="T27" s="110">
        <f t="shared" si="6"/>
        <v>427203193</v>
      </c>
      <c r="U27" s="40">
        <f t="shared" si="7"/>
        <v>0.20245895414713358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1457697651</v>
      </c>
      <c r="AA27" s="81">
        <f t="shared" si="11"/>
        <v>62208550</v>
      </c>
      <c r="AB27" s="81">
        <f t="shared" si="12"/>
        <v>1519906201</v>
      </c>
      <c r="AC27" s="40">
        <f t="shared" si="13"/>
        <v>0.7203097376105122</v>
      </c>
      <c r="AD27" s="80">
        <v>451533253</v>
      </c>
      <c r="AE27" s="81">
        <v>28691988</v>
      </c>
      <c r="AF27" s="81">
        <f t="shared" si="14"/>
        <v>480225241</v>
      </c>
      <c r="AG27" s="40">
        <f t="shared" si="15"/>
        <v>0.7262340715311517</v>
      </c>
      <c r="AH27" s="40">
        <f t="shared" si="16"/>
        <v>-0.11041078950700134</v>
      </c>
      <c r="AI27" s="12">
        <v>2082003801</v>
      </c>
      <c r="AJ27" s="12">
        <v>1899365001</v>
      </c>
      <c r="AK27" s="12">
        <v>1379383578</v>
      </c>
      <c r="AL27" s="12"/>
    </row>
    <row r="28" spans="1:38" s="13" customFormat="1" ht="12.75">
      <c r="A28" s="42"/>
      <c r="B28" s="43" t="s">
        <v>655</v>
      </c>
      <c r="C28" s="42"/>
      <c r="D28" s="84">
        <f>SUM(D9:D27)</f>
        <v>31126362782</v>
      </c>
      <c r="E28" s="85">
        <f>SUM(E9:E27)</f>
        <v>5684352514</v>
      </c>
      <c r="F28" s="86">
        <f t="shared" si="0"/>
        <v>36810715296</v>
      </c>
      <c r="G28" s="84">
        <f>SUM(G9:G27)</f>
        <v>31810018094</v>
      </c>
      <c r="H28" s="85">
        <f>SUM(H9:H27)</f>
        <v>6008534507</v>
      </c>
      <c r="I28" s="86">
        <f t="shared" si="1"/>
        <v>37818552601</v>
      </c>
      <c r="J28" s="84">
        <f>SUM(J9:J27)</f>
        <v>9266769307</v>
      </c>
      <c r="K28" s="85">
        <f>SUM(K9:K27)</f>
        <v>461562809</v>
      </c>
      <c r="L28" s="85">
        <f t="shared" si="2"/>
        <v>9728332116</v>
      </c>
      <c r="M28" s="44">
        <f t="shared" si="3"/>
        <v>0.2642798988765404</v>
      </c>
      <c r="N28" s="111">
        <f>SUM(N9:N27)</f>
        <v>7477617960</v>
      </c>
      <c r="O28" s="112">
        <f>SUM(O9:O27)</f>
        <v>880597609</v>
      </c>
      <c r="P28" s="113">
        <f t="shared" si="4"/>
        <v>8358215569</v>
      </c>
      <c r="Q28" s="44">
        <f t="shared" si="5"/>
        <v>0.2270593087309074</v>
      </c>
      <c r="R28" s="111">
        <f>SUM(R9:R27)</f>
        <v>7197594242</v>
      </c>
      <c r="S28" s="113">
        <f>SUM(S9:S27)</f>
        <v>835579340</v>
      </c>
      <c r="T28" s="113">
        <f t="shared" si="6"/>
        <v>8033173582</v>
      </c>
      <c r="U28" s="44">
        <f t="shared" si="7"/>
        <v>0.21241356502331044</v>
      </c>
      <c r="V28" s="111">
        <f>SUM(V9:V27)</f>
        <v>0</v>
      </c>
      <c r="W28" s="113">
        <f>SUM(W9:W27)</f>
        <v>0</v>
      </c>
      <c r="X28" s="113">
        <f t="shared" si="8"/>
        <v>0</v>
      </c>
      <c r="Y28" s="44">
        <f t="shared" si="9"/>
        <v>0</v>
      </c>
      <c r="Z28" s="84">
        <f t="shared" si="10"/>
        <v>23941981509</v>
      </c>
      <c r="AA28" s="85">
        <f t="shared" si="11"/>
        <v>2177739758</v>
      </c>
      <c r="AB28" s="85">
        <f t="shared" si="12"/>
        <v>26119721267</v>
      </c>
      <c r="AC28" s="44">
        <f t="shared" si="13"/>
        <v>0.6906589351150721</v>
      </c>
      <c r="AD28" s="84">
        <f>SUM(AD9:AD27)</f>
        <v>6236880026</v>
      </c>
      <c r="AE28" s="85">
        <f>SUM(AE9:AE27)</f>
        <v>597100857</v>
      </c>
      <c r="AF28" s="85">
        <f t="shared" si="14"/>
        <v>6833980883</v>
      </c>
      <c r="AG28" s="44">
        <f t="shared" si="15"/>
        <v>0.6973905905370079</v>
      </c>
      <c r="AH28" s="44">
        <f t="shared" si="16"/>
        <v>0.17547498588751909</v>
      </c>
      <c r="AI28" s="12">
        <f>SUM(AI9:AI27)</f>
        <v>32413052850</v>
      </c>
      <c r="AJ28" s="12">
        <f>SUM(AJ9:AJ27)</f>
        <v>32260024919</v>
      </c>
      <c r="AK28" s="12">
        <f>SUM(AK9:AK27)</f>
        <v>22497837829</v>
      </c>
      <c r="AL28" s="12"/>
    </row>
    <row r="29" spans="1:38" s="13" customFormat="1" ht="12.75" customHeight="1">
      <c r="A29" s="45"/>
      <c r="B29" s="46"/>
      <c r="C29" s="47"/>
      <c r="D29" s="87"/>
      <c r="E29" s="88"/>
      <c r="F29" s="89"/>
      <c r="G29" s="87"/>
      <c r="H29" s="88"/>
      <c r="I29" s="89"/>
      <c r="J29" s="90"/>
      <c r="K29" s="88"/>
      <c r="L29" s="89"/>
      <c r="M29" s="48"/>
      <c r="N29" s="90"/>
      <c r="O29" s="89"/>
      <c r="P29" s="88"/>
      <c r="Q29" s="48"/>
      <c r="R29" s="90"/>
      <c r="S29" s="88"/>
      <c r="T29" s="88"/>
      <c r="U29" s="48"/>
      <c r="V29" s="90"/>
      <c r="W29" s="88"/>
      <c r="X29" s="88"/>
      <c r="Y29" s="48"/>
      <c r="Z29" s="90"/>
      <c r="AA29" s="88"/>
      <c r="AB29" s="89"/>
      <c r="AC29" s="48"/>
      <c r="AD29" s="90"/>
      <c r="AE29" s="88"/>
      <c r="AF29" s="88"/>
      <c r="AG29" s="48"/>
      <c r="AH29" s="48"/>
      <c r="AI29" s="12"/>
      <c r="AJ29" s="12"/>
      <c r="AK29" s="12"/>
      <c r="AL29" s="12"/>
    </row>
    <row r="30" spans="1:38" s="13" customFormat="1" ht="12.75">
      <c r="A30" s="12"/>
      <c r="B30" s="49"/>
      <c r="C30" s="12"/>
      <c r="D30" s="91"/>
      <c r="E30" s="91"/>
      <c r="F30" s="91"/>
      <c r="G30" s="91"/>
      <c r="H30" s="91"/>
      <c r="I30" s="91"/>
      <c r="J30" s="91"/>
      <c r="K30" s="91"/>
      <c r="L30" s="91"/>
      <c r="M30" s="12"/>
      <c r="N30" s="91"/>
      <c r="O30" s="91"/>
      <c r="P30" s="91"/>
      <c r="Q30" s="12"/>
      <c r="R30" s="91"/>
      <c r="S30" s="91"/>
      <c r="T30" s="91"/>
      <c r="U30" s="12"/>
      <c r="V30" s="91"/>
      <c r="W30" s="91"/>
      <c r="X30" s="91"/>
      <c r="Y30" s="12"/>
      <c r="Z30" s="91"/>
      <c r="AA30" s="91"/>
      <c r="AB30" s="91"/>
      <c r="AC30" s="12"/>
      <c r="AD30" s="91"/>
      <c r="AE30" s="91"/>
      <c r="AF30" s="91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40</v>
      </c>
      <c r="C9" s="39" t="s">
        <v>41</v>
      </c>
      <c r="D9" s="80">
        <v>3966637301</v>
      </c>
      <c r="E9" s="81">
        <v>749097271</v>
      </c>
      <c r="F9" s="82">
        <f>$D9+$E9</f>
        <v>4715734572</v>
      </c>
      <c r="G9" s="80">
        <v>3958540756</v>
      </c>
      <c r="H9" s="81">
        <v>978103489</v>
      </c>
      <c r="I9" s="83">
        <f>$G9+$H9</f>
        <v>4936644245</v>
      </c>
      <c r="J9" s="80">
        <v>1704044692</v>
      </c>
      <c r="K9" s="81">
        <v>38430807</v>
      </c>
      <c r="L9" s="81">
        <f>$J9+$K9</f>
        <v>1742475499</v>
      </c>
      <c r="M9" s="40">
        <f>IF($F9=0,0,$L9/$F9)</f>
        <v>0.36950245447359753</v>
      </c>
      <c r="N9" s="108">
        <v>804865421</v>
      </c>
      <c r="O9" s="109">
        <v>110911932</v>
      </c>
      <c r="P9" s="110">
        <f>$N9+$O9</f>
        <v>915777353</v>
      </c>
      <c r="Q9" s="40">
        <f>IF($F9=0,0,$P9/$F9)</f>
        <v>0.19419611918734597</v>
      </c>
      <c r="R9" s="108">
        <v>779559310</v>
      </c>
      <c r="S9" s="110">
        <v>82770468</v>
      </c>
      <c r="T9" s="110">
        <f>$R9+$S9</f>
        <v>862329778</v>
      </c>
      <c r="U9" s="40">
        <f>IF($I9=0,0,$T9/$I9)</f>
        <v>0.17467934394369145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3288469423</v>
      </c>
      <c r="AA9" s="81">
        <f>$K9+$O9+$S9</f>
        <v>232113207</v>
      </c>
      <c r="AB9" s="81">
        <f>$Z9+$AA9</f>
        <v>3520582630</v>
      </c>
      <c r="AC9" s="40">
        <f>IF($I9=0,0,$AB9/$I9)</f>
        <v>0.7131529952894144</v>
      </c>
      <c r="AD9" s="80">
        <v>688391742</v>
      </c>
      <c r="AE9" s="81">
        <v>50368886</v>
      </c>
      <c r="AF9" s="81">
        <f>$AD9+$AE9</f>
        <v>738760628</v>
      </c>
      <c r="AG9" s="40">
        <f>IF($AJ9=0,0,$AK9/$AJ9)</f>
        <v>0.7220555220002002</v>
      </c>
      <c r="AH9" s="40">
        <f>IF($AF9=0,0,(($T9/$AF9)-1))</f>
        <v>0.16726547858205576</v>
      </c>
      <c r="AI9" s="12">
        <v>4417958305</v>
      </c>
      <c r="AJ9" s="12">
        <v>4174014970</v>
      </c>
      <c r="AK9" s="12">
        <v>3013870558</v>
      </c>
      <c r="AL9" s="12"/>
    </row>
    <row r="10" spans="1:38" s="13" customFormat="1" ht="12.75">
      <c r="A10" s="29" t="s">
        <v>95</v>
      </c>
      <c r="B10" s="63" t="s">
        <v>52</v>
      </c>
      <c r="C10" s="39" t="s">
        <v>53</v>
      </c>
      <c r="D10" s="80">
        <v>7246751760</v>
      </c>
      <c r="E10" s="81">
        <v>1079076000</v>
      </c>
      <c r="F10" s="82">
        <f aca="true" t="shared" si="0" ref="F10:F41">$D10+$E10</f>
        <v>8325827760</v>
      </c>
      <c r="G10" s="80">
        <v>7333456870</v>
      </c>
      <c r="H10" s="81">
        <v>1500403710</v>
      </c>
      <c r="I10" s="83">
        <f aca="true" t="shared" si="1" ref="I10:I41">$G10+$H10</f>
        <v>8833860580</v>
      </c>
      <c r="J10" s="80">
        <v>1923970735</v>
      </c>
      <c r="K10" s="81">
        <v>145738522</v>
      </c>
      <c r="L10" s="81">
        <f aca="true" t="shared" si="2" ref="L10:L41">$J10+$K10</f>
        <v>2069709257</v>
      </c>
      <c r="M10" s="40">
        <f aca="true" t="shared" si="3" ref="M10:M41">IF($F10=0,0,$L10/$F10)</f>
        <v>0.24858900720281055</v>
      </c>
      <c r="N10" s="108">
        <v>1807097459</v>
      </c>
      <c r="O10" s="109">
        <v>318935653</v>
      </c>
      <c r="P10" s="110">
        <f aca="true" t="shared" si="4" ref="P10:P41">$N10+$O10</f>
        <v>2126033112</v>
      </c>
      <c r="Q10" s="40">
        <f aca="true" t="shared" si="5" ref="Q10:Q41">IF($F10=0,0,$P10/$F10)</f>
        <v>0.2553539627872388</v>
      </c>
      <c r="R10" s="108">
        <v>1870504968</v>
      </c>
      <c r="S10" s="110">
        <v>191821536</v>
      </c>
      <c r="T10" s="110">
        <f aca="true" t="shared" si="6" ref="T10:T41">$R10+$S10</f>
        <v>2062326504</v>
      </c>
      <c r="U10" s="40">
        <f aca="true" t="shared" si="7" ref="U10:U41">IF($I10=0,0,$T10/$I10)</f>
        <v>0.23345699032981568</v>
      </c>
      <c r="V10" s="108">
        <v>0</v>
      </c>
      <c r="W10" s="110">
        <v>0</v>
      </c>
      <c r="X10" s="110">
        <f aca="true" t="shared" si="8" ref="X10:X41">$V10+$W10</f>
        <v>0</v>
      </c>
      <c r="Y10" s="40">
        <f aca="true" t="shared" si="9" ref="Y10:Y41">IF($I10=0,0,$X10/$I10)</f>
        <v>0</v>
      </c>
      <c r="Z10" s="80">
        <f aca="true" t="shared" si="10" ref="Z10:Z41">$J10+$N10+$R10</f>
        <v>5601573162</v>
      </c>
      <c r="AA10" s="81">
        <f aca="true" t="shared" si="11" ref="AA10:AA41">$K10+$O10+$S10</f>
        <v>656495711</v>
      </c>
      <c r="AB10" s="81">
        <f aca="true" t="shared" si="12" ref="AB10:AB41">$Z10+$AA10</f>
        <v>6258068873</v>
      </c>
      <c r="AC10" s="40">
        <f aca="true" t="shared" si="13" ref="AC10:AC41">IF($I10=0,0,$AB10/$I10)</f>
        <v>0.7084183428441656</v>
      </c>
      <c r="AD10" s="80">
        <v>1574024001</v>
      </c>
      <c r="AE10" s="81">
        <v>226122941</v>
      </c>
      <c r="AF10" s="81">
        <f aca="true" t="shared" si="14" ref="AF10:AF41">$AD10+$AE10</f>
        <v>1800146942</v>
      </c>
      <c r="AG10" s="40">
        <f aca="true" t="shared" si="15" ref="AG10:AG41">IF($AJ10=0,0,$AK10/$AJ10)</f>
        <v>0.7052720703451277</v>
      </c>
      <c r="AH10" s="40">
        <f aca="true" t="shared" si="16" ref="AH10:AH41">IF($AF10=0,0,(($T10/$AF10)-1))</f>
        <v>0.1456434227023229</v>
      </c>
      <c r="AI10" s="12">
        <v>7773685630</v>
      </c>
      <c r="AJ10" s="12">
        <v>7601555267</v>
      </c>
      <c r="AK10" s="12">
        <v>5361164621</v>
      </c>
      <c r="AL10" s="12"/>
    </row>
    <row r="11" spans="1:38" s="59" customFormat="1" ht="12.75">
      <c r="A11" s="64"/>
      <c r="B11" s="65" t="s">
        <v>96</v>
      </c>
      <c r="C11" s="32"/>
      <c r="D11" s="84">
        <f>SUM(D9:D10)</f>
        <v>11213389061</v>
      </c>
      <c r="E11" s="85">
        <f>SUM(E9:E10)</f>
        <v>1828173271</v>
      </c>
      <c r="F11" s="86">
        <f t="shared" si="0"/>
        <v>13041562332</v>
      </c>
      <c r="G11" s="84">
        <f>SUM(G9:G10)</f>
        <v>11291997626</v>
      </c>
      <c r="H11" s="85">
        <f>SUM(H9:H10)</f>
        <v>2478507199</v>
      </c>
      <c r="I11" s="86">
        <f t="shared" si="1"/>
        <v>13770504825</v>
      </c>
      <c r="J11" s="84">
        <f>SUM(J9:J10)</f>
        <v>3628015427</v>
      </c>
      <c r="K11" s="85">
        <f>SUM(K9:K10)</f>
        <v>184169329</v>
      </c>
      <c r="L11" s="85">
        <f t="shared" si="2"/>
        <v>3812184756</v>
      </c>
      <c r="M11" s="44">
        <f t="shared" si="3"/>
        <v>0.2923104348200726</v>
      </c>
      <c r="N11" s="114">
        <f>SUM(N9:N10)</f>
        <v>2611962880</v>
      </c>
      <c r="O11" s="115">
        <f>SUM(O9:O10)</f>
        <v>429847585</v>
      </c>
      <c r="P11" s="116">
        <f t="shared" si="4"/>
        <v>3041810465</v>
      </c>
      <c r="Q11" s="44">
        <f t="shared" si="5"/>
        <v>0.2332397290726686</v>
      </c>
      <c r="R11" s="114">
        <f>SUM(R9:R10)</f>
        <v>2650064278</v>
      </c>
      <c r="S11" s="116">
        <f>SUM(S9:S10)</f>
        <v>274592004</v>
      </c>
      <c r="T11" s="116">
        <f t="shared" si="6"/>
        <v>2924656282</v>
      </c>
      <c r="U11" s="44">
        <f t="shared" si="7"/>
        <v>0.21238555297481623</v>
      </c>
      <c r="V11" s="114">
        <f>SUM(V9:V10)</f>
        <v>0</v>
      </c>
      <c r="W11" s="116">
        <f>SUM(W9:W10)</f>
        <v>0</v>
      </c>
      <c r="X11" s="116">
        <f t="shared" si="8"/>
        <v>0</v>
      </c>
      <c r="Y11" s="44">
        <f t="shared" si="9"/>
        <v>0</v>
      </c>
      <c r="Z11" s="84">
        <f t="shared" si="10"/>
        <v>8890042585</v>
      </c>
      <c r="AA11" s="85">
        <f t="shared" si="11"/>
        <v>888608918</v>
      </c>
      <c r="AB11" s="85">
        <f t="shared" si="12"/>
        <v>9778651503</v>
      </c>
      <c r="AC11" s="44">
        <f t="shared" si="13"/>
        <v>0.7101156876432815</v>
      </c>
      <c r="AD11" s="84">
        <f>SUM(AD9:AD10)</f>
        <v>2262415743</v>
      </c>
      <c r="AE11" s="85">
        <f>SUM(AE9:AE10)</f>
        <v>276491827</v>
      </c>
      <c r="AF11" s="85">
        <f t="shared" si="14"/>
        <v>2538907570</v>
      </c>
      <c r="AG11" s="44">
        <f t="shared" si="15"/>
        <v>0.7112211986715358</v>
      </c>
      <c r="AH11" s="44">
        <f t="shared" si="16"/>
        <v>0.15193491742592258</v>
      </c>
      <c r="AI11" s="66">
        <f>SUM(AI9:AI10)</f>
        <v>12191643935</v>
      </c>
      <c r="AJ11" s="66">
        <f>SUM(AJ9:AJ10)</f>
        <v>11775570237</v>
      </c>
      <c r="AK11" s="66">
        <f>SUM(AK9:AK10)</f>
        <v>8375035179</v>
      </c>
      <c r="AL11" s="66"/>
    </row>
    <row r="12" spans="1:38" s="13" customFormat="1" ht="12.75">
      <c r="A12" s="29" t="s">
        <v>97</v>
      </c>
      <c r="B12" s="63" t="s">
        <v>98</v>
      </c>
      <c r="C12" s="39" t="s">
        <v>99</v>
      </c>
      <c r="D12" s="80">
        <v>184426445</v>
      </c>
      <c r="E12" s="81">
        <v>48355500</v>
      </c>
      <c r="F12" s="82">
        <f t="shared" si="0"/>
        <v>232781945</v>
      </c>
      <c r="G12" s="80">
        <v>184426445</v>
      </c>
      <c r="H12" s="81">
        <v>48355500</v>
      </c>
      <c r="I12" s="83">
        <f t="shared" si="1"/>
        <v>232781945</v>
      </c>
      <c r="J12" s="80">
        <v>83255664</v>
      </c>
      <c r="K12" s="81">
        <v>1296269</v>
      </c>
      <c r="L12" s="81">
        <f t="shared" si="2"/>
        <v>84551933</v>
      </c>
      <c r="M12" s="40">
        <f t="shared" si="3"/>
        <v>0.36322375861237866</v>
      </c>
      <c r="N12" s="108">
        <v>39678628</v>
      </c>
      <c r="O12" s="109">
        <v>1835291</v>
      </c>
      <c r="P12" s="110">
        <f t="shared" si="4"/>
        <v>41513919</v>
      </c>
      <c r="Q12" s="40">
        <f t="shared" si="5"/>
        <v>0.17833822550112294</v>
      </c>
      <c r="R12" s="108">
        <v>37241829</v>
      </c>
      <c r="S12" s="110">
        <v>0</v>
      </c>
      <c r="T12" s="110">
        <f t="shared" si="6"/>
        <v>37241829</v>
      </c>
      <c r="U12" s="40">
        <f t="shared" si="7"/>
        <v>0.15998590010922023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160176121</v>
      </c>
      <c r="AA12" s="81">
        <f t="shared" si="11"/>
        <v>3131560</v>
      </c>
      <c r="AB12" s="81">
        <f t="shared" si="12"/>
        <v>163307681</v>
      </c>
      <c r="AC12" s="40">
        <f t="shared" si="13"/>
        <v>0.7015478842227219</v>
      </c>
      <c r="AD12" s="80">
        <v>41559270</v>
      </c>
      <c r="AE12" s="81">
        <v>507215</v>
      </c>
      <c r="AF12" s="81">
        <f t="shared" si="14"/>
        <v>42066485</v>
      </c>
      <c r="AG12" s="40">
        <f t="shared" si="15"/>
        <v>0.7440057641140811</v>
      </c>
      <c r="AH12" s="40">
        <f t="shared" si="16"/>
        <v>-0.11469120845252456</v>
      </c>
      <c r="AI12" s="12">
        <v>167427637</v>
      </c>
      <c r="AJ12" s="12">
        <v>167427637</v>
      </c>
      <c r="AK12" s="12">
        <v>124567127</v>
      </c>
      <c r="AL12" s="12"/>
    </row>
    <row r="13" spans="1:38" s="13" customFormat="1" ht="12.75">
      <c r="A13" s="29" t="s">
        <v>97</v>
      </c>
      <c r="B13" s="63" t="s">
        <v>100</v>
      </c>
      <c r="C13" s="39" t="s">
        <v>101</v>
      </c>
      <c r="D13" s="80">
        <v>148244750</v>
      </c>
      <c r="E13" s="81">
        <v>31932250</v>
      </c>
      <c r="F13" s="82">
        <f t="shared" si="0"/>
        <v>180177000</v>
      </c>
      <c r="G13" s="80">
        <v>148244750</v>
      </c>
      <c r="H13" s="81">
        <v>31932250</v>
      </c>
      <c r="I13" s="83">
        <f t="shared" si="1"/>
        <v>180177000</v>
      </c>
      <c r="J13" s="80">
        <v>41647875</v>
      </c>
      <c r="K13" s="81">
        <v>1030028</v>
      </c>
      <c r="L13" s="81">
        <f t="shared" si="2"/>
        <v>42677903</v>
      </c>
      <c r="M13" s="40">
        <f t="shared" si="3"/>
        <v>0.23686654234447238</v>
      </c>
      <c r="N13" s="108">
        <v>40039760</v>
      </c>
      <c r="O13" s="109">
        <v>2831473</v>
      </c>
      <c r="P13" s="110">
        <f t="shared" si="4"/>
        <v>42871233</v>
      </c>
      <c r="Q13" s="40">
        <f t="shared" si="5"/>
        <v>0.2379395427829301</v>
      </c>
      <c r="R13" s="108">
        <v>41059581</v>
      </c>
      <c r="S13" s="110">
        <v>9208141</v>
      </c>
      <c r="T13" s="110">
        <f t="shared" si="6"/>
        <v>50267722</v>
      </c>
      <c r="U13" s="40">
        <f t="shared" si="7"/>
        <v>0.2789907812872897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122747216</v>
      </c>
      <c r="AA13" s="81">
        <f t="shared" si="11"/>
        <v>13069642</v>
      </c>
      <c r="AB13" s="81">
        <f t="shared" si="12"/>
        <v>135816858</v>
      </c>
      <c r="AC13" s="40">
        <f t="shared" si="13"/>
        <v>0.7537968664146922</v>
      </c>
      <c r="AD13" s="80">
        <v>34517177</v>
      </c>
      <c r="AE13" s="81">
        <v>1701460</v>
      </c>
      <c r="AF13" s="81">
        <f t="shared" si="14"/>
        <v>36218637</v>
      </c>
      <c r="AG13" s="40">
        <f t="shared" si="15"/>
        <v>0.7389758412411827</v>
      </c>
      <c r="AH13" s="40">
        <f t="shared" si="16"/>
        <v>0.38789656827781793</v>
      </c>
      <c r="AI13" s="12">
        <v>162181157</v>
      </c>
      <c r="AJ13" s="12">
        <v>166752565</v>
      </c>
      <c r="AK13" s="12">
        <v>123226117</v>
      </c>
      <c r="AL13" s="12"/>
    </row>
    <row r="14" spans="1:38" s="13" customFormat="1" ht="12.75">
      <c r="A14" s="29" t="s">
        <v>97</v>
      </c>
      <c r="B14" s="63" t="s">
        <v>102</v>
      </c>
      <c r="C14" s="39" t="s">
        <v>103</v>
      </c>
      <c r="D14" s="80">
        <v>43332145</v>
      </c>
      <c r="E14" s="81">
        <v>22356980</v>
      </c>
      <c r="F14" s="82">
        <f t="shared" si="0"/>
        <v>65689125</v>
      </c>
      <c r="G14" s="80">
        <v>43332145</v>
      </c>
      <c r="H14" s="81">
        <v>22356980</v>
      </c>
      <c r="I14" s="83">
        <f t="shared" si="1"/>
        <v>65689125</v>
      </c>
      <c r="J14" s="80">
        <v>11138847</v>
      </c>
      <c r="K14" s="81">
        <v>338815</v>
      </c>
      <c r="L14" s="81">
        <f t="shared" si="2"/>
        <v>11477662</v>
      </c>
      <c r="M14" s="40">
        <f t="shared" si="3"/>
        <v>0.17472697345260726</v>
      </c>
      <c r="N14" s="108">
        <v>6079745</v>
      </c>
      <c r="O14" s="109">
        <v>1556046</v>
      </c>
      <c r="P14" s="110">
        <f t="shared" si="4"/>
        <v>7635791</v>
      </c>
      <c r="Q14" s="40">
        <f t="shared" si="5"/>
        <v>0.11624132609469223</v>
      </c>
      <c r="R14" s="108">
        <v>2829730</v>
      </c>
      <c r="S14" s="110">
        <v>2099913</v>
      </c>
      <c r="T14" s="110">
        <f t="shared" si="6"/>
        <v>4929643</v>
      </c>
      <c r="U14" s="40">
        <f t="shared" si="7"/>
        <v>0.07504503979920572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20048322</v>
      </c>
      <c r="AA14" s="81">
        <f t="shared" si="11"/>
        <v>3994774</v>
      </c>
      <c r="AB14" s="81">
        <f t="shared" si="12"/>
        <v>24043096</v>
      </c>
      <c r="AC14" s="40">
        <f t="shared" si="13"/>
        <v>0.3660133393465052</v>
      </c>
      <c r="AD14" s="80">
        <v>20010847</v>
      </c>
      <c r="AE14" s="81">
        <v>1578962</v>
      </c>
      <c r="AF14" s="81">
        <f t="shared" si="14"/>
        <v>21589809</v>
      </c>
      <c r="AG14" s="40">
        <f t="shared" si="15"/>
        <v>0.6829859085485365</v>
      </c>
      <c r="AH14" s="40">
        <f t="shared" si="16"/>
        <v>-0.7716680587586486</v>
      </c>
      <c r="AI14" s="12">
        <v>43841048</v>
      </c>
      <c r="AJ14" s="12">
        <v>43841048</v>
      </c>
      <c r="AK14" s="12">
        <v>29942818</v>
      </c>
      <c r="AL14" s="12"/>
    </row>
    <row r="15" spans="1:38" s="13" customFormat="1" ht="12.75">
      <c r="A15" s="29" t="s">
        <v>97</v>
      </c>
      <c r="B15" s="63" t="s">
        <v>104</v>
      </c>
      <c r="C15" s="39" t="s">
        <v>105</v>
      </c>
      <c r="D15" s="80">
        <v>329015150</v>
      </c>
      <c r="E15" s="81">
        <v>124736110</v>
      </c>
      <c r="F15" s="82">
        <f t="shared" si="0"/>
        <v>453751260</v>
      </c>
      <c r="G15" s="80">
        <v>329015150</v>
      </c>
      <c r="H15" s="81">
        <v>124736110</v>
      </c>
      <c r="I15" s="83">
        <f t="shared" si="1"/>
        <v>453751260</v>
      </c>
      <c r="J15" s="80">
        <v>99728459</v>
      </c>
      <c r="K15" s="81">
        <v>12038328</v>
      </c>
      <c r="L15" s="81">
        <f t="shared" si="2"/>
        <v>111766787</v>
      </c>
      <c r="M15" s="40">
        <f t="shared" si="3"/>
        <v>0.24631730389024153</v>
      </c>
      <c r="N15" s="108">
        <v>82117453</v>
      </c>
      <c r="O15" s="109">
        <v>12909374</v>
      </c>
      <c r="P15" s="110">
        <f t="shared" si="4"/>
        <v>95026827</v>
      </c>
      <c r="Q15" s="40">
        <f t="shared" si="5"/>
        <v>0.20942493250597255</v>
      </c>
      <c r="R15" s="108">
        <v>61894006</v>
      </c>
      <c r="S15" s="110">
        <v>11409504</v>
      </c>
      <c r="T15" s="110">
        <f t="shared" si="6"/>
        <v>73303510</v>
      </c>
      <c r="U15" s="40">
        <f t="shared" si="7"/>
        <v>0.16154998666009213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243739918</v>
      </c>
      <c r="AA15" s="81">
        <f t="shared" si="11"/>
        <v>36357206</v>
      </c>
      <c r="AB15" s="81">
        <f t="shared" si="12"/>
        <v>280097124</v>
      </c>
      <c r="AC15" s="40">
        <f t="shared" si="13"/>
        <v>0.6172922230563063</v>
      </c>
      <c r="AD15" s="80">
        <v>79516732</v>
      </c>
      <c r="AE15" s="81">
        <v>7460636</v>
      </c>
      <c r="AF15" s="81">
        <f t="shared" si="14"/>
        <v>86977368</v>
      </c>
      <c r="AG15" s="40">
        <f t="shared" si="15"/>
        <v>0.8500417688088356</v>
      </c>
      <c r="AH15" s="40">
        <f t="shared" si="16"/>
        <v>-0.15721167832993066</v>
      </c>
      <c r="AI15" s="12">
        <v>416462534</v>
      </c>
      <c r="AJ15" s="12">
        <v>315809820</v>
      </c>
      <c r="AK15" s="12">
        <v>268451538</v>
      </c>
      <c r="AL15" s="12"/>
    </row>
    <row r="16" spans="1:38" s="13" customFormat="1" ht="12.75">
      <c r="A16" s="29" t="s">
        <v>97</v>
      </c>
      <c r="B16" s="63" t="s">
        <v>106</v>
      </c>
      <c r="C16" s="39" t="s">
        <v>107</v>
      </c>
      <c r="D16" s="80">
        <v>266344520</v>
      </c>
      <c r="E16" s="81">
        <v>37544200</v>
      </c>
      <c r="F16" s="82">
        <f t="shared" si="0"/>
        <v>303888720</v>
      </c>
      <c r="G16" s="80">
        <v>266344520</v>
      </c>
      <c r="H16" s="81">
        <v>37544200</v>
      </c>
      <c r="I16" s="83">
        <f t="shared" si="1"/>
        <v>303888720</v>
      </c>
      <c r="J16" s="80">
        <v>77593378</v>
      </c>
      <c r="K16" s="81">
        <v>4998664</v>
      </c>
      <c r="L16" s="81">
        <f t="shared" si="2"/>
        <v>82592042</v>
      </c>
      <c r="M16" s="40">
        <f t="shared" si="3"/>
        <v>0.2717838358725523</v>
      </c>
      <c r="N16" s="108">
        <v>59220609</v>
      </c>
      <c r="O16" s="109">
        <v>6367259</v>
      </c>
      <c r="P16" s="110">
        <f t="shared" si="4"/>
        <v>65587868</v>
      </c>
      <c r="Q16" s="40">
        <f t="shared" si="5"/>
        <v>0.2158285704056406</v>
      </c>
      <c r="R16" s="108">
        <v>61764000</v>
      </c>
      <c r="S16" s="110">
        <v>1479358</v>
      </c>
      <c r="T16" s="110">
        <f t="shared" si="6"/>
        <v>63243358</v>
      </c>
      <c r="U16" s="40">
        <f t="shared" si="7"/>
        <v>0.2081135423519504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198577987</v>
      </c>
      <c r="AA16" s="81">
        <f t="shared" si="11"/>
        <v>12845281</v>
      </c>
      <c r="AB16" s="81">
        <f t="shared" si="12"/>
        <v>211423268</v>
      </c>
      <c r="AC16" s="40">
        <f t="shared" si="13"/>
        <v>0.6957259486301433</v>
      </c>
      <c r="AD16" s="80">
        <v>44600670</v>
      </c>
      <c r="AE16" s="81">
        <v>7557115</v>
      </c>
      <c r="AF16" s="81">
        <f t="shared" si="14"/>
        <v>52157785</v>
      </c>
      <c r="AG16" s="40">
        <f t="shared" si="15"/>
        <v>0.866062880735481</v>
      </c>
      <c r="AH16" s="40">
        <f t="shared" si="16"/>
        <v>0.21253918278929973</v>
      </c>
      <c r="AI16" s="12">
        <v>221499254</v>
      </c>
      <c r="AJ16" s="12">
        <v>221499254</v>
      </c>
      <c r="AK16" s="12">
        <v>191832282</v>
      </c>
      <c r="AL16" s="12"/>
    </row>
    <row r="17" spans="1:38" s="13" customFormat="1" ht="12.75">
      <c r="A17" s="29" t="s">
        <v>97</v>
      </c>
      <c r="B17" s="63" t="s">
        <v>108</v>
      </c>
      <c r="C17" s="39" t="s">
        <v>109</v>
      </c>
      <c r="D17" s="80">
        <v>107215527</v>
      </c>
      <c r="E17" s="81">
        <v>42186059</v>
      </c>
      <c r="F17" s="82">
        <f t="shared" si="0"/>
        <v>149401586</v>
      </c>
      <c r="G17" s="80">
        <v>107215527</v>
      </c>
      <c r="H17" s="81">
        <v>42186059</v>
      </c>
      <c r="I17" s="83">
        <f t="shared" si="1"/>
        <v>149401586</v>
      </c>
      <c r="J17" s="80">
        <v>35991504</v>
      </c>
      <c r="K17" s="81">
        <v>1721622</v>
      </c>
      <c r="L17" s="81">
        <f t="shared" si="2"/>
        <v>37713126</v>
      </c>
      <c r="M17" s="40">
        <f t="shared" si="3"/>
        <v>0.25242788252595927</v>
      </c>
      <c r="N17" s="108">
        <v>25024206</v>
      </c>
      <c r="O17" s="109">
        <v>5321974</v>
      </c>
      <c r="P17" s="110">
        <f t="shared" si="4"/>
        <v>30346180</v>
      </c>
      <c r="Q17" s="40">
        <f t="shared" si="5"/>
        <v>0.20311819179750876</v>
      </c>
      <c r="R17" s="108">
        <v>22062122</v>
      </c>
      <c r="S17" s="110">
        <v>5465560</v>
      </c>
      <c r="T17" s="110">
        <f t="shared" si="6"/>
        <v>27527682</v>
      </c>
      <c r="U17" s="40">
        <f t="shared" si="7"/>
        <v>0.18425294360663613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83077832</v>
      </c>
      <c r="AA17" s="81">
        <f t="shared" si="11"/>
        <v>12509156</v>
      </c>
      <c r="AB17" s="81">
        <f t="shared" si="12"/>
        <v>95586988</v>
      </c>
      <c r="AC17" s="40">
        <f t="shared" si="13"/>
        <v>0.6397990179301042</v>
      </c>
      <c r="AD17" s="80">
        <v>22222028</v>
      </c>
      <c r="AE17" s="81">
        <v>2631193</v>
      </c>
      <c r="AF17" s="81">
        <f t="shared" si="14"/>
        <v>24853221</v>
      </c>
      <c r="AG17" s="40">
        <f t="shared" si="15"/>
        <v>0.6161978733399612</v>
      </c>
      <c r="AH17" s="40">
        <f t="shared" si="16"/>
        <v>0.10761023691858695</v>
      </c>
      <c r="AI17" s="12">
        <v>115330140</v>
      </c>
      <c r="AJ17" s="12">
        <v>115330140</v>
      </c>
      <c r="AK17" s="12">
        <v>71066187</v>
      </c>
      <c r="AL17" s="12"/>
    </row>
    <row r="18" spans="1:38" s="13" customFormat="1" ht="12.75">
      <c r="A18" s="29" t="s">
        <v>97</v>
      </c>
      <c r="B18" s="63" t="s">
        <v>110</v>
      </c>
      <c r="C18" s="39" t="s">
        <v>111</v>
      </c>
      <c r="D18" s="80">
        <v>43585953</v>
      </c>
      <c r="E18" s="81">
        <v>61521874</v>
      </c>
      <c r="F18" s="82">
        <f t="shared" si="0"/>
        <v>105107827</v>
      </c>
      <c r="G18" s="80">
        <v>43585953</v>
      </c>
      <c r="H18" s="81">
        <v>61521874</v>
      </c>
      <c r="I18" s="83">
        <f t="shared" si="1"/>
        <v>105107827</v>
      </c>
      <c r="J18" s="80">
        <v>4852243</v>
      </c>
      <c r="K18" s="81">
        <v>1796624</v>
      </c>
      <c r="L18" s="81">
        <f t="shared" si="2"/>
        <v>6648867</v>
      </c>
      <c r="M18" s="40">
        <f t="shared" si="3"/>
        <v>0.06325758213991048</v>
      </c>
      <c r="N18" s="108">
        <v>8961229</v>
      </c>
      <c r="O18" s="109">
        <v>3991251</v>
      </c>
      <c r="P18" s="110">
        <f t="shared" si="4"/>
        <v>12952480</v>
      </c>
      <c r="Q18" s="40">
        <f t="shared" si="5"/>
        <v>0.12323040414487876</v>
      </c>
      <c r="R18" s="108">
        <v>11176909</v>
      </c>
      <c r="S18" s="110">
        <v>5563288</v>
      </c>
      <c r="T18" s="110">
        <f t="shared" si="6"/>
        <v>16740197</v>
      </c>
      <c r="U18" s="40">
        <f t="shared" si="7"/>
        <v>0.15926689265491142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24990381</v>
      </c>
      <c r="AA18" s="81">
        <f t="shared" si="11"/>
        <v>11351163</v>
      </c>
      <c r="AB18" s="81">
        <f t="shared" si="12"/>
        <v>36341544</v>
      </c>
      <c r="AC18" s="40">
        <f t="shared" si="13"/>
        <v>0.34575487893970064</v>
      </c>
      <c r="AD18" s="80">
        <v>3047137</v>
      </c>
      <c r="AE18" s="81">
        <v>825305</v>
      </c>
      <c r="AF18" s="81">
        <f t="shared" si="14"/>
        <v>3872442</v>
      </c>
      <c r="AG18" s="40">
        <f t="shared" si="15"/>
        <v>0.39933987551030975</v>
      </c>
      <c r="AH18" s="40">
        <f t="shared" si="16"/>
        <v>3.3229045134827064</v>
      </c>
      <c r="AI18" s="12">
        <v>44468582</v>
      </c>
      <c r="AJ18" s="12">
        <v>44468582</v>
      </c>
      <c r="AK18" s="12">
        <v>17758078</v>
      </c>
      <c r="AL18" s="12"/>
    </row>
    <row r="19" spans="1:38" s="13" customFormat="1" ht="12.75">
      <c r="A19" s="29" t="s">
        <v>97</v>
      </c>
      <c r="B19" s="63" t="s">
        <v>112</v>
      </c>
      <c r="C19" s="39" t="s">
        <v>113</v>
      </c>
      <c r="D19" s="80">
        <v>521397722</v>
      </c>
      <c r="E19" s="81">
        <v>35006900</v>
      </c>
      <c r="F19" s="82">
        <f t="shared" si="0"/>
        <v>556404622</v>
      </c>
      <c r="G19" s="80">
        <v>521397722</v>
      </c>
      <c r="H19" s="81">
        <v>35006900</v>
      </c>
      <c r="I19" s="83">
        <f t="shared" si="1"/>
        <v>556404622</v>
      </c>
      <c r="J19" s="80">
        <v>241853631</v>
      </c>
      <c r="K19" s="81">
        <v>5616744</v>
      </c>
      <c r="L19" s="81">
        <f t="shared" si="2"/>
        <v>247470375</v>
      </c>
      <c r="M19" s="40">
        <f t="shared" si="3"/>
        <v>0.4447669289850004</v>
      </c>
      <c r="N19" s="108">
        <v>64409992</v>
      </c>
      <c r="O19" s="109">
        <v>8443869</v>
      </c>
      <c r="P19" s="110">
        <f t="shared" si="4"/>
        <v>72853861</v>
      </c>
      <c r="Q19" s="40">
        <f t="shared" si="5"/>
        <v>0.1309368364664663</v>
      </c>
      <c r="R19" s="108">
        <v>95799888</v>
      </c>
      <c r="S19" s="110">
        <v>4497940</v>
      </c>
      <c r="T19" s="110">
        <f t="shared" si="6"/>
        <v>100297828</v>
      </c>
      <c r="U19" s="40">
        <f t="shared" si="7"/>
        <v>0.18026059460016491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402063511</v>
      </c>
      <c r="AA19" s="81">
        <f t="shared" si="11"/>
        <v>18558553</v>
      </c>
      <c r="AB19" s="81">
        <f t="shared" si="12"/>
        <v>420622064</v>
      </c>
      <c r="AC19" s="40">
        <f t="shared" si="13"/>
        <v>0.7559643600516316</v>
      </c>
      <c r="AD19" s="80">
        <v>87147144</v>
      </c>
      <c r="AE19" s="81">
        <v>5096178</v>
      </c>
      <c r="AF19" s="81">
        <f t="shared" si="14"/>
        <v>92243322</v>
      </c>
      <c r="AG19" s="40">
        <f t="shared" si="15"/>
        <v>0.49351673423998954</v>
      </c>
      <c r="AH19" s="40">
        <f t="shared" si="16"/>
        <v>0.0873180391313313</v>
      </c>
      <c r="AI19" s="12">
        <v>535553373</v>
      </c>
      <c r="AJ19" s="12">
        <v>497265517</v>
      </c>
      <c r="AK19" s="12">
        <v>245408854</v>
      </c>
      <c r="AL19" s="12"/>
    </row>
    <row r="20" spans="1:38" s="13" customFormat="1" ht="12.75">
      <c r="A20" s="29" t="s">
        <v>97</v>
      </c>
      <c r="B20" s="63" t="s">
        <v>114</v>
      </c>
      <c r="C20" s="39" t="s">
        <v>115</v>
      </c>
      <c r="D20" s="80">
        <v>79074635</v>
      </c>
      <c r="E20" s="81">
        <v>17911850</v>
      </c>
      <c r="F20" s="82">
        <f t="shared" si="0"/>
        <v>96986485</v>
      </c>
      <c r="G20" s="80">
        <v>183278017</v>
      </c>
      <c r="H20" s="81">
        <v>17911850</v>
      </c>
      <c r="I20" s="83">
        <f t="shared" si="1"/>
        <v>201189867</v>
      </c>
      <c r="J20" s="80">
        <v>44046469</v>
      </c>
      <c r="K20" s="81">
        <v>2379998</v>
      </c>
      <c r="L20" s="81">
        <f t="shared" si="2"/>
        <v>46426467</v>
      </c>
      <c r="M20" s="40">
        <f t="shared" si="3"/>
        <v>0.4786900669717023</v>
      </c>
      <c r="N20" s="108">
        <v>17764666</v>
      </c>
      <c r="O20" s="109">
        <v>4424257</v>
      </c>
      <c r="P20" s="110">
        <f t="shared" si="4"/>
        <v>22188923</v>
      </c>
      <c r="Q20" s="40">
        <f t="shared" si="5"/>
        <v>0.2287836599089038</v>
      </c>
      <c r="R20" s="108">
        <v>7384893</v>
      </c>
      <c r="S20" s="110">
        <v>988667</v>
      </c>
      <c r="T20" s="110">
        <f t="shared" si="6"/>
        <v>8373560</v>
      </c>
      <c r="U20" s="40">
        <f t="shared" si="7"/>
        <v>0.041620187561434194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69196028</v>
      </c>
      <c r="AA20" s="81">
        <f t="shared" si="11"/>
        <v>7792922</v>
      </c>
      <c r="AB20" s="81">
        <f t="shared" si="12"/>
        <v>76988950</v>
      </c>
      <c r="AC20" s="40">
        <f t="shared" si="13"/>
        <v>0.3826681291061244</v>
      </c>
      <c r="AD20" s="80">
        <v>28140327</v>
      </c>
      <c r="AE20" s="81">
        <v>279439</v>
      </c>
      <c r="AF20" s="81">
        <f t="shared" si="14"/>
        <v>28419766</v>
      </c>
      <c r="AG20" s="40">
        <f t="shared" si="15"/>
        <v>0.5225722879689726</v>
      </c>
      <c r="AH20" s="40">
        <f t="shared" si="16"/>
        <v>-0.7053614023422994</v>
      </c>
      <c r="AI20" s="12">
        <v>20245086</v>
      </c>
      <c r="AJ20" s="12">
        <v>153101272</v>
      </c>
      <c r="AK20" s="12">
        <v>80006482</v>
      </c>
      <c r="AL20" s="12"/>
    </row>
    <row r="21" spans="1:38" s="13" customFormat="1" ht="12.75">
      <c r="A21" s="29" t="s">
        <v>116</v>
      </c>
      <c r="B21" s="63" t="s">
        <v>117</v>
      </c>
      <c r="C21" s="39" t="s">
        <v>118</v>
      </c>
      <c r="D21" s="80">
        <v>153299666</v>
      </c>
      <c r="E21" s="81">
        <v>16110000</v>
      </c>
      <c r="F21" s="82">
        <f t="shared" si="0"/>
        <v>169409666</v>
      </c>
      <c r="G21" s="80">
        <v>153299666</v>
      </c>
      <c r="H21" s="81">
        <v>16110000</v>
      </c>
      <c r="I21" s="83">
        <f t="shared" si="1"/>
        <v>169409666</v>
      </c>
      <c r="J21" s="80">
        <v>41968874</v>
      </c>
      <c r="K21" s="81">
        <v>1201969</v>
      </c>
      <c r="L21" s="81">
        <f t="shared" si="2"/>
        <v>43170843</v>
      </c>
      <c r="M21" s="40">
        <f t="shared" si="3"/>
        <v>0.2548310496049263</v>
      </c>
      <c r="N21" s="108">
        <v>30013239</v>
      </c>
      <c r="O21" s="109">
        <v>276334</v>
      </c>
      <c r="P21" s="110">
        <f t="shared" si="4"/>
        <v>30289573</v>
      </c>
      <c r="Q21" s="40">
        <f t="shared" si="5"/>
        <v>0.17879483334793894</v>
      </c>
      <c r="R21" s="108">
        <v>26444807</v>
      </c>
      <c r="S21" s="110">
        <v>411822</v>
      </c>
      <c r="T21" s="110">
        <f t="shared" si="6"/>
        <v>26856629</v>
      </c>
      <c r="U21" s="40">
        <f t="shared" si="7"/>
        <v>0.1585306767560713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98426920</v>
      </c>
      <c r="AA21" s="81">
        <f t="shared" si="11"/>
        <v>1890125</v>
      </c>
      <c r="AB21" s="81">
        <f t="shared" si="12"/>
        <v>100317045</v>
      </c>
      <c r="AC21" s="40">
        <f t="shared" si="13"/>
        <v>0.5921565597089365</v>
      </c>
      <c r="AD21" s="80">
        <v>24130483</v>
      </c>
      <c r="AE21" s="81">
        <v>110488</v>
      </c>
      <c r="AF21" s="81">
        <f t="shared" si="14"/>
        <v>24240971</v>
      </c>
      <c r="AG21" s="40">
        <f t="shared" si="15"/>
        <v>0.4211043037184761</v>
      </c>
      <c r="AH21" s="40">
        <f t="shared" si="16"/>
        <v>0.10790236084189853</v>
      </c>
      <c r="AI21" s="12">
        <v>198329934</v>
      </c>
      <c r="AJ21" s="12">
        <v>197276217</v>
      </c>
      <c r="AK21" s="12">
        <v>83073864</v>
      </c>
      <c r="AL21" s="12"/>
    </row>
    <row r="22" spans="1:38" s="59" customFormat="1" ht="12.75">
      <c r="A22" s="64"/>
      <c r="B22" s="65" t="s">
        <v>119</v>
      </c>
      <c r="C22" s="32"/>
      <c r="D22" s="84">
        <f>SUM(D12:D21)</f>
        <v>1875936513</v>
      </c>
      <c r="E22" s="85">
        <f>SUM(E12:E21)</f>
        <v>437661723</v>
      </c>
      <c r="F22" s="86">
        <f t="shared" si="0"/>
        <v>2313598236</v>
      </c>
      <c r="G22" s="84">
        <f>SUM(G12:G21)</f>
        <v>1980139895</v>
      </c>
      <c r="H22" s="85">
        <f>SUM(H12:H21)</f>
        <v>437661723</v>
      </c>
      <c r="I22" s="86">
        <f t="shared" si="1"/>
        <v>2417801618</v>
      </c>
      <c r="J22" s="84">
        <f>SUM(J12:J21)</f>
        <v>682076944</v>
      </c>
      <c r="K22" s="85">
        <f>SUM(K12:K21)</f>
        <v>32419061</v>
      </c>
      <c r="L22" s="85">
        <f t="shared" si="2"/>
        <v>714496005</v>
      </c>
      <c r="M22" s="44">
        <f t="shared" si="3"/>
        <v>0.3088245806390734</v>
      </c>
      <c r="N22" s="114">
        <f>SUM(N12:N21)</f>
        <v>373309527</v>
      </c>
      <c r="O22" s="115">
        <f>SUM(O12:O21)</f>
        <v>47957128</v>
      </c>
      <c r="P22" s="116">
        <f t="shared" si="4"/>
        <v>421266655</v>
      </c>
      <c r="Q22" s="44">
        <f t="shared" si="5"/>
        <v>0.18208289081700355</v>
      </c>
      <c r="R22" s="114">
        <f>SUM(R12:R21)</f>
        <v>367657765</v>
      </c>
      <c r="S22" s="116">
        <f>SUM(S12:S21)</f>
        <v>41124193</v>
      </c>
      <c r="T22" s="116">
        <f t="shared" si="6"/>
        <v>408781958</v>
      </c>
      <c r="U22" s="44">
        <f t="shared" si="7"/>
        <v>0.16907175301592506</v>
      </c>
      <c r="V22" s="114">
        <f>SUM(V12:V21)</f>
        <v>0</v>
      </c>
      <c r="W22" s="116">
        <f>SUM(W12:W21)</f>
        <v>0</v>
      </c>
      <c r="X22" s="116">
        <f t="shared" si="8"/>
        <v>0</v>
      </c>
      <c r="Y22" s="44">
        <f t="shared" si="9"/>
        <v>0</v>
      </c>
      <c r="Z22" s="84">
        <f t="shared" si="10"/>
        <v>1423044236</v>
      </c>
      <c r="AA22" s="85">
        <f t="shared" si="11"/>
        <v>121500382</v>
      </c>
      <c r="AB22" s="85">
        <f t="shared" si="12"/>
        <v>1544544618</v>
      </c>
      <c r="AC22" s="44">
        <f t="shared" si="13"/>
        <v>0.6388218977525724</v>
      </c>
      <c r="AD22" s="84">
        <f>SUM(AD12:AD21)</f>
        <v>384891815</v>
      </c>
      <c r="AE22" s="85">
        <f>SUM(AE12:AE21)</f>
        <v>27747991</v>
      </c>
      <c r="AF22" s="85">
        <f t="shared" si="14"/>
        <v>412639806</v>
      </c>
      <c r="AG22" s="44">
        <f t="shared" si="15"/>
        <v>0.6424751939342209</v>
      </c>
      <c r="AH22" s="44">
        <f t="shared" si="16"/>
        <v>-0.009349190126364149</v>
      </c>
      <c r="AI22" s="66">
        <f>SUM(AI12:AI21)</f>
        <v>1925338745</v>
      </c>
      <c r="AJ22" s="66">
        <f>SUM(AJ12:AJ21)</f>
        <v>1922772052</v>
      </c>
      <c r="AK22" s="66">
        <f>SUM(AK12:AK21)</f>
        <v>1235333347</v>
      </c>
      <c r="AL22" s="66"/>
    </row>
    <row r="23" spans="1:38" s="13" customFormat="1" ht="12.75">
      <c r="A23" s="29" t="s">
        <v>97</v>
      </c>
      <c r="B23" s="63" t="s">
        <v>120</v>
      </c>
      <c r="C23" s="39" t="s">
        <v>121</v>
      </c>
      <c r="D23" s="80">
        <v>144586445</v>
      </c>
      <c r="E23" s="81">
        <v>61326374</v>
      </c>
      <c r="F23" s="82">
        <f t="shared" si="0"/>
        <v>205912819</v>
      </c>
      <c r="G23" s="80">
        <v>144586445</v>
      </c>
      <c r="H23" s="81">
        <v>61326374</v>
      </c>
      <c r="I23" s="83">
        <f t="shared" si="1"/>
        <v>205912819</v>
      </c>
      <c r="J23" s="80">
        <v>54117371</v>
      </c>
      <c r="K23" s="81">
        <v>5503425</v>
      </c>
      <c r="L23" s="81">
        <f t="shared" si="2"/>
        <v>59620796</v>
      </c>
      <c r="M23" s="40">
        <f t="shared" si="3"/>
        <v>0.2895438773046956</v>
      </c>
      <c r="N23" s="108">
        <v>49865195</v>
      </c>
      <c r="O23" s="109">
        <v>0</v>
      </c>
      <c r="P23" s="110">
        <f t="shared" si="4"/>
        <v>49865195</v>
      </c>
      <c r="Q23" s="40">
        <f t="shared" si="5"/>
        <v>0.24216654039397129</v>
      </c>
      <c r="R23" s="108">
        <v>6353918</v>
      </c>
      <c r="S23" s="110">
        <v>0</v>
      </c>
      <c r="T23" s="110">
        <f t="shared" si="6"/>
        <v>6353918</v>
      </c>
      <c r="U23" s="40">
        <f t="shared" si="7"/>
        <v>0.03085732122389136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110336484</v>
      </c>
      <c r="AA23" s="81">
        <f t="shared" si="11"/>
        <v>5503425</v>
      </c>
      <c r="AB23" s="81">
        <f t="shared" si="12"/>
        <v>115839909</v>
      </c>
      <c r="AC23" s="40">
        <f t="shared" si="13"/>
        <v>0.5625677389225583</v>
      </c>
      <c r="AD23" s="80">
        <v>28000048</v>
      </c>
      <c r="AE23" s="81">
        <v>3102648</v>
      </c>
      <c r="AF23" s="81">
        <f t="shared" si="14"/>
        <v>31102696</v>
      </c>
      <c r="AG23" s="40">
        <f t="shared" si="15"/>
        <v>0.5672705559413682</v>
      </c>
      <c r="AH23" s="40">
        <f t="shared" si="16"/>
        <v>-0.7957116643521835</v>
      </c>
      <c r="AI23" s="12">
        <v>183036424</v>
      </c>
      <c r="AJ23" s="12">
        <v>183036424</v>
      </c>
      <c r="AK23" s="12">
        <v>103831174</v>
      </c>
      <c r="AL23" s="12"/>
    </row>
    <row r="24" spans="1:38" s="13" customFormat="1" ht="12.75">
      <c r="A24" s="29" t="s">
        <v>97</v>
      </c>
      <c r="B24" s="63" t="s">
        <v>122</v>
      </c>
      <c r="C24" s="39" t="s">
        <v>123</v>
      </c>
      <c r="D24" s="80">
        <v>187264385</v>
      </c>
      <c r="E24" s="81">
        <v>78412929</v>
      </c>
      <c r="F24" s="82">
        <f t="shared" si="0"/>
        <v>265677314</v>
      </c>
      <c r="G24" s="80">
        <v>200841809</v>
      </c>
      <c r="H24" s="81">
        <v>108825379</v>
      </c>
      <c r="I24" s="83">
        <f t="shared" si="1"/>
        <v>309667188</v>
      </c>
      <c r="J24" s="80">
        <v>5155457</v>
      </c>
      <c r="K24" s="81">
        <v>2632545</v>
      </c>
      <c r="L24" s="81">
        <f t="shared" si="2"/>
        <v>7788002</v>
      </c>
      <c r="M24" s="40">
        <f t="shared" si="3"/>
        <v>0.02931376368853232</v>
      </c>
      <c r="N24" s="108">
        <v>54131506</v>
      </c>
      <c r="O24" s="109">
        <v>268227</v>
      </c>
      <c r="P24" s="110">
        <f t="shared" si="4"/>
        <v>54399733</v>
      </c>
      <c r="Q24" s="40">
        <f t="shared" si="5"/>
        <v>0.20475866825422662</v>
      </c>
      <c r="R24" s="108">
        <v>42731644</v>
      </c>
      <c r="S24" s="110">
        <v>691454</v>
      </c>
      <c r="T24" s="110">
        <f t="shared" si="6"/>
        <v>43423098</v>
      </c>
      <c r="U24" s="40">
        <f t="shared" si="7"/>
        <v>0.14022505348548583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102018607</v>
      </c>
      <c r="AA24" s="81">
        <f t="shared" si="11"/>
        <v>3592226</v>
      </c>
      <c r="AB24" s="81">
        <f t="shared" si="12"/>
        <v>105610833</v>
      </c>
      <c r="AC24" s="40">
        <f t="shared" si="13"/>
        <v>0.3410462493042692</v>
      </c>
      <c r="AD24" s="80">
        <v>37419717</v>
      </c>
      <c r="AE24" s="81">
        <v>3286903</v>
      </c>
      <c r="AF24" s="81">
        <f t="shared" si="14"/>
        <v>40706620</v>
      </c>
      <c r="AG24" s="40">
        <f t="shared" si="15"/>
        <v>0.6105274092503125</v>
      </c>
      <c r="AH24" s="40">
        <f t="shared" si="16"/>
        <v>0.06673307683123775</v>
      </c>
      <c r="AI24" s="12">
        <v>216960816</v>
      </c>
      <c r="AJ24" s="12">
        <v>247634792</v>
      </c>
      <c r="AK24" s="12">
        <v>151187828</v>
      </c>
      <c r="AL24" s="12"/>
    </row>
    <row r="25" spans="1:38" s="13" customFormat="1" ht="12.75">
      <c r="A25" s="29" t="s">
        <v>97</v>
      </c>
      <c r="B25" s="63" t="s">
        <v>124</v>
      </c>
      <c r="C25" s="39" t="s">
        <v>125</v>
      </c>
      <c r="D25" s="80">
        <v>77924160</v>
      </c>
      <c r="E25" s="81">
        <v>15786733</v>
      </c>
      <c r="F25" s="82">
        <f t="shared" si="0"/>
        <v>93710893</v>
      </c>
      <c r="G25" s="80">
        <v>52430300</v>
      </c>
      <c r="H25" s="81">
        <v>15786733</v>
      </c>
      <c r="I25" s="83">
        <f t="shared" si="1"/>
        <v>68217033</v>
      </c>
      <c r="J25" s="80">
        <v>23125302</v>
      </c>
      <c r="K25" s="81">
        <v>3114980</v>
      </c>
      <c r="L25" s="81">
        <f t="shared" si="2"/>
        <v>26240282</v>
      </c>
      <c r="M25" s="40">
        <f t="shared" si="3"/>
        <v>0.28001314639056957</v>
      </c>
      <c r="N25" s="108">
        <v>16435159</v>
      </c>
      <c r="O25" s="109">
        <v>5208201</v>
      </c>
      <c r="P25" s="110">
        <f t="shared" si="4"/>
        <v>21643360</v>
      </c>
      <c r="Q25" s="40">
        <f t="shared" si="5"/>
        <v>0.2309588491489458</v>
      </c>
      <c r="R25" s="108">
        <v>14277492</v>
      </c>
      <c r="S25" s="110">
        <v>0</v>
      </c>
      <c r="T25" s="110">
        <f t="shared" si="6"/>
        <v>14277492</v>
      </c>
      <c r="U25" s="40">
        <f t="shared" si="7"/>
        <v>0.20929511842005794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53837953</v>
      </c>
      <c r="AA25" s="81">
        <f t="shared" si="11"/>
        <v>8323181</v>
      </c>
      <c r="AB25" s="81">
        <f t="shared" si="12"/>
        <v>62161134</v>
      </c>
      <c r="AC25" s="40">
        <f t="shared" si="13"/>
        <v>0.9112259983514674</v>
      </c>
      <c r="AD25" s="80">
        <v>6849565</v>
      </c>
      <c r="AE25" s="81">
        <v>472163</v>
      </c>
      <c r="AF25" s="81">
        <f t="shared" si="14"/>
        <v>7321728</v>
      </c>
      <c r="AG25" s="40">
        <f t="shared" si="15"/>
        <v>0.27007918861761204</v>
      </c>
      <c r="AH25" s="40">
        <f t="shared" si="16"/>
        <v>0.9500167173650811</v>
      </c>
      <c r="AI25" s="12">
        <v>48378176</v>
      </c>
      <c r="AJ25" s="12">
        <v>85464808</v>
      </c>
      <c r="AK25" s="12">
        <v>23082266</v>
      </c>
      <c r="AL25" s="12"/>
    </row>
    <row r="26" spans="1:38" s="13" customFormat="1" ht="12.75">
      <c r="A26" s="29" t="s">
        <v>97</v>
      </c>
      <c r="B26" s="63" t="s">
        <v>126</v>
      </c>
      <c r="C26" s="39" t="s">
        <v>127</v>
      </c>
      <c r="D26" s="80">
        <v>216066313</v>
      </c>
      <c r="E26" s="81">
        <v>92892050</v>
      </c>
      <c r="F26" s="82">
        <f t="shared" si="0"/>
        <v>308958363</v>
      </c>
      <c r="G26" s="80">
        <v>216066313</v>
      </c>
      <c r="H26" s="81">
        <v>92892050</v>
      </c>
      <c r="I26" s="83">
        <f t="shared" si="1"/>
        <v>308958363</v>
      </c>
      <c r="J26" s="80">
        <v>60407811</v>
      </c>
      <c r="K26" s="81">
        <v>6576754</v>
      </c>
      <c r="L26" s="81">
        <f t="shared" si="2"/>
        <v>66984565</v>
      </c>
      <c r="M26" s="40">
        <f t="shared" si="3"/>
        <v>0.21680774182506915</v>
      </c>
      <c r="N26" s="108">
        <v>33597370</v>
      </c>
      <c r="O26" s="109">
        <v>12490732</v>
      </c>
      <c r="P26" s="110">
        <f t="shared" si="4"/>
        <v>46088102</v>
      </c>
      <c r="Q26" s="40">
        <f t="shared" si="5"/>
        <v>0.14917253429388477</v>
      </c>
      <c r="R26" s="108">
        <v>39283591</v>
      </c>
      <c r="S26" s="110">
        <v>336046</v>
      </c>
      <c r="T26" s="110">
        <f t="shared" si="6"/>
        <v>39619637</v>
      </c>
      <c r="U26" s="40">
        <f t="shared" si="7"/>
        <v>0.12823616948022215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133288772</v>
      </c>
      <c r="AA26" s="81">
        <f t="shared" si="11"/>
        <v>19403532</v>
      </c>
      <c r="AB26" s="81">
        <f t="shared" si="12"/>
        <v>152692304</v>
      </c>
      <c r="AC26" s="40">
        <f t="shared" si="13"/>
        <v>0.4942164455991761</v>
      </c>
      <c r="AD26" s="80">
        <v>33743605</v>
      </c>
      <c r="AE26" s="81">
        <v>4743114</v>
      </c>
      <c r="AF26" s="81">
        <f t="shared" si="14"/>
        <v>38486719</v>
      </c>
      <c r="AG26" s="40">
        <f t="shared" si="15"/>
        <v>0</v>
      </c>
      <c r="AH26" s="40">
        <f t="shared" si="16"/>
        <v>0.029436596037194063</v>
      </c>
      <c r="AI26" s="12">
        <v>0</v>
      </c>
      <c r="AJ26" s="12">
        <v>0</v>
      </c>
      <c r="AK26" s="12">
        <v>104730674</v>
      </c>
      <c r="AL26" s="12"/>
    </row>
    <row r="27" spans="1:38" s="13" customFormat="1" ht="12.75">
      <c r="A27" s="29" t="s">
        <v>97</v>
      </c>
      <c r="B27" s="63" t="s">
        <v>128</v>
      </c>
      <c r="C27" s="39" t="s">
        <v>129</v>
      </c>
      <c r="D27" s="80">
        <v>81976053</v>
      </c>
      <c r="E27" s="81">
        <v>40132774</v>
      </c>
      <c r="F27" s="82">
        <f t="shared" si="0"/>
        <v>122108827</v>
      </c>
      <c r="G27" s="80">
        <v>81976053</v>
      </c>
      <c r="H27" s="81">
        <v>40132774</v>
      </c>
      <c r="I27" s="83">
        <f t="shared" si="1"/>
        <v>122108827</v>
      </c>
      <c r="J27" s="80">
        <v>31190106</v>
      </c>
      <c r="K27" s="81">
        <v>103895</v>
      </c>
      <c r="L27" s="81">
        <f t="shared" si="2"/>
        <v>31294001</v>
      </c>
      <c r="M27" s="40">
        <f t="shared" si="3"/>
        <v>0.25627959721535937</v>
      </c>
      <c r="N27" s="108">
        <v>26979279</v>
      </c>
      <c r="O27" s="109">
        <v>2605660</v>
      </c>
      <c r="P27" s="110">
        <f t="shared" si="4"/>
        <v>29584939</v>
      </c>
      <c r="Q27" s="40">
        <f t="shared" si="5"/>
        <v>0.24228337726968746</v>
      </c>
      <c r="R27" s="108">
        <v>18282134</v>
      </c>
      <c r="S27" s="110">
        <v>2120114</v>
      </c>
      <c r="T27" s="110">
        <f t="shared" si="6"/>
        <v>20402248</v>
      </c>
      <c r="U27" s="40">
        <f t="shared" si="7"/>
        <v>0.16708249928565772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76451519</v>
      </c>
      <c r="AA27" s="81">
        <f t="shared" si="11"/>
        <v>4829669</v>
      </c>
      <c r="AB27" s="81">
        <f t="shared" si="12"/>
        <v>81281188</v>
      </c>
      <c r="AC27" s="40">
        <f t="shared" si="13"/>
        <v>0.6656454737707046</v>
      </c>
      <c r="AD27" s="80">
        <v>16813105</v>
      </c>
      <c r="AE27" s="81">
        <v>1364360</v>
      </c>
      <c r="AF27" s="81">
        <f t="shared" si="14"/>
        <v>18177465</v>
      </c>
      <c r="AG27" s="40">
        <f t="shared" si="15"/>
        <v>3.1497174149758607</v>
      </c>
      <c r="AH27" s="40">
        <f t="shared" si="16"/>
        <v>0.12239236879289828</v>
      </c>
      <c r="AI27" s="12">
        <v>23961107</v>
      </c>
      <c r="AJ27" s="12">
        <v>23961107</v>
      </c>
      <c r="AK27" s="12">
        <v>75470716</v>
      </c>
      <c r="AL27" s="12"/>
    </row>
    <row r="28" spans="1:38" s="13" customFormat="1" ht="12.75">
      <c r="A28" s="29" t="s">
        <v>97</v>
      </c>
      <c r="B28" s="63" t="s">
        <v>130</v>
      </c>
      <c r="C28" s="39" t="s">
        <v>131</v>
      </c>
      <c r="D28" s="80">
        <v>171908000</v>
      </c>
      <c r="E28" s="81">
        <v>45149250</v>
      </c>
      <c r="F28" s="82">
        <f t="shared" si="0"/>
        <v>217057250</v>
      </c>
      <c r="G28" s="80">
        <v>171908000</v>
      </c>
      <c r="H28" s="81">
        <v>45149250</v>
      </c>
      <c r="I28" s="83">
        <f t="shared" si="1"/>
        <v>217057250</v>
      </c>
      <c r="J28" s="80">
        <v>81138693</v>
      </c>
      <c r="K28" s="81">
        <v>9823246</v>
      </c>
      <c r="L28" s="81">
        <f t="shared" si="2"/>
        <v>90961939</v>
      </c>
      <c r="M28" s="40">
        <f t="shared" si="3"/>
        <v>0.41906888159690586</v>
      </c>
      <c r="N28" s="108">
        <v>37058847</v>
      </c>
      <c r="O28" s="109">
        <v>5419099</v>
      </c>
      <c r="P28" s="110">
        <f t="shared" si="4"/>
        <v>42477946</v>
      </c>
      <c r="Q28" s="40">
        <f t="shared" si="5"/>
        <v>0.19569927288768285</v>
      </c>
      <c r="R28" s="108">
        <v>29647459</v>
      </c>
      <c r="S28" s="110">
        <v>5788450</v>
      </c>
      <c r="T28" s="110">
        <f t="shared" si="6"/>
        <v>35435909</v>
      </c>
      <c r="U28" s="40">
        <f t="shared" si="7"/>
        <v>0.16325604880739988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147844999</v>
      </c>
      <c r="AA28" s="81">
        <f t="shared" si="11"/>
        <v>21030795</v>
      </c>
      <c r="AB28" s="81">
        <f t="shared" si="12"/>
        <v>168875794</v>
      </c>
      <c r="AC28" s="40">
        <f t="shared" si="13"/>
        <v>0.7780242032919886</v>
      </c>
      <c r="AD28" s="80">
        <v>6336345</v>
      </c>
      <c r="AE28" s="81">
        <v>10455902</v>
      </c>
      <c r="AF28" s="81">
        <f t="shared" si="14"/>
        <v>16792247</v>
      </c>
      <c r="AG28" s="40">
        <f t="shared" si="15"/>
        <v>0.2628351894305723</v>
      </c>
      <c r="AH28" s="40">
        <f t="shared" si="16"/>
        <v>1.1102541547894096</v>
      </c>
      <c r="AI28" s="12">
        <v>198115249</v>
      </c>
      <c r="AJ28" s="12">
        <v>198115249</v>
      </c>
      <c r="AK28" s="12">
        <v>52071659</v>
      </c>
      <c r="AL28" s="12"/>
    </row>
    <row r="29" spans="1:38" s="13" customFormat="1" ht="12.75">
      <c r="A29" s="29" t="s">
        <v>97</v>
      </c>
      <c r="B29" s="63" t="s">
        <v>132</v>
      </c>
      <c r="C29" s="39" t="s">
        <v>133</v>
      </c>
      <c r="D29" s="80">
        <v>56343312</v>
      </c>
      <c r="E29" s="81">
        <v>11142550</v>
      </c>
      <c r="F29" s="82">
        <f t="shared" si="0"/>
        <v>67485862</v>
      </c>
      <c r="G29" s="80">
        <v>56343312</v>
      </c>
      <c r="H29" s="81">
        <v>11142550</v>
      </c>
      <c r="I29" s="83">
        <f t="shared" si="1"/>
        <v>67485862</v>
      </c>
      <c r="J29" s="80">
        <v>17519321</v>
      </c>
      <c r="K29" s="81">
        <v>0</v>
      </c>
      <c r="L29" s="81">
        <f t="shared" si="2"/>
        <v>17519321</v>
      </c>
      <c r="M29" s="40">
        <f t="shared" si="3"/>
        <v>0.25959986996980194</v>
      </c>
      <c r="N29" s="108">
        <v>7564465</v>
      </c>
      <c r="O29" s="109">
        <v>3669861</v>
      </c>
      <c r="P29" s="110">
        <f t="shared" si="4"/>
        <v>11234326</v>
      </c>
      <c r="Q29" s="40">
        <f t="shared" si="5"/>
        <v>0.16646932656798547</v>
      </c>
      <c r="R29" s="108">
        <v>12985322</v>
      </c>
      <c r="S29" s="110">
        <v>1175325</v>
      </c>
      <c r="T29" s="110">
        <f t="shared" si="6"/>
        <v>14160647</v>
      </c>
      <c r="U29" s="40">
        <f t="shared" si="7"/>
        <v>0.20983131251994677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38069108</v>
      </c>
      <c r="AA29" s="81">
        <f t="shared" si="11"/>
        <v>4845186</v>
      </c>
      <c r="AB29" s="81">
        <f t="shared" si="12"/>
        <v>42914294</v>
      </c>
      <c r="AC29" s="40">
        <f t="shared" si="13"/>
        <v>0.6359005090577342</v>
      </c>
      <c r="AD29" s="80">
        <v>8040494</v>
      </c>
      <c r="AE29" s="81">
        <v>1488450</v>
      </c>
      <c r="AF29" s="81">
        <f t="shared" si="14"/>
        <v>9528944</v>
      </c>
      <c r="AG29" s="40">
        <f t="shared" si="15"/>
        <v>0.7199173262700094</v>
      </c>
      <c r="AH29" s="40">
        <f t="shared" si="16"/>
        <v>0.4860667666847449</v>
      </c>
      <c r="AI29" s="12">
        <v>62388379</v>
      </c>
      <c r="AJ29" s="12">
        <v>62388379</v>
      </c>
      <c r="AK29" s="12">
        <v>44914475</v>
      </c>
      <c r="AL29" s="12"/>
    </row>
    <row r="30" spans="1:38" s="13" customFormat="1" ht="12.75">
      <c r="A30" s="29" t="s">
        <v>116</v>
      </c>
      <c r="B30" s="63" t="s">
        <v>134</v>
      </c>
      <c r="C30" s="39" t="s">
        <v>135</v>
      </c>
      <c r="D30" s="80">
        <v>1524741226</v>
      </c>
      <c r="E30" s="81">
        <v>511841061</v>
      </c>
      <c r="F30" s="82">
        <f t="shared" si="0"/>
        <v>2036582287</v>
      </c>
      <c r="G30" s="80">
        <v>1524741226</v>
      </c>
      <c r="H30" s="81">
        <v>511841061</v>
      </c>
      <c r="I30" s="83">
        <f t="shared" si="1"/>
        <v>2036582287</v>
      </c>
      <c r="J30" s="80">
        <v>316653151</v>
      </c>
      <c r="K30" s="81">
        <v>44642691</v>
      </c>
      <c r="L30" s="81">
        <f t="shared" si="2"/>
        <v>361295842</v>
      </c>
      <c r="M30" s="40">
        <f t="shared" si="3"/>
        <v>0.17740301695946156</v>
      </c>
      <c r="N30" s="108">
        <v>228071494</v>
      </c>
      <c r="O30" s="109">
        <v>-427088</v>
      </c>
      <c r="P30" s="110">
        <f t="shared" si="4"/>
        <v>227644406</v>
      </c>
      <c r="Q30" s="40">
        <f t="shared" si="5"/>
        <v>0.1117776617488572</v>
      </c>
      <c r="R30" s="108">
        <v>276869716</v>
      </c>
      <c r="S30" s="110">
        <v>55122872</v>
      </c>
      <c r="T30" s="110">
        <f t="shared" si="6"/>
        <v>331992588</v>
      </c>
      <c r="U30" s="40">
        <f t="shared" si="7"/>
        <v>0.16301457108764494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821594361</v>
      </c>
      <c r="AA30" s="81">
        <f t="shared" si="11"/>
        <v>99338475</v>
      </c>
      <c r="AB30" s="81">
        <f t="shared" si="12"/>
        <v>920932836</v>
      </c>
      <c r="AC30" s="40">
        <f t="shared" si="13"/>
        <v>0.4521952497959637</v>
      </c>
      <c r="AD30" s="80">
        <v>236490728</v>
      </c>
      <c r="AE30" s="81">
        <v>51599358</v>
      </c>
      <c r="AF30" s="81">
        <f t="shared" si="14"/>
        <v>288090086</v>
      </c>
      <c r="AG30" s="40">
        <f t="shared" si="15"/>
        <v>0.5064772613974312</v>
      </c>
      <c r="AH30" s="40">
        <f t="shared" si="16"/>
        <v>0.15239157518249336</v>
      </c>
      <c r="AI30" s="12">
        <v>1720978098</v>
      </c>
      <c r="AJ30" s="12">
        <v>1720978098</v>
      </c>
      <c r="AK30" s="12">
        <v>871636274</v>
      </c>
      <c r="AL30" s="12"/>
    </row>
    <row r="31" spans="1:38" s="59" customFormat="1" ht="12.75">
      <c r="A31" s="64"/>
      <c r="B31" s="65" t="s">
        <v>136</v>
      </c>
      <c r="C31" s="32"/>
      <c r="D31" s="84">
        <f>SUM(D23:D30)</f>
        <v>2460809894</v>
      </c>
      <c r="E31" s="85">
        <f>SUM(E23:E30)</f>
        <v>856683721</v>
      </c>
      <c r="F31" s="86">
        <f t="shared" si="0"/>
        <v>3317493615</v>
      </c>
      <c r="G31" s="84">
        <f>SUM(G23:G30)</f>
        <v>2448893458</v>
      </c>
      <c r="H31" s="85">
        <f>SUM(H23:H30)</f>
        <v>887096171</v>
      </c>
      <c r="I31" s="86">
        <f t="shared" si="1"/>
        <v>3335989629</v>
      </c>
      <c r="J31" s="84">
        <f>SUM(J23:J30)</f>
        <v>589307212</v>
      </c>
      <c r="K31" s="85">
        <f>SUM(K23:K30)</f>
        <v>72397536</v>
      </c>
      <c r="L31" s="85">
        <f t="shared" si="2"/>
        <v>661704748</v>
      </c>
      <c r="M31" s="44">
        <f t="shared" si="3"/>
        <v>0.19945923784392874</v>
      </c>
      <c r="N31" s="114">
        <f>SUM(N23:N30)</f>
        <v>453703315</v>
      </c>
      <c r="O31" s="115">
        <f>SUM(O23:O30)</f>
        <v>29234692</v>
      </c>
      <c r="P31" s="116">
        <f t="shared" si="4"/>
        <v>482938007</v>
      </c>
      <c r="Q31" s="44">
        <f t="shared" si="5"/>
        <v>0.14557315342414004</v>
      </c>
      <c r="R31" s="114">
        <f>SUM(R23:R30)</f>
        <v>440431276</v>
      </c>
      <c r="S31" s="116">
        <f>SUM(S23:S30)</f>
        <v>65234261</v>
      </c>
      <c r="T31" s="116">
        <f t="shared" si="6"/>
        <v>505665537</v>
      </c>
      <c r="U31" s="44">
        <f t="shared" si="7"/>
        <v>0.1515788696116477</v>
      </c>
      <c r="V31" s="114">
        <f>SUM(V23:V30)</f>
        <v>0</v>
      </c>
      <c r="W31" s="116">
        <f>SUM(W23:W30)</f>
        <v>0</v>
      </c>
      <c r="X31" s="116">
        <f t="shared" si="8"/>
        <v>0</v>
      </c>
      <c r="Y31" s="44">
        <f t="shared" si="9"/>
        <v>0</v>
      </c>
      <c r="Z31" s="84">
        <f t="shared" si="10"/>
        <v>1483441803</v>
      </c>
      <c r="AA31" s="85">
        <f t="shared" si="11"/>
        <v>166866489</v>
      </c>
      <c r="AB31" s="85">
        <f t="shared" si="12"/>
        <v>1650308292</v>
      </c>
      <c r="AC31" s="44">
        <f t="shared" si="13"/>
        <v>0.4946982681402095</v>
      </c>
      <c r="AD31" s="84">
        <f>SUM(AD23:AD30)</f>
        <v>373693607</v>
      </c>
      <c r="AE31" s="85">
        <f>SUM(AE23:AE30)</f>
        <v>76512898</v>
      </c>
      <c r="AF31" s="85">
        <f t="shared" si="14"/>
        <v>450206505</v>
      </c>
      <c r="AG31" s="44">
        <f t="shared" si="15"/>
        <v>0.565885560960666</v>
      </c>
      <c r="AH31" s="44">
        <f t="shared" si="16"/>
        <v>0.12318576338651521</v>
      </c>
      <c r="AI31" s="66">
        <f>SUM(AI23:AI30)</f>
        <v>2453818249</v>
      </c>
      <c r="AJ31" s="66">
        <f>SUM(AJ23:AJ30)</f>
        <v>2521578857</v>
      </c>
      <c r="AK31" s="66">
        <f>SUM(AK23:AK30)</f>
        <v>1426925066</v>
      </c>
      <c r="AL31" s="66"/>
    </row>
    <row r="32" spans="1:38" s="13" customFormat="1" ht="12.75">
      <c r="A32" s="29" t="s">
        <v>97</v>
      </c>
      <c r="B32" s="63" t="s">
        <v>137</v>
      </c>
      <c r="C32" s="39" t="s">
        <v>138</v>
      </c>
      <c r="D32" s="80">
        <v>185142281</v>
      </c>
      <c r="E32" s="81">
        <v>25728000</v>
      </c>
      <c r="F32" s="82">
        <f t="shared" si="0"/>
        <v>210870281</v>
      </c>
      <c r="G32" s="80">
        <v>185142281</v>
      </c>
      <c r="H32" s="81">
        <v>25728000</v>
      </c>
      <c r="I32" s="83">
        <f t="shared" si="1"/>
        <v>210870281</v>
      </c>
      <c r="J32" s="80">
        <v>91728204</v>
      </c>
      <c r="K32" s="81">
        <v>1664108</v>
      </c>
      <c r="L32" s="81">
        <f t="shared" si="2"/>
        <v>93392312</v>
      </c>
      <c r="M32" s="40">
        <f t="shared" si="3"/>
        <v>0.4428898731348492</v>
      </c>
      <c r="N32" s="108">
        <v>41312160</v>
      </c>
      <c r="O32" s="109">
        <v>986198</v>
      </c>
      <c r="P32" s="110">
        <f t="shared" si="4"/>
        <v>42298358</v>
      </c>
      <c r="Q32" s="40">
        <f t="shared" si="5"/>
        <v>0.2005894704526903</v>
      </c>
      <c r="R32" s="108">
        <v>8819196</v>
      </c>
      <c r="S32" s="110">
        <v>0</v>
      </c>
      <c r="T32" s="110">
        <f t="shared" si="6"/>
        <v>8819196</v>
      </c>
      <c r="U32" s="40">
        <f t="shared" si="7"/>
        <v>0.04182284937534654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141859560</v>
      </c>
      <c r="AA32" s="81">
        <f t="shared" si="11"/>
        <v>2650306</v>
      </c>
      <c r="AB32" s="81">
        <f t="shared" si="12"/>
        <v>144509866</v>
      </c>
      <c r="AC32" s="40">
        <f t="shared" si="13"/>
        <v>0.6853021929628861</v>
      </c>
      <c r="AD32" s="80">
        <v>15646738</v>
      </c>
      <c r="AE32" s="81">
        <v>1227893</v>
      </c>
      <c r="AF32" s="81">
        <f t="shared" si="14"/>
        <v>16874631</v>
      </c>
      <c r="AG32" s="40">
        <f t="shared" si="15"/>
        <v>2.4489814230034974</v>
      </c>
      <c r="AH32" s="40">
        <f t="shared" si="16"/>
        <v>-0.4773695495919289</v>
      </c>
      <c r="AI32" s="12">
        <v>40322234</v>
      </c>
      <c r="AJ32" s="12">
        <v>40322234</v>
      </c>
      <c r="AK32" s="12">
        <v>98748402</v>
      </c>
      <c r="AL32" s="12"/>
    </row>
    <row r="33" spans="1:38" s="13" customFormat="1" ht="12.75">
      <c r="A33" s="29" t="s">
        <v>97</v>
      </c>
      <c r="B33" s="63" t="s">
        <v>139</v>
      </c>
      <c r="C33" s="39" t="s">
        <v>140</v>
      </c>
      <c r="D33" s="80">
        <v>47225919</v>
      </c>
      <c r="E33" s="81">
        <v>20034050</v>
      </c>
      <c r="F33" s="82">
        <f t="shared" si="0"/>
        <v>67259969</v>
      </c>
      <c r="G33" s="80">
        <v>47225919</v>
      </c>
      <c r="H33" s="81">
        <v>20034050</v>
      </c>
      <c r="I33" s="83">
        <f t="shared" si="1"/>
        <v>67259969</v>
      </c>
      <c r="J33" s="80">
        <v>20188199</v>
      </c>
      <c r="K33" s="81">
        <v>1559348</v>
      </c>
      <c r="L33" s="81">
        <f t="shared" si="2"/>
        <v>21747547</v>
      </c>
      <c r="M33" s="40">
        <f t="shared" si="3"/>
        <v>0.3233356679067158</v>
      </c>
      <c r="N33" s="108">
        <v>7193918</v>
      </c>
      <c r="O33" s="109">
        <v>1087086</v>
      </c>
      <c r="P33" s="110">
        <f t="shared" si="4"/>
        <v>8281004</v>
      </c>
      <c r="Q33" s="40">
        <f t="shared" si="5"/>
        <v>0.12311935499107947</v>
      </c>
      <c r="R33" s="108">
        <v>14868484</v>
      </c>
      <c r="S33" s="110">
        <v>2109915</v>
      </c>
      <c r="T33" s="110">
        <f t="shared" si="6"/>
        <v>16978399</v>
      </c>
      <c r="U33" s="40">
        <f t="shared" si="7"/>
        <v>0.2524294800076402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42250601</v>
      </c>
      <c r="AA33" s="81">
        <f t="shared" si="11"/>
        <v>4756349</v>
      </c>
      <c r="AB33" s="81">
        <f t="shared" si="12"/>
        <v>47006950</v>
      </c>
      <c r="AC33" s="40">
        <f t="shared" si="13"/>
        <v>0.6988845029054355</v>
      </c>
      <c r="AD33" s="80">
        <v>9091067</v>
      </c>
      <c r="AE33" s="81">
        <v>2758754</v>
      </c>
      <c r="AF33" s="81">
        <f t="shared" si="14"/>
        <v>11849821</v>
      </c>
      <c r="AG33" s="40">
        <f t="shared" si="15"/>
        <v>0.5458882388987153</v>
      </c>
      <c r="AH33" s="40">
        <f t="shared" si="16"/>
        <v>0.43279793002780376</v>
      </c>
      <c r="AI33" s="12">
        <v>63160722</v>
      </c>
      <c r="AJ33" s="12">
        <v>63802503</v>
      </c>
      <c r="AK33" s="12">
        <v>34829036</v>
      </c>
      <c r="AL33" s="12"/>
    </row>
    <row r="34" spans="1:38" s="13" customFormat="1" ht="12.75">
      <c r="A34" s="29" t="s">
        <v>97</v>
      </c>
      <c r="B34" s="63" t="s">
        <v>141</v>
      </c>
      <c r="C34" s="39" t="s">
        <v>142</v>
      </c>
      <c r="D34" s="80">
        <v>42133238</v>
      </c>
      <c r="E34" s="81">
        <v>11278000</v>
      </c>
      <c r="F34" s="82">
        <f t="shared" si="0"/>
        <v>53411238</v>
      </c>
      <c r="G34" s="80">
        <v>38007447</v>
      </c>
      <c r="H34" s="81">
        <v>11442500</v>
      </c>
      <c r="I34" s="83">
        <f t="shared" si="1"/>
        <v>49449947</v>
      </c>
      <c r="J34" s="80">
        <v>16334565</v>
      </c>
      <c r="K34" s="81">
        <v>1285317</v>
      </c>
      <c r="L34" s="81">
        <f t="shared" si="2"/>
        <v>17619882</v>
      </c>
      <c r="M34" s="40">
        <f t="shared" si="3"/>
        <v>0.32989091172161183</v>
      </c>
      <c r="N34" s="108">
        <v>6227426</v>
      </c>
      <c r="O34" s="109">
        <v>3774106</v>
      </c>
      <c r="P34" s="110">
        <f t="shared" si="4"/>
        <v>10001532</v>
      </c>
      <c r="Q34" s="40">
        <f t="shared" si="5"/>
        <v>0.18725519899014512</v>
      </c>
      <c r="R34" s="108">
        <v>5535025</v>
      </c>
      <c r="S34" s="110">
        <v>4564578</v>
      </c>
      <c r="T34" s="110">
        <f t="shared" si="6"/>
        <v>10099603</v>
      </c>
      <c r="U34" s="40">
        <f t="shared" si="7"/>
        <v>0.20423890444210183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28097016</v>
      </c>
      <c r="AA34" s="81">
        <f t="shared" si="11"/>
        <v>9624001</v>
      </c>
      <c r="AB34" s="81">
        <f t="shared" si="12"/>
        <v>37721017</v>
      </c>
      <c r="AC34" s="40">
        <f t="shared" si="13"/>
        <v>0.7628120814770539</v>
      </c>
      <c r="AD34" s="80">
        <v>926403</v>
      </c>
      <c r="AE34" s="81">
        <v>2030314</v>
      </c>
      <c r="AF34" s="81">
        <f t="shared" si="14"/>
        <v>2956717</v>
      </c>
      <c r="AG34" s="40">
        <f t="shared" si="15"/>
        <v>0.559774876093269</v>
      </c>
      <c r="AH34" s="40">
        <f t="shared" si="16"/>
        <v>2.415816596583305</v>
      </c>
      <c r="AI34" s="12">
        <v>47244205</v>
      </c>
      <c r="AJ34" s="12">
        <v>47244205</v>
      </c>
      <c r="AK34" s="12">
        <v>26446119</v>
      </c>
      <c r="AL34" s="12"/>
    </row>
    <row r="35" spans="1:38" s="13" customFormat="1" ht="12.75">
      <c r="A35" s="29" t="s">
        <v>97</v>
      </c>
      <c r="B35" s="63" t="s">
        <v>143</v>
      </c>
      <c r="C35" s="39" t="s">
        <v>144</v>
      </c>
      <c r="D35" s="80">
        <v>486670886</v>
      </c>
      <c r="E35" s="81">
        <v>105151382</v>
      </c>
      <c r="F35" s="82">
        <f t="shared" si="0"/>
        <v>591822268</v>
      </c>
      <c r="G35" s="80">
        <v>507525768</v>
      </c>
      <c r="H35" s="81">
        <v>84684688</v>
      </c>
      <c r="I35" s="83">
        <f t="shared" si="1"/>
        <v>592210456</v>
      </c>
      <c r="J35" s="80">
        <v>199256124</v>
      </c>
      <c r="K35" s="81">
        <v>4666931</v>
      </c>
      <c r="L35" s="81">
        <f t="shared" si="2"/>
        <v>203923055</v>
      </c>
      <c r="M35" s="40">
        <f t="shared" si="3"/>
        <v>0.3445680671819534</v>
      </c>
      <c r="N35" s="108">
        <v>82393411</v>
      </c>
      <c r="O35" s="109">
        <v>15425018</v>
      </c>
      <c r="P35" s="110">
        <f t="shared" si="4"/>
        <v>97818429</v>
      </c>
      <c r="Q35" s="40">
        <f t="shared" si="5"/>
        <v>0.16528345466041167</v>
      </c>
      <c r="R35" s="108">
        <v>93369941</v>
      </c>
      <c r="S35" s="110">
        <v>12181401</v>
      </c>
      <c r="T35" s="110">
        <f t="shared" si="6"/>
        <v>105551342</v>
      </c>
      <c r="U35" s="40">
        <f t="shared" si="7"/>
        <v>0.17823282404186394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375019476</v>
      </c>
      <c r="AA35" s="81">
        <f t="shared" si="11"/>
        <v>32273350</v>
      </c>
      <c r="AB35" s="81">
        <f t="shared" si="12"/>
        <v>407292826</v>
      </c>
      <c r="AC35" s="40">
        <f t="shared" si="13"/>
        <v>0.687750143337557</v>
      </c>
      <c r="AD35" s="80">
        <v>103764062</v>
      </c>
      <c r="AE35" s="81">
        <v>4351722</v>
      </c>
      <c r="AF35" s="81">
        <f t="shared" si="14"/>
        <v>108115784</v>
      </c>
      <c r="AG35" s="40">
        <f t="shared" si="15"/>
        <v>0.6849216256625118</v>
      </c>
      <c r="AH35" s="40">
        <f t="shared" si="16"/>
        <v>-0.02371940437485054</v>
      </c>
      <c r="AI35" s="12">
        <v>481146529</v>
      </c>
      <c r="AJ35" s="12">
        <v>472157803</v>
      </c>
      <c r="AK35" s="12">
        <v>323391090</v>
      </c>
      <c r="AL35" s="12"/>
    </row>
    <row r="36" spans="1:38" s="13" customFormat="1" ht="12.75">
      <c r="A36" s="29" t="s">
        <v>97</v>
      </c>
      <c r="B36" s="63" t="s">
        <v>145</v>
      </c>
      <c r="C36" s="39" t="s">
        <v>146</v>
      </c>
      <c r="D36" s="80">
        <v>203790000</v>
      </c>
      <c r="E36" s="81">
        <v>42925711</v>
      </c>
      <c r="F36" s="82">
        <f t="shared" si="0"/>
        <v>246715711</v>
      </c>
      <c r="G36" s="80">
        <v>203790000</v>
      </c>
      <c r="H36" s="81">
        <v>42925711</v>
      </c>
      <c r="I36" s="83">
        <f t="shared" si="1"/>
        <v>246715711</v>
      </c>
      <c r="J36" s="80">
        <v>48216592</v>
      </c>
      <c r="K36" s="81">
        <v>10598487</v>
      </c>
      <c r="L36" s="81">
        <f t="shared" si="2"/>
        <v>58815079</v>
      </c>
      <c r="M36" s="40">
        <f t="shared" si="3"/>
        <v>0.23839211034274183</v>
      </c>
      <c r="N36" s="108">
        <v>46246975</v>
      </c>
      <c r="O36" s="109">
        <v>0</v>
      </c>
      <c r="P36" s="110">
        <f t="shared" si="4"/>
        <v>46246975</v>
      </c>
      <c r="Q36" s="40">
        <f t="shared" si="5"/>
        <v>0.1874504660143026</v>
      </c>
      <c r="R36" s="108">
        <v>3102777</v>
      </c>
      <c r="S36" s="110">
        <v>0</v>
      </c>
      <c r="T36" s="110">
        <f t="shared" si="6"/>
        <v>3102777</v>
      </c>
      <c r="U36" s="40">
        <f t="shared" si="7"/>
        <v>0.012576325145341068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97566344</v>
      </c>
      <c r="AA36" s="81">
        <f t="shared" si="11"/>
        <v>10598487</v>
      </c>
      <c r="AB36" s="81">
        <f t="shared" si="12"/>
        <v>108164831</v>
      </c>
      <c r="AC36" s="40">
        <f t="shared" si="13"/>
        <v>0.4384189015023855</v>
      </c>
      <c r="AD36" s="80">
        <v>36439277</v>
      </c>
      <c r="AE36" s="81">
        <v>2506411</v>
      </c>
      <c r="AF36" s="81">
        <f t="shared" si="14"/>
        <v>38945688</v>
      </c>
      <c r="AG36" s="40">
        <f t="shared" si="15"/>
        <v>8.653478807056867</v>
      </c>
      <c r="AH36" s="40">
        <f t="shared" si="16"/>
        <v>-0.9203306666453036</v>
      </c>
      <c r="AI36" s="12">
        <v>0</v>
      </c>
      <c r="AJ36" s="12">
        <v>9556365</v>
      </c>
      <c r="AK36" s="12">
        <v>82695802</v>
      </c>
      <c r="AL36" s="12"/>
    </row>
    <row r="37" spans="1:38" s="13" customFormat="1" ht="12.75">
      <c r="A37" s="29" t="s">
        <v>97</v>
      </c>
      <c r="B37" s="63" t="s">
        <v>147</v>
      </c>
      <c r="C37" s="39" t="s">
        <v>148</v>
      </c>
      <c r="D37" s="80">
        <v>120508459</v>
      </c>
      <c r="E37" s="81">
        <v>23950450</v>
      </c>
      <c r="F37" s="82">
        <f t="shared" si="0"/>
        <v>144458909</v>
      </c>
      <c r="G37" s="80">
        <v>120508459</v>
      </c>
      <c r="H37" s="81">
        <v>23950450</v>
      </c>
      <c r="I37" s="83">
        <f t="shared" si="1"/>
        <v>144458909</v>
      </c>
      <c r="J37" s="80">
        <v>48108525</v>
      </c>
      <c r="K37" s="81">
        <v>978395</v>
      </c>
      <c r="L37" s="81">
        <f t="shared" si="2"/>
        <v>49086920</v>
      </c>
      <c r="M37" s="40">
        <f t="shared" si="3"/>
        <v>0.3397984959169254</v>
      </c>
      <c r="N37" s="108">
        <v>34252348</v>
      </c>
      <c r="O37" s="109">
        <v>1034785</v>
      </c>
      <c r="P37" s="110">
        <f t="shared" si="4"/>
        <v>35287133</v>
      </c>
      <c r="Q37" s="40">
        <f t="shared" si="5"/>
        <v>0.24427107503629283</v>
      </c>
      <c r="R37" s="108">
        <v>34458946</v>
      </c>
      <c r="S37" s="110">
        <v>3092422</v>
      </c>
      <c r="T37" s="110">
        <f t="shared" si="6"/>
        <v>37551368</v>
      </c>
      <c r="U37" s="40">
        <f t="shared" si="7"/>
        <v>0.25994497854057586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116819819</v>
      </c>
      <c r="AA37" s="81">
        <f t="shared" si="11"/>
        <v>5105602</v>
      </c>
      <c r="AB37" s="81">
        <f t="shared" si="12"/>
        <v>121925421</v>
      </c>
      <c r="AC37" s="40">
        <f t="shared" si="13"/>
        <v>0.8440145494937941</v>
      </c>
      <c r="AD37" s="80">
        <v>30072039</v>
      </c>
      <c r="AE37" s="81">
        <v>888469</v>
      </c>
      <c r="AF37" s="81">
        <f t="shared" si="14"/>
        <v>30960508</v>
      </c>
      <c r="AG37" s="40">
        <f t="shared" si="15"/>
        <v>0.7949927699199532</v>
      </c>
      <c r="AH37" s="40">
        <f t="shared" si="16"/>
        <v>0.212879581950012</v>
      </c>
      <c r="AI37" s="12">
        <v>148255620</v>
      </c>
      <c r="AJ37" s="12">
        <v>148255620</v>
      </c>
      <c r="AK37" s="12">
        <v>117862146</v>
      </c>
      <c r="AL37" s="12"/>
    </row>
    <row r="38" spans="1:38" s="13" customFormat="1" ht="12.75">
      <c r="A38" s="29" t="s">
        <v>97</v>
      </c>
      <c r="B38" s="63" t="s">
        <v>149</v>
      </c>
      <c r="C38" s="39" t="s">
        <v>150</v>
      </c>
      <c r="D38" s="80">
        <v>115429790</v>
      </c>
      <c r="E38" s="81">
        <v>67491548</v>
      </c>
      <c r="F38" s="82">
        <f t="shared" si="0"/>
        <v>182921338</v>
      </c>
      <c r="G38" s="80">
        <v>115429790</v>
      </c>
      <c r="H38" s="81">
        <v>67491548</v>
      </c>
      <c r="I38" s="83">
        <f t="shared" si="1"/>
        <v>182921338</v>
      </c>
      <c r="J38" s="80">
        <v>36780170</v>
      </c>
      <c r="K38" s="81">
        <v>5029458</v>
      </c>
      <c r="L38" s="81">
        <f t="shared" si="2"/>
        <v>41809628</v>
      </c>
      <c r="M38" s="40">
        <f t="shared" si="3"/>
        <v>0.22856616104568403</v>
      </c>
      <c r="N38" s="108">
        <v>22529726</v>
      </c>
      <c r="O38" s="109">
        <v>0</v>
      </c>
      <c r="P38" s="110">
        <f t="shared" si="4"/>
        <v>22529726</v>
      </c>
      <c r="Q38" s="40">
        <f t="shared" si="5"/>
        <v>0.12316619945126359</v>
      </c>
      <c r="R38" s="108">
        <v>28522205</v>
      </c>
      <c r="S38" s="110">
        <v>4958763</v>
      </c>
      <c r="T38" s="110">
        <f t="shared" si="6"/>
        <v>33480968</v>
      </c>
      <c r="U38" s="40">
        <f t="shared" si="7"/>
        <v>0.18303478624237923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87832101</v>
      </c>
      <c r="AA38" s="81">
        <f t="shared" si="11"/>
        <v>9988221</v>
      </c>
      <c r="AB38" s="81">
        <f t="shared" si="12"/>
        <v>97820322</v>
      </c>
      <c r="AC38" s="40">
        <f t="shared" si="13"/>
        <v>0.5347671467393268</v>
      </c>
      <c r="AD38" s="80">
        <v>21911190</v>
      </c>
      <c r="AE38" s="81">
        <v>4849326</v>
      </c>
      <c r="AF38" s="81">
        <f t="shared" si="14"/>
        <v>26760516</v>
      </c>
      <c r="AG38" s="40">
        <f t="shared" si="15"/>
        <v>1.2036536780847285</v>
      </c>
      <c r="AH38" s="40">
        <f t="shared" si="16"/>
        <v>0.2511331246378059</v>
      </c>
      <c r="AI38" s="12">
        <v>110433046</v>
      </c>
      <c r="AJ38" s="12">
        <v>110433046</v>
      </c>
      <c r="AK38" s="12">
        <v>132923142</v>
      </c>
      <c r="AL38" s="12"/>
    </row>
    <row r="39" spans="1:38" s="13" customFormat="1" ht="12.75">
      <c r="A39" s="29" t="s">
        <v>97</v>
      </c>
      <c r="B39" s="63" t="s">
        <v>151</v>
      </c>
      <c r="C39" s="39" t="s">
        <v>152</v>
      </c>
      <c r="D39" s="80">
        <v>0</v>
      </c>
      <c r="E39" s="81">
        <v>20283596</v>
      </c>
      <c r="F39" s="82">
        <f t="shared" si="0"/>
        <v>20283596</v>
      </c>
      <c r="G39" s="80">
        <v>0</v>
      </c>
      <c r="H39" s="81">
        <v>20283596</v>
      </c>
      <c r="I39" s="83">
        <f t="shared" si="1"/>
        <v>20283596</v>
      </c>
      <c r="J39" s="80">
        <v>37647174</v>
      </c>
      <c r="K39" s="81">
        <v>43383</v>
      </c>
      <c r="L39" s="81">
        <f t="shared" si="2"/>
        <v>37690557</v>
      </c>
      <c r="M39" s="40">
        <f t="shared" si="3"/>
        <v>1.8581792400124713</v>
      </c>
      <c r="N39" s="108">
        <v>14424023</v>
      </c>
      <c r="O39" s="109">
        <v>7066967</v>
      </c>
      <c r="P39" s="110">
        <f t="shared" si="4"/>
        <v>21490990</v>
      </c>
      <c r="Q39" s="40">
        <f t="shared" si="5"/>
        <v>1.0595256383532783</v>
      </c>
      <c r="R39" s="108">
        <v>21883633</v>
      </c>
      <c r="S39" s="110">
        <v>2110327</v>
      </c>
      <c r="T39" s="110">
        <f t="shared" si="6"/>
        <v>23993960</v>
      </c>
      <c r="U39" s="40">
        <f t="shared" si="7"/>
        <v>1.1829243690320002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73954830</v>
      </c>
      <c r="AA39" s="81">
        <f t="shared" si="11"/>
        <v>9220677</v>
      </c>
      <c r="AB39" s="81">
        <f t="shared" si="12"/>
        <v>83175507</v>
      </c>
      <c r="AC39" s="40">
        <f t="shared" si="13"/>
        <v>4.100629247397749</v>
      </c>
      <c r="AD39" s="80">
        <v>16663638</v>
      </c>
      <c r="AE39" s="81">
        <v>38995</v>
      </c>
      <c r="AF39" s="81">
        <f t="shared" si="14"/>
        <v>16702633</v>
      </c>
      <c r="AG39" s="40">
        <f t="shared" si="15"/>
        <v>1.5121761788114967</v>
      </c>
      <c r="AH39" s="40">
        <f t="shared" si="16"/>
        <v>0.4365375806317482</v>
      </c>
      <c r="AI39" s="12">
        <v>52676255</v>
      </c>
      <c r="AJ39" s="12">
        <v>52676255</v>
      </c>
      <c r="AK39" s="12">
        <v>79655778</v>
      </c>
      <c r="AL39" s="12"/>
    </row>
    <row r="40" spans="1:38" s="13" customFormat="1" ht="12.75">
      <c r="A40" s="29" t="s">
        <v>116</v>
      </c>
      <c r="B40" s="63" t="s">
        <v>153</v>
      </c>
      <c r="C40" s="39" t="s">
        <v>154</v>
      </c>
      <c r="D40" s="80">
        <v>425341135</v>
      </c>
      <c r="E40" s="81">
        <v>544479000</v>
      </c>
      <c r="F40" s="82">
        <f t="shared" si="0"/>
        <v>969820135</v>
      </c>
      <c r="G40" s="80">
        <v>695791327</v>
      </c>
      <c r="H40" s="81">
        <v>522050274</v>
      </c>
      <c r="I40" s="83">
        <f t="shared" si="1"/>
        <v>1217841601</v>
      </c>
      <c r="J40" s="80">
        <v>360330032</v>
      </c>
      <c r="K40" s="81">
        <v>141795924</v>
      </c>
      <c r="L40" s="81">
        <f t="shared" si="2"/>
        <v>502125956</v>
      </c>
      <c r="M40" s="40">
        <f t="shared" si="3"/>
        <v>0.5177516303061701</v>
      </c>
      <c r="N40" s="108">
        <v>268727124</v>
      </c>
      <c r="O40" s="109">
        <v>177471375</v>
      </c>
      <c r="P40" s="110">
        <f t="shared" si="4"/>
        <v>446198499</v>
      </c>
      <c r="Q40" s="40">
        <f t="shared" si="5"/>
        <v>0.46008376491378994</v>
      </c>
      <c r="R40" s="108">
        <v>520127765</v>
      </c>
      <c r="S40" s="110">
        <v>205101125</v>
      </c>
      <c r="T40" s="110">
        <f t="shared" si="6"/>
        <v>725228890</v>
      </c>
      <c r="U40" s="40">
        <f t="shared" si="7"/>
        <v>0.5955034623587309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1149184921</v>
      </c>
      <c r="AA40" s="81">
        <f t="shared" si="11"/>
        <v>524368424</v>
      </c>
      <c r="AB40" s="81">
        <f t="shared" si="12"/>
        <v>1673553345</v>
      </c>
      <c r="AC40" s="40">
        <f t="shared" si="13"/>
        <v>1.3741962367074698</v>
      </c>
      <c r="AD40" s="80">
        <v>240747663</v>
      </c>
      <c r="AE40" s="81">
        <v>155794316</v>
      </c>
      <c r="AF40" s="81">
        <f t="shared" si="14"/>
        <v>396541979</v>
      </c>
      <c r="AG40" s="40">
        <f t="shared" si="15"/>
        <v>1.0281540266273608</v>
      </c>
      <c r="AH40" s="40">
        <f t="shared" si="16"/>
        <v>0.8288830146782518</v>
      </c>
      <c r="AI40" s="12">
        <v>821054633</v>
      </c>
      <c r="AJ40" s="12">
        <v>821054633</v>
      </c>
      <c r="AK40" s="12">
        <v>844170627</v>
      </c>
      <c r="AL40" s="12"/>
    </row>
    <row r="41" spans="1:38" s="59" customFormat="1" ht="12.75">
      <c r="A41" s="64"/>
      <c r="B41" s="65" t="s">
        <v>155</v>
      </c>
      <c r="C41" s="32"/>
      <c r="D41" s="84">
        <f>SUM(D32:D40)</f>
        <v>1626241708</v>
      </c>
      <c r="E41" s="85">
        <f>SUM(E32:E40)</f>
        <v>861321737</v>
      </c>
      <c r="F41" s="86">
        <f t="shared" si="0"/>
        <v>2487563445</v>
      </c>
      <c r="G41" s="84">
        <f>SUM(G32:G40)</f>
        <v>1913420991</v>
      </c>
      <c r="H41" s="85">
        <f>SUM(H32:H40)</f>
        <v>818590817</v>
      </c>
      <c r="I41" s="86">
        <f t="shared" si="1"/>
        <v>2732011808</v>
      </c>
      <c r="J41" s="84">
        <f>SUM(J32:J40)</f>
        <v>858589585</v>
      </c>
      <c r="K41" s="85">
        <f>SUM(K32:K40)</f>
        <v>167621351</v>
      </c>
      <c r="L41" s="85">
        <f t="shared" si="2"/>
        <v>1026210936</v>
      </c>
      <c r="M41" s="44">
        <f t="shared" si="3"/>
        <v>0.4125365879864021</v>
      </c>
      <c r="N41" s="114">
        <f>SUM(N32:N40)</f>
        <v>523307111</v>
      </c>
      <c r="O41" s="115">
        <f>SUM(O32:O40)</f>
        <v>206845535</v>
      </c>
      <c r="P41" s="116">
        <f t="shared" si="4"/>
        <v>730152646</v>
      </c>
      <c r="Q41" s="44">
        <f t="shared" si="5"/>
        <v>0.2935212154960735</v>
      </c>
      <c r="R41" s="114">
        <f>SUM(R32:R40)</f>
        <v>730687972</v>
      </c>
      <c r="S41" s="116">
        <f>SUM(S32:S40)</f>
        <v>234118531</v>
      </c>
      <c r="T41" s="116">
        <f t="shared" si="6"/>
        <v>964806503</v>
      </c>
      <c r="U41" s="44">
        <f t="shared" si="7"/>
        <v>0.35314873097356686</v>
      </c>
      <c r="V41" s="114">
        <f>SUM(V32:V40)</f>
        <v>0</v>
      </c>
      <c r="W41" s="116">
        <f>SUM(W32:W40)</f>
        <v>0</v>
      </c>
      <c r="X41" s="116">
        <f t="shared" si="8"/>
        <v>0</v>
      </c>
      <c r="Y41" s="44">
        <f t="shared" si="9"/>
        <v>0</v>
      </c>
      <c r="Z41" s="84">
        <f t="shared" si="10"/>
        <v>2112584668</v>
      </c>
      <c r="AA41" s="85">
        <f t="shared" si="11"/>
        <v>608585417</v>
      </c>
      <c r="AB41" s="85">
        <f t="shared" si="12"/>
        <v>2721170085</v>
      </c>
      <c r="AC41" s="44">
        <f t="shared" si="13"/>
        <v>0.9960315973129206</v>
      </c>
      <c r="AD41" s="84">
        <f>SUM(AD32:AD40)</f>
        <v>475262077</v>
      </c>
      <c r="AE41" s="85">
        <f>SUM(AE32:AE40)</f>
        <v>174446200</v>
      </c>
      <c r="AF41" s="85">
        <f t="shared" si="14"/>
        <v>649708277</v>
      </c>
      <c r="AG41" s="44">
        <f t="shared" si="15"/>
        <v>0.9859640415699763</v>
      </c>
      <c r="AH41" s="44">
        <f t="shared" si="16"/>
        <v>0.484984164669954</v>
      </c>
      <c r="AI41" s="66">
        <f>SUM(AI32:AI40)</f>
        <v>1764293244</v>
      </c>
      <c r="AJ41" s="66">
        <f>SUM(AJ32:AJ40)</f>
        <v>1765502664</v>
      </c>
      <c r="AK41" s="66">
        <f>SUM(AK32:AK40)</f>
        <v>1740722142</v>
      </c>
      <c r="AL41" s="66"/>
    </row>
    <row r="42" spans="1:38" s="13" customFormat="1" ht="12.75">
      <c r="A42" s="29" t="s">
        <v>97</v>
      </c>
      <c r="B42" s="63" t="s">
        <v>156</v>
      </c>
      <c r="C42" s="39" t="s">
        <v>157</v>
      </c>
      <c r="D42" s="80">
        <v>176437977</v>
      </c>
      <c r="E42" s="81">
        <v>40568350</v>
      </c>
      <c r="F42" s="82">
        <f aca="true" t="shared" si="17" ref="F42:F61">$D42+$E42</f>
        <v>217006327</v>
      </c>
      <c r="G42" s="80">
        <v>166038530</v>
      </c>
      <c r="H42" s="81">
        <v>40568350</v>
      </c>
      <c r="I42" s="83">
        <f aca="true" t="shared" si="18" ref="I42:I61">$G42+$H42</f>
        <v>206606880</v>
      </c>
      <c r="J42" s="80">
        <v>55331228</v>
      </c>
      <c r="K42" s="81">
        <v>6572364</v>
      </c>
      <c r="L42" s="81">
        <f aca="true" t="shared" si="19" ref="L42:L61">$J42+$K42</f>
        <v>61903592</v>
      </c>
      <c r="M42" s="40">
        <f aca="true" t="shared" si="20" ref="M42:M61">IF($F42=0,0,$L42/$F42)</f>
        <v>0.2852616919321435</v>
      </c>
      <c r="N42" s="108">
        <v>34533549</v>
      </c>
      <c r="O42" s="109">
        <v>12091089</v>
      </c>
      <c r="P42" s="110">
        <f aca="true" t="shared" si="21" ref="P42:P61">$N42+$O42</f>
        <v>46624638</v>
      </c>
      <c r="Q42" s="40">
        <f aca="true" t="shared" si="22" ref="Q42:Q61">IF($F42=0,0,$P42/$F42)</f>
        <v>0.2148538185248396</v>
      </c>
      <c r="R42" s="108">
        <v>10097858</v>
      </c>
      <c r="S42" s="110">
        <v>4777339</v>
      </c>
      <c r="T42" s="110">
        <f aca="true" t="shared" si="23" ref="T42:T61">$R42+$S42</f>
        <v>14875197</v>
      </c>
      <c r="U42" s="40">
        <f aca="true" t="shared" si="24" ref="U42:U61">IF($I42=0,0,$T42/$I42)</f>
        <v>0.07199758788284301</v>
      </c>
      <c r="V42" s="108">
        <v>0</v>
      </c>
      <c r="W42" s="110">
        <v>0</v>
      </c>
      <c r="X42" s="110">
        <f aca="true" t="shared" si="25" ref="X42:X61">$V42+$W42</f>
        <v>0</v>
      </c>
      <c r="Y42" s="40">
        <f aca="true" t="shared" si="26" ref="Y42:Y61">IF($I42=0,0,$X42/$I42)</f>
        <v>0</v>
      </c>
      <c r="Z42" s="80">
        <f aca="true" t="shared" si="27" ref="Z42:Z61">$J42+$N42+$R42</f>
        <v>99962635</v>
      </c>
      <c r="AA42" s="81">
        <f aca="true" t="shared" si="28" ref="AA42:AA61">$K42+$O42+$S42</f>
        <v>23440792</v>
      </c>
      <c r="AB42" s="81">
        <f aca="true" t="shared" si="29" ref="AB42:AB61">$Z42+$AA42</f>
        <v>123403427</v>
      </c>
      <c r="AC42" s="40">
        <f aca="true" t="shared" si="30" ref="AC42:AC61">IF($I42=0,0,$AB42/$I42)</f>
        <v>0.5972861455533329</v>
      </c>
      <c r="AD42" s="80">
        <v>46014943</v>
      </c>
      <c r="AE42" s="81">
        <v>6759876</v>
      </c>
      <c r="AF42" s="81">
        <f aca="true" t="shared" si="31" ref="AF42:AF61">$AD42+$AE42</f>
        <v>52774819</v>
      </c>
      <c r="AG42" s="40">
        <f aca="true" t="shared" si="32" ref="AG42:AG61">IF($AJ42=0,0,$AK42/$AJ42)</f>
        <v>0.7574014447250073</v>
      </c>
      <c r="AH42" s="40">
        <f aca="true" t="shared" si="33" ref="AH42:AH61">IF($AF42=0,0,(($T42/$AF42)-1))</f>
        <v>-0.7181383606450644</v>
      </c>
      <c r="AI42" s="12">
        <v>193431455</v>
      </c>
      <c r="AJ42" s="12">
        <v>202837494</v>
      </c>
      <c r="AK42" s="12">
        <v>153629411</v>
      </c>
      <c r="AL42" s="12"/>
    </row>
    <row r="43" spans="1:38" s="13" customFormat="1" ht="12.75">
      <c r="A43" s="29" t="s">
        <v>97</v>
      </c>
      <c r="B43" s="63" t="s">
        <v>158</v>
      </c>
      <c r="C43" s="39" t="s">
        <v>159</v>
      </c>
      <c r="D43" s="80">
        <v>148166646</v>
      </c>
      <c r="E43" s="81">
        <v>45153750</v>
      </c>
      <c r="F43" s="82">
        <f t="shared" si="17"/>
        <v>193320396</v>
      </c>
      <c r="G43" s="80">
        <v>164676326</v>
      </c>
      <c r="H43" s="81">
        <v>46872908</v>
      </c>
      <c r="I43" s="83">
        <f t="shared" si="18"/>
        <v>211549234</v>
      </c>
      <c r="J43" s="80">
        <v>61120155</v>
      </c>
      <c r="K43" s="81">
        <v>3671609</v>
      </c>
      <c r="L43" s="81">
        <f t="shared" si="19"/>
        <v>64791764</v>
      </c>
      <c r="M43" s="40">
        <f t="shared" si="20"/>
        <v>0.3351522412565304</v>
      </c>
      <c r="N43" s="108">
        <v>40461792</v>
      </c>
      <c r="O43" s="109">
        <v>6159439</v>
      </c>
      <c r="P43" s="110">
        <f t="shared" si="21"/>
        <v>46621231</v>
      </c>
      <c r="Q43" s="40">
        <f t="shared" si="22"/>
        <v>0.24116043606697352</v>
      </c>
      <c r="R43" s="108">
        <v>16599098</v>
      </c>
      <c r="S43" s="110">
        <v>8547313</v>
      </c>
      <c r="T43" s="110">
        <f t="shared" si="23"/>
        <v>25146411</v>
      </c>
      <c r="U43" s="40">
        <f t="shared" si="24"/>
        <v>0.11886788963745433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118181045</v>
      </c>
      <c r="AA43" s="81">
        <f t="shared" si="28"/>
        <v>18378361</v>
      </c>
      <c r="AB43" s="81">
        <f t="shared" si="29"/>
        <v>136559406</v>
      </c>
      <c r="AC43" s="40">
        <f t="shared" si="30"/>
        <v>0.6455206829063725</v>
      </c>
      <c r="AD43" s="80">
        <v>32023678</v>
      </c>
      <c r="AE43" s="81">
        <v>7350052</v>
      </c>
      <c r="AF43" s="81">
        <f t="shared" si="31"/>
        <v>39373730</v>
      </c>
      <c r="AG43" s="40">
        <f t="shared" si="32"/>
        <v>0.7902903231128399</v>
      </c>
      <c r="AH43" s="40">
        <f t="shared" si="33"/>
        <v>-0.36134039116944217</v>
      </c>
      <c r="AI43" s="12">
        <v>170681059</v>
      </c>
      <c r="AJ43" s="12">
        <v>213237518</v>
      </c>
      <c r="AK43" s="12">
        <v>168519547</v>
      </c>
      <c r="AL43" s="12"/>
    </row>
    <row r="44" spans="1:38" s="13" customFormat="1" ht="12.75">
      <c r="A44" s="29" t="s">
        <v>97</v>
      </c>
      <c r="B44" s="63" t="s">
        <v>160</v>
      </c>
      <c r="C44" s="39" t="s">
        <v>161</v>
      </c>
      <c r="D44" s="80">
        <v>128862938</v>
      </c>
      <c r="E44" s="81">
        <v>22307379</v>
      </c>
      <c r="F44" s="82">
        <f t="shared" si="17"/>
        <v>151170317</v>
      </c>
      <c r="G44" s="80">
        <v>128862938</v>
      </c>
      <c r="H44" s="81">
        <v>22036979</v>
      </c>
      <c r="I44" s="83">
        <f t="shared" si="18"/>
        <v>150899917</v>
      </c>
      <c r="J44" s="80">
        <v>41857695</v>
      </c>
      <c r="K44" s="81">
        <v>1858324</v>
      </c>
      <c r="L44" s="81">
        <f t="shared" si="19"/>
        <v>43716019</v>
      </c>
      <c r="M44" s="40">
        <f t="shared" si="20"/>
        <v>0.2891838812509734</v>
      </c>
      <c r="N44" s="108">
        <v>29853787</v>
      </c>
      <c r="O44" s="109">
        <v>752341</v>
      </c>
      <c r="P44" s="110">
        <f t="shared" si="21"/>
        <v>30606128</v>
      </c>
      <c r="Q44" s="40">
        <f t="shared" si="22"/>
        <v>0.2024612278877473</v>
      </c>
      <c r="R44" s="108">
        <v>26275358</v>
      </c>
      <c r="S44" s="110">
        <v>6291740</v>
      </c>
      <c r="T44" s="110">
        <f t="shared" si="23"/>
        <v>32567098</v>
      </c>
      <c r="U44" s="40">
        <f t="shared" si="24"/>
        <v>0.21581919094097315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97986840</v>
      </c>
      <c r="AA44" s="81">
        <f t="shared" si="28"/>
        <v>8902405</v>
      </c>
      <c r="AB44" s="81">
        <f t="shared" si="29"/>
        <v>106889245</v>
      </c>
      <c r="AC44" s="40">
        <f t="shared" si="30"/>
        <v>0.7083452868963473</v>
      </c>
      <c r="AD44" s="80">
        <v>27636553</v>
      </c>
      <c r="AE44" s="81">
        <v>3105926</v>
      </c>
      <c r="AF44" s="81">
        <f t="shared" si="31"/>
        <v>30742479</v>
      </c>
      <c r="AG44" s="40">
        <f t="shared" si="32"/>
        <v>0.7377267456321009</v>
      </c>
      <c r="AH44" s="40">
        <f t="shared" si="33"/>
        <v>0.05935171981413734</v>
      </c>
      <c r="AI44" s="12">
        <v>160222573</v>
      </c>
      <c r="AJ44" s="12">
        <v>152861820</v>
      </c>
      <c r="AK44" s="12">
        <v>112770253</v>
      </c>
      <c r="AL44" s="12"/>
    </row>
    <row r="45" spans="1:38" s="13" customFormat="1" ht="12.75">
      <c r="A45" s="29" t="s">
        <v>97</v>
      </c>
      <c r="B45" s="63" t="s">
        <v>162</v>
      </c>
      <c r="C45" s="39" t="s">
        <v>163</v>
      </c>
      <c r="D45" s="80">
        <v>100211413</v>
      </c>
      <c r="E45" s="81">
        <v>15221000</v>
      </c>
      <c r="F45" s="82">
        <f t="shared" si="17"/>
        <v>115432413</v>
      </c>
      <c r="G45" s="80">
        <v>99993637</v>
      </c>
      <c r="H45" s="81">
        <v>18337000</v>
      </c>
      <c r="I45" s="83">
        <f t="shared" si="18"/>
        <v>118330637</v>
      </c>
      <c r="J45" s="80">
        <v>13374319</v>
      </c>
      <c r="K45" s="81">
        <v>0</v>
      </c>
      <c r="L45" s="81">
        <f t="shared" si="19"/>
        <v>13374319</v>
      </c>
      <c r="M45" s="40">
        <f t="shared" si="20"/>
        <v>0.11586276897806858</v>
      </c>
      <c r="N45" s="108">
        <v>11947494</v>
      </c>
      <c r="O45" s="109">
        <v>1247184</v>
      </c>
      <c r="P45" s="110">
        <f t="shared" si="21"/>
        <v>13194678</v>
      </c>
      <c r="Q45" s="40">
        <f t="shared" si="22"/>
        <v>0.11430652497925345</v>
      </c>
      <c r="R45" s="108">
        <v>12097852</v>
      </c>
      <c r="S45" s="110">
        <v>4813216</v>
      </c>
      <c r="T45" s="110">
        <f t="shared" si="23"/>
        <v>16911068</v>
      </c>
      <c r="U45" s="40">
        <f t="shared" si="24"/>
        <v>0.14291369022208508</v>
      </c>
      <c r="V45" s="108">
        <v>0</v>
      </c>
      <c r="W45" s="110">
        <v>0</v>
      </c>
      <c r="X45" s="110">
        <f t="shared" si="25"/>
        <v>0</v>
      </c>
      <c r="Y45" s="40">
        <f t="shared" si="26"/>
        <v>0</v>
      </c>
      <c r="Z45" s="80">
        <f t="shared" si="27"/>
        <v>37419665</v>
      </c>
      <c r="AA45" s="81">
        <f t="shared" si="28"/>
        <v>6060400</v>
      </c>
      <c r="AB45" s="81">
        <f t="shared" si="29"/>
        <v>43480065</v>
      </c>
      <c r="AC45" s="40">
        <f t="shared" si="30"/>
        <v>0.3674455415971436</v>
      </c>
      <c r="AD45" s="80">
        <v>9709726</v>
      </c>
      <c r="AE45" s="81">
        <v>905108</v>
      </c>
      <c r="AF45" s="81">
        <f t="shared" si="31"/>
        <v>10614834</v>
      </c>
      <c r="AG45" s="40">
        <f t="shared" si="32"/>
        <v>5661.071482659398</v>
      </c>
      <c r="AH45" s="40">
        <f t="shared" si="33"/>
        <v>0.5931542594071655</v>
      </c>
      <c r="AI45" s="12">
        <v>19809</v>
      </c>
      <c r="AJ45" s="12">
        <v>19809</v>
      </c>
      <c r="AK45" s="12">
        <v>112140165</v>
      </c>
      <c r="AL45" s="12"/>
    </row>
    <row r="46" spans="1:38" s="13" customFormat="1" ht="12.75">
      <c r="A46" s="29" t="s">
        <v>116</v>
      </c>
      <c r="B46" s="63" t="s">
        <v>164</v>
      </c>
      <c r="C46" s="39" t="s">
        <v>165</v>
      </c>
      <c r="D46" s="80">
        <v>282317204</v>
      </c>
      <c r="E46" s="81">
        <v>172464500</v>
      </c>
      <c r="F46" s="82">
        <f t="shared" si="17"/>
        <v>454781704</v>
      </c>
      <c r="G46" s="80">
        <v>282317204</v>
      </c>
      <c r="H46" s="81">
        <v>172464500</v>
      </c>
      <c r="I46" s="83">
        <f t="shared" si="18"/>
        <v>454781704</v>
      </c>
      <c r="J46" s="80">
        <v>73012416</v>
      </c>
      <c r="K46" s="81">
        <v>49632251</v>
      </c>
      <c r="L46" s="81">
        <f t="shared" si="19"/>
        <v>122644667</v>
      </c>
      <c r="M46" s="40">
        <f t="shared" si="20"/>
        <v>0.2696781025298238</v>
      </c>
      <c r="N46" s="108">
        <v>90397018</v>
      </c>
      <c r="O46" s="109">
        <v>26304710</v>
      </c>
      <c r="P46" s="110">
        <f t="shared" si="21"/>
        <v>116701728</v>
      </c>
      <c r="Q46" s="40">
        <f t="shared" si="22"/>
        <v>0.2566104286376481</v>
      </c>
      <c r="R46" s="108">
        <v>81985153</v>
      </c>
      <c r="S46" s="110">
        <v>42718876</v>
      </c>
      <c r="T46" s="110">
        <f t="shared" si="23"/>
        <v>124704029</v>
      </c>
      <c r="U46" s="40">
        <f t="shared" si="24"/>
        <v>0.27420634538103583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245394587</v>
      </c>
      <c r="AA46" s="81">
        <f t="shared" si="28"/>
        <v>118655837</v>
      </c>
      <c r="AB46" s="81">
        <f t="shared" si="29"/>
        <v>364050424</v>
      </c>
      <c r="AC46" s="40">
        <f t="shared" si="30"/>
        <v>0.8004948765485078</v>
      </c>
      <c r="AD46" s="80">
        <v>47800908</v>
      </c>
      <c r="AE46" s="81">
        <v>16965942</v>
      </c>
      <c r="AF46" s="81">
        <f t="shared" si="31"/>
        <v>64766850</v>
      </c>
      <c r="AG46" s="40">
        <f t="shared" si="32"/>
        <v>1.4725805493465953</v>
      </c>
      <c r="AH46" s="40">
        <f t="shared" si="33"/>
        <v>0.9254298919894977</v>
      </c>
      <c r="AI46" s="12">
        <v>185623759</v>
      </c>
      <c r="AJ46" s="12">
        <v>185623759</v>
      </c>
      <c r="AK46" s="12">
        <v>273345937</v>
      </c>
      <c r="AL46" s="12"/>
    </row>
    <row r="47" spans="1:38" s="59" customFormat="1" ht="12.75">
      <c r="A47" s="64"/>
      <c r="B47" s="65" t="s">
        <v>166</v>
      </c>
      <c r="C47" s="32"/>
      <c r="D47" s="84">
        <f>SUM(D42:D46)</f>
        <v>835996178</v>
      </c>
      <c r="E47" s="85">
        <f>SUM(E42:E46)</f>
        <v>295714979</v>
      </c>
      <c r="F47" s="86">
        <f t="shared" si="17"/>
        <v>1131711157</v>
      </c>
      <c r="G47" s="84">
        <f>SUM(G42:G46)</f>
        <v>841888635</v>
      </c>
      <c r="H47" s="85">
        <f>SUM(H42:H46)</f>
        <v>300279737</v>
      </c>
      <c r="I47" s="86">
        <f t="shared" si="18"/>
        <v>1142168372</v>
      </c>
      <c r="J47" s="84">
        <f>SUM(J42:J46)</f>
        <v>244695813</v>
      </c>
      <c r="K47" s="85">
        <f>SUM(K42:K46)</f>
        <v>61734548</v>
      </c>
      <c r="L47" s="85">
        <f t="shared" si="19"/>
        <v>306430361</v>
      </c>
      <c r="M47" s="44">
        <f t="shared" si="20"/>
        <v>0.2707672881941907</v>
      </c>
      <c r="N47" s="114">
        <f>SUM(N42:N46)</f>
        <v>207193640</v>
      </c>
      <c r="O47" s="115">
        <f>SUM(O42:O46)</f>
        <v>46554763</v>
      </c>
      <c r="P47" s="116">
        <f t="shared" si="21"/>
        <v>253748403</v>
      </c>
      <c r="Q47" s="44">
        <f t="shared" si="22"/>
        <v>0.22421657808221113</v>
      </c>
      <c r="R47" s="114">
        <f>SUM(R42:R46)</f>
        <v>147055319</v>
      </c>
      <c r="S47" s="116">
        <f>SUM(S42:S46)</f>
        <v>67148484</v>
      </c>
      <c r="T47" s="116">
        <f t="shared" si="23"/>
        <v>214203803</v>
      </c>
      <c r="U47" s="44">
        <f t="shared" si="24"/>
        <v>0.18754135401676136</v>
      </c>
      <c r="V47" s="114">
        <f>SUM(V42:V46)</f>
        <v>0</v>
      </c>
      <c r="W47" s="116">
        <f>SUM(W42:W46)</f>
        <v>0</v>
      </c>
      <c r="X47" s="116">
        <f t="shared" si="25"/>
        <v>0</v>
      </c>
      <c r="Y47" s="44">
        <f t="shared" si="26"/>
        <v>0</v>
      </c>
      <c r="Z47" s="84">
        <f t="shared" si="27"/>
        <v>598944772</v>
      </c>
      <c r="AA47" s="85">
        <f t="shared" si="28"/>
        <v>175437795</v>
      </c>
      <c r="AB47" s="85">
        <f t="shared" si="29"/>
        <v>774382567</v>
      </c>
      <c r="AC47" s="44">
        <f t="shared" si="30"/>
        <v>0.677993355431488</v>
      </c>
      <c r="AD47" s="84">
        <f>SUM(AD42:AD46)</f>
        <v>163185808</v>
      </c>
      <c r="AE47" s="85">
        <f>SUM(AE42:AE46)</f>
        <v>35086904</v>
      </c>
      <c r="AF47" s="85">
        <f t="shared" si="31"/>
        <v>198272712</v>
      </c>
      <c r="AG47" s="44">
        <f t="shared" si="32"/>
        <v>1.087233796425139</v>
      </c>
      <c r="AH47" s="44">
        <f t="shared" si="33"/>
        <v>0.08034938766561073</v>
      </c>
      <c r="AI47" s="66">
        <f>SUM(AI42:AI46)</f>
        <v>709978655</v>
      </c>
      <c r="AJ47" s="66">
        <f>SUM(AJ42:AJ46)</f>
        <v>754580400</v>
      </c>
      <c r="AK47" s="66">
        <f>SUM(AK42:AK46)</f>
        <v>820405313</v>
      </c>
      <c r="AL47" s="66"/>
    </row>
    <row r="48" spans="1:38" s="13" customFormat="1" ht="12.75">
      <c r="A48" s="29" t="s">
        <v>97</v>
      </c>
      <c r="B48" s="63" t="s">
        <v>167</v>
      </c>
      <c r="C48" s="39" t="s">
        <v>168</v>
      </c>
      <c r="D48" s="80">
        <v>160864367</v>
      </c>
      <c r="E48" s="81">
        <v>79468000</v>
      </c>
      <c r="F48" s="82">
        <f t="shared" si="17"/>
        <v>240332367</v>
      </c>
      <c r="G48" s="80">
        <v>160864367</v>
      </c>
      <c r="H48" s="81">
        <v>79468000</v>
      </c>
      <c r="I48" s="83">
        <f t="shared" si="18"/>
        <v>240332367</v>
      </c>
      <c r="J48" s="80">
        <v>144675230</v>
      </c>
      <c r="K48" s="81">
        <v>8931530</v>
      </c>
      <c r="L48" s="81">
        <f t="shared" si="19"/>
        <v>153606760</v>
      </c>
      <c r="M48" s="40">
        <f t="shared" si="20"/>
        <v>0.6391430414364454</v>
      </c>
      <c r="N48" s="108">
        <v>45205477</v>
      </c>
      <c r="O48" s="109">
        <v>28921921</v>
      </c>
      <c r="P48" s="110">
        <f t="shared" si="21"/>
        <v>74127398</v>
      </c>
      <c r="Q48" s="40">
        <f t="shared" si="22"/>
        <v>0.3084370154769873</v>
      </c>
      <c r="R48" s="108">
        <v>95580322</v>
      </c>
      <c r="S48" s="110">
        <v>2403500</v>
      </c>
      <c r="T48" s="110">
        <f t="shared" si="23"/>
        <v>97983822</v>
      </c>
      <c r="U48" s="40">
        <f t="shared" si="24"/>
        <v>0.4077013147380186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285461029</v>
      </c>
      <c r="AA48" s="81">
        <f t="shared" si="28"/>
        <v>40256951</v>
      </c>
      <c r="AB48" s="81">
        <f t="shared" si="29"/>
        <v>325717980</v>
      </c>
      <c r="AC48" s="40">
        <f t="shared" si="30"/>
        <v>1.3552813716514513</v>
      </c>
      <c r="AD48" s="80">
        <v>0</v>
      </c>
      <c r="AE48" s="81">
        <v>13844812</v>
      </c>
      <c r="AF48" s="81">
        <f t="shared" si="31"/>
        <v>13844812</v>
      </c>
      <c r="AG48" s="40">
        <f t="shared" si="32"/>
        <v>0.6180365961111522</v>
      </c>
      <c r="AH48" s="40">
        <f t="shared" si="33"/>
        <v>6.077295235211572</v>
      </c>
      <c r="AI48" s="12">
        <v>121013787</v>
      </c>
      <c r="AJ48" s="12">
        <v>121013787</v>
      </c>
      <c r="AK48" s="12">
        <v>74790949</v>
      </c>
      <c r="AL48" s="12"/>
    </row>
    <row r="49" spans="1:38" s="13" customFormat="1" ht="12.75">
      <c r="A49" s="29" t="s">
        <v>97</v>
      </c>
      <c r="B49" s="63" t="s">
        <v>169</v>
      </c>
      <c r="C49" s="39" t="s">
        <v>170</v>
      </c>
      <c r="D49" s="80">
        <v>77334194</v>
      </c>
      <c r="E49" s="81">
        <v>1545217</v>
      </c>
      <c r="F49" s="82">
        <f t="shared" si="17"/>
        <v>78879411</v>
      </c>
      <c r="G49" s="80">
        <v>77334194</v>
      </c>
      <c r="H49" s="81">
        <v>1545217</v>
      </c>
      <c r="I49" s="83">
        <f t="shared" si="18"/>
        <v>78879411</v>
      </c>
      <c r="J49" s="80">
        <v>33419772</v>
      </c>
      <c r="K49" s="81">
        <v>0</v>
      </c>
      <c r="L49" s="81">
        <f t="shared" si="19"/>
        <v>33419772</v>
      </c>
      <c r="M49" s="40">
        <f t="shared" si="20"/>
        <v>0.42368181476405803</v>
      </c>
      <c r="N49" s="108">
        <v>27604503</v>
      </c>
      <c r="O49" s="109">
        <v>0</v>
      </c>
      <c r="P49" s="110">
        <f t="shared" si="21"/>
        <v>27604503</v>
      </c>
      <c r="Q49" s="40">
        <f t="shared" si="22"/>
        <v>0.3499582799876637</v>
      </c>
      <c r="R49" s="108">
        <v>957716</v>
      </c>
      <c r="S49" s="110">
        <v>0</v>
      </c>
      <c r="T49" s="110">
        <f t="shared" si="23"/>
        <v>957716</v>
      </c>
      <c r="U49" s="40">
        <f t="shared" si="24"/>
        <v>0.012141520681486833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61981991</v>
      </c>
      <c r="AA49" s="81">
        <f t="shared" si="28"/>
        <v>0</v>
      </c>
      <c r="AB49" s="81">
        <f t="shared" si="29"/>
        <v>61981991</v>
      </c>
      <c r="AC49" s="40">
        <f t="shared" si="30"/>
        <v>0.7857816154332086</v>
      </c>
      <c r="AD49" s="80">
        <v>24523078</v>
      </c>
      <c r="AE49" s="81">
        <v>2428849</v>
      </c>
      <c r="AF49" s="81">
        <f t="shared" si="31"/>
        <v>26951927</v>
      </c>
      <c r="AG49" s="40">
        <f t="shared" si="32"/>
        <v>1.095886342339892</v>
      </c>
      <c r="AH49" s="40">
        <f t="shared" si="33"/>
        <v>-0.9644657689967772</v>
      </c>
      <c r="AI49" s="12">
        <v>92030823</v>
      </c>
      <c r="AJ49" s="12">
        <v>92030823</v>
      </c>
      <c r="AK49" s="12">
        <v>100855322</v>
      </c>
      <c r="AL49" s="12"/>
    </row>
    <row r="50" spans="1:38" s="13" customFormat="1" ht="12.75">
      <c r="A50" s="29" t="s">
        <v>97</v>
      </c>
      <c r="B50" s="63" t="s">
        <v>171</v>
      </c>
      <c r="C50" s="39" t="s">
        <v>172</v>
      </c>
      <c r="D50" s="80">
        <v>145428000</v>
      </c>
      <c r="E50" s="81">
        <v>53710000</v>
      </c>
      <c r="F50" s="82">
        <f t="shared" si="17"/>
        <v>199138000</v>
      </c>
      <c r="G50" s="80">
        <v>152330000</v>
      </c>
      <c r="H50" s="81">
        <v>105072840</v>
      </c>
      <c r="I50" s="83">
        <f t="shared" si="18"/>
        <v>257402840</v>
      </c>
      <c r="J50" s="80">
        <v>55978490</v>
      </c>
      <c r="K50" s="81">
        <v>5561599</v>
      </c>
      <c r="L50" s="81">
        <f t="shared" si="19"/>
        <v>61540089</v>
      </c>
      <c r="M50" s="40">
        <f t="shared" si="20"/>
        <v>0.3090323745342426</v>
      </c>
      <c r="N50" s="108">
        <v>63111047</v>
      </c>
      <c r="O50" s="109">
        <v>6925396</v>
      </c>
      <c r="P50" s="110">
        <f t="shared" si="21"/>
        <v>70036443</v>
      </c>
      <c r="Q50" s="40">
        <f t="shared" si="22"/>
        <v>0.3516980335244905</v>
      </c>
      <c r="R50" s="108">
        <v>43549293</v>
      </c>
      <c r="S50" s="110">
        <v>14783341</v>
      </c>
      <c r="T50" s="110">
        <f t="shared" si="23"/>
        <v>58332634</v>
      </c>
      <c r="U50" s="40">
        <f t="shared" si="24"/>
        <v>0.22662000932079848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162638830</v>
      </c>
      <c r="AA50" s="81">
        <f t="shared" si="28"/>
        <v>27270336</v>
      </c>
      <c r="AB50" s="81">
        <f t="shared" si="29"/>
        <v>189909166</v>
      </c>
      <c r="AC50" s="40">
        <f t="shared" si="30"/>
        <v>0.7377897073707501</v>
      </c>
      <c r="AD50" s="80">
        <v>32646854</v>
      </c>
      <c r="AE50" s="81">
        <v>16119160</v>
      </c>
      <c r="AF50" s="81">
        <f t="shared" si="31"/>
        <v>48766014</v>
      </c>
      <c r="AG50" s="40">
        <f t="shared" si="32"/>
        <v>1.3377727357277205</v>
      </c>
      <c r="AH50" s="40">
        <f t="shared" si="33"/>
        <v>0.1961739173515391</v>
      </c>
      <c r="AI50" s="12">
        <v>124224603</v>
      </c>
      <c r="AJ50" s="12">
        <v>124224603</v>
      </c>
      <c r="AK50" s="12">
        <v>166184287</v>
      </c>
      <c r="AL50" s="12"/>
    </row>
    <row r="51" spans="1:38" s="13" customFormat="1" ht="12.75">
      <c r="A51" s="29" t="s">
        <v>97</v>
      </c>
      <c r="B51" s="63" t="s">
        <v>173</v>
      </c>
      <c r="C51" s="39" t="s">
        <v>174</v>
      </c>
      <c r="D51" s="80">
        <v>138865284</v>
      </c>
      <c r="E51" s="81">
        <v>42217413</v>
      </c>
      <c r="F51" s="82">
        <f t="shared" si="17"/>
        <v>181082697</v>
      </c>
      <c r="G51" s="80">
        <v>138865284</v>
      </c>
      <c r="H51" s="81">
        <v>42217413</v>
      </c>
      <c r="I51" s="83">
        <f t="shared" si="18"/>
        <v>181082697</v>
      </c>
      <c r="J51" s="80">
        <v>2852656</v>
      </c>
      <c r="K51" s="81">
        <v>6116723</v>
      </c>
      <c r="L51" s="81">
        <f t="shared" si="19"/>
        <v>8969379</v>
      </c>
      <c r="M51" s="40">
        <f t="shared" si="20"/>
        <v>0.04953194948272722</v>
      </c>
      <c r="N51" s="108">
        <v>2133822</v>
      </c>
      <c r="O51" s="109">
        <v>3740046</v>
      </c>
      <c r="P51" s="110">
        <f t="shared" si="21"/>
        <v>5873868</v>
      </c>
      <c r="Q51" s="40">
        <f t="shared" si="22"/>
        <v>0.032437489044025006</v>
      </c>
      <c r="R51" s="108">
        <v>26536295</v>
      </c>
      <c r="S51" s="110">
        <v>17294</v>
      </c>
      <c r="T51" s="110">
        <f t="shared" si="23"/>
        <v>26553589</v>
      </c>
      <c r="U51" s="40">
        <f t="shared" si="24"/>
        <v>0.14663791427846914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31522773</v>
      </c>
      <c r="AA51" s="81">
        <f t="shared" si="28"/>
        <v>9874063</v>
      </c>
      <c r="AB51" s="81">
        <f t="shared" si="29"/>
        <v>41396836</v>
      </c>
      <c r="AC51" s="40">
        <f t="shared" si="30"/>
        <v>0.22860735280522138</v>
      </c>
      <c r="AD51" s="80">
        <v>23588367</v>
      </c>
      <c r="AE51" s="81">
        <v>5412830</v>
      </c>
      <c r="AF51" s="81">
        <f t="shared" si="31"/>
        <v>29001197</v>
      </c>
      <c r="AG51" s="40">
        <f t="shared" si="32"/>
        <v>0.4896511885832404</v>
      </c>
      <c r="AH51" s="40">
        <f t="shared" si="33"/>
        <v>-0.08439679231171049</v>
      </c>
      <c r="AI51" s="12">
        <v>138303902</v>
      </c>
      <c r="AJ51" s="12">
        <v>138303902</v>
      </c>
      <c r="AK51" s="12">
        <v>67720670</v>
      </c>
      <c r="AL51" s="12"/>
    </row>
    <row r="52" spans="1:38" s="13" customFormat="1" ht="12.75">
      <c r="A52" s="29" t="s">
        <v>97</v>
      </c>
      <c r="B52" s="63" t="s">
        <v>175</v>
      </c>
      <c r="C52" s="39" t="s">
        <v>176</v>
      </c>
      <c r="D52" s="80">
        <v>651725709</v>
      </c>
      <c r="E52" s="81">
        <v>87757205</v>
      </c>
      <c r="F52" s="82">
        <f t="shared" si="17"/>
        <v>739482914</v>
      </c>
      <c r="G52" s="80">
        <v>710939909</v>
      </c>
      <c r="H52" s="81">
        <v>298821824</v>
      </c>
      <c r="I52" s="83">
        <f t="shared" si="18"/>
        <v>1009761733</v>
      </c>
      <c r="J52" s="80">
        <v>236083397</v>
      </c>
      <c r="K52" s="81">
        <v>19438474</v>
      </c>
      <c r="L52" s="81">
        <f t="shared" si="19"/>
        <v>255521871</v>
      </c>
      <c r="M52" s="40">
        <f t="shared" si="20"/>
        <v>0.3455412777799488</v>
      </c>
      <c r="N52" s="108">
        <v>103761133</v>
      </c>
      <c r="O52" s="109">
        <v>33799646</v>
      </c>
      <c r="P52" s="110">
        <f t="shared" si="21"/>
        <v>137560779</v>
      </c>
      <c r="Q52" s="40">
        <f t="shared" si="22"/>
        <v>0.18602293088275465</v>
      </c>
      <c r="R52" s="108">
        <v>122658176</v>
      </c>
      <c r="S52" s="110">
        <v>32620935</v>
      </c>
      <c r="T52" s="110">
        <f t="shared" si="23"/>
        <v>155279111</v>
      </c>
      <c r="U52" s="40">
        <f t="shared" si="24"/>
        <v>0.15377797150092634</v>
      </c>
      <c r="V52" s="108">
        <v>0</v>
      </c>
      <c r="W52" s="110">
        <v>0</v>
      </c>
      <c r="X52" s="110">
        <f t="shared" si="25"/>
        <v>0</v>
      </c>
      <c r="Y52" s="40">
        <f t="shared" si="26"/>
        <v>0</v>
      </c>
      <c r="Z52" s="80">
        <f t="shared" si="27"/>
        <v>462502706</v>
      </c>
      <c r="AA52" s="81">
        <f t="shared" si="28"/>
        <v>85859055</v>
      </c>
      <c r="AB52" s="81">
        <f t="shared" si="29"/>
        <v>548361761</v>
      </c>
      <c r="AC52" s="40">
        <f t="shared" si="30"/>
        <v>0.543060548918623</v>
      </c>
      <c r="AD52" s="80">
        <v>128650381</v>
      </c>
      <c r="AE52" s="81">
        <v>14267240</v>
      </c>
      <c r="AF52" s="81">
        <f t="shared" si="31"/>
        <v>142917621</v>
      </c>
      <c r="AG52" s="40">
        <f t="shared" si="32"/>
        <v>0.6502053485326907</v>
      </c>
      <c r="AH52" s="40">
        <f t="shared" si="33"/>
        <v>0.08649381310370408</v>
      </c>
      <c r="AI52" s="12">
        <v>739504009</v>
      </c>
      <c r="AJ52" s="12">
        <v>886721700</v>
      </c>
      <c r="AK52" s="12">
        <v>576551192</v>
      </c>
      <c r="AL52" s="12"/>
    </row>
    <row r="53" spans="1:38" s="13" customFormat="1" ht="12.75">
      <c r="A53" s="29" t="s">
        <v>116</v>
      </c>
      <c r="B53" s="63" t="s">
        <v>177</v>
      </c>
      <c r="C53" s="39" t="s">
        <v>178</v>
      </c>
      <c r="D53" s="80">
        <v>663048301</v>
      </c>
      <c r="E53" s="81">
        <v>767585491</v>
      </c>
      <c r="F53" s="82">
        <f t="shared" si="17"/>
        <v>1430633792</v>
      </c>
      <c r="G53" s="80">
        <v>663048301</v>
      </c>
      <c r="H53" s="81">
        <v>767585491</v>
      </c>
      <c r="I53" s="83">
        <f t="shared" si="18"/>
        <v>1430633792</v>
      </c>
      <c r="J53" s="80">
        <v>266513494</v>
      </c>
      <c r="K53" s="81">
        <v>98039593</v>
      </c>
      <c r="L53" s="81">
        <f t="shared" si="19"/>
        <v>364553087</v>
      </c>
      <c r="M53" s="40">
        <f t="shared" si="20"/>
        <v>0.25481928991091524</v>
      </c>
      <c r="N53" s="108">
        <v>215583178</v>
      </c>
      <c r="O53" s="109">
        <v>155086814</v>
      </c>
      <c r="P53" s="110">
        <f t="shared" si="21"/>
        <v>370669992</v>
      </c>
      <c r="Q53" s="40">
        <f t="shared" si="22"/>
        <v>0.2590949508342104</v>
      </c>
      <c r="R53" s="108">
        <v>198235267</v>
      </c>
      <c r="S53" s="110">
        <v>0</v>
      </c>
      <c r="T53" s="110">
        <f t="shared" si="23"/>
        <v>198235267</v>
      </c>
      <c r="U53" s="40">
        <f t="shared" si="24"/>
        <v>0.13856464743704305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680331939</v>
      </c>
      <c r="AA53" s="81">
        <f t="shared" si="28"/>
        <v>253126407</v>
      </c>
      <c r="AB53" s="81">
        <f t="shared" si="29"/>
        <v>933458346</v>
      </c>
      <c r="AC53" s="40">
        <f t="shared" si="30"/>
        <v>0.6524788881821687</v>
      </c>
      <c r="AD53" s="80">
        <v>157983724</v>
      </c>
      <c r="AE53" s="81">
        <v>24596995</v>
      </c>
      <c r="AF53" s="81">
        <f t="shared" si="31"/>
        <v>182580719</v>
      </c>
      <c r="AG53" s="40">
        <f t="shared" si="32"/>
        <v>0.560370021682326</v>
      </c>
      <c r="AH53" s="40">
        <f t="shared" si="33"/>
        <v>0.0857404225689351</v>
      </c>
      <c r="AI53" s="12">
        <v>1216074791</v>
      </c>
      <c r="AJ53" s="12">
        <v>1216074791</v>
      </c>
      <c r="AK53" s="12">
        <v>681451857</v>
      </c>
      <c r="AL53" s="12"/>
    </row>
    <row r="54" spans="1:38" s="59" customFormat="1" ht="12.75">
      <c r="A54" s="64"/>
      <c r="B54" s="65" t="s">
        <v>179</v>
      </c>
      <c r="C54" s="32"/>
      <c r="D54" s="84">
        <f>SUM(D48:D53)</f>
        <v>1837265855</v>
      </c>
      <c r="E54" s="85">
        <f>SUM(E48:E53)</f>
        <v>1032283326</v>
      </c>
      <c r="F54" s="86">
        <f t="shared" si="17"/>
        <v>2869549181</v>
      </c>
      <c r="G54" s="84">
        <f>SUM(G48:G53)</f>
        <v>1903382055</v>
      </c>
      <c r="H54" s="85">
        <f>SUM(H48:H53)</f>
        <v>1294710785</v>
      </c>
      <c r="I54" s="86">
        <f t="shared" si="18"/>
        <v>3198092840</v>
      </c>
      <c r="J54" s="84">
        <f>SUM(J48:J53)</f>
        <v>739523039</v>
      </c>
      <c r="K54" s="85">
        <f>SUM(K48:K53)</f>
        <v>138087919</v>
      </c>
      <c r="L54" s="85">
        <f t="shared" si="19"/>
        <v>877610958</v>
      </c>
      <c r="M54" s="44">
        <f t="shared" si="20"/>
        <v>0.30583583087227806</v>
      </c>
      <c r="N54" s="114">
        <f>SUM(N48:N53)</f>
        <v>457399160</v>
      </c>
      <c r="O54" s="115">
        <f>SUM(O48:O53)</f>
        <v>228473823</v>
      </c>
      <c r="P54" s="116">
        <f t="shared" si="21"/>
        <v>685872983</v>
      </c>
      <c r="Q54" s="44">
        <f t="shared" si="22"/>
        <v>0.2390176782964153</v>
      </c>
      <c r="R54" s="114">
        <f>SUM(R48:R53)</f>
        <v>487517069</v>
      </c>
      <c r="S54" s="116">
        <f>SUM(S48:S53)</f>
        <v>49825070</v>
      </c>
      <c r="T54" s="116">
        <f t="shared" si="23"/>
        <v>537342139</v>
      </c>
      <c r="U54" s="44">
        <f t="shared" si="24"/>
        <v>0.16801955599262716</v>
      </c>
      <c r="V54" s="114">
        <f>SUM(V48:V53)</f>
        <v>0</v>
      </c>
      <c r="W54" s="116">
        <f>SUM(W48:W53)</f>
        <v>0</v>
      </c>
      <c r="X54" s="116">
        <f t="shared" si="25"/>
        <v>0</v>
      </c>
      <c r="Y54" s="44">
        <f t="shared" si="26"/>
        <v>0</v>
      </c>
      <c r="Z54" s="84">
        <f t="shared" si="27"/>
        <v>1684439268</v>
      </c>
      <c r="AA54" s="85">
        <f t="shared" si="28"/>
        <v>416386812</v>
      </c>
      <c r="AB54" s="85">
        <f t="shared" si="29"/>
        <v>2100826080</v>
      </c>
      <c r="AC54" s="44">
        <f t="shared" si="30"/>
        <v>0.6568996539825279</v>
      </c>
      <c r="AD54" s="84">
        <f>SUM(AD48:AD53)</f>
        <v>367392404</v>
      </c>
      <c r="AE54" s="85">
        <f>SUM(AE48:AE53)</f>
        <v>76669886</v>
      </c>
      <c r="AF54" s="85">
        <f t="shared" si="31"/>
        <v>444062290</v>
      </c>
      <c r="AG54" s="44">
        <f t="shared" si="32"/>
        <v>0.6467475699060036</v>
      </c>
      <c r="AH54" s="44">
        <f t="shared" si="33"/>
        <v>0.210060280056656</v>
      </c>
      <c r="AI54" s="66">
        <f>SUM(AI48:AI53)</f>
        <v>2431151915</v>
      </c>
      <c r="AJ54" s="66">
        <f>SUM(AJ48:AJ53)</f>
        <v>2578369606</v>
      </c>
      <c r="AK54" s="66">
        <f>SUM(AK48:AK53)</f>
        <v>1667554277</v>
      </c>
      <c r="AL54" s="66"/>
    </row>
    <row r="55" spans="1:38" s="13" customFormat="1" ht="12.75">
      <c r="A55" s="29" t="s">
        <v>97</v>
      </c>
      <c r="B55" s="63" t="s">
        <v>180</v>
      </c>
      <c r="C55" s="39" t="s">
        <v>181</v>
      </c>
      <c r="D55" s="80">
        <v>249443572</v>
      </c>
      <c r="E55" s="81">
        <v>179969283</v>
      </c>
      <c r="F55" s="82">
        <f t="shared" si="17"/>
        <v>429412855</v>
      </c>
      <c r="G55" s="80">
        <v>205247036</v>
      </c>
      <c r="H55" s="81">
        <v>157796535</v>
      </c>
      <c r="I55" s="82">
        <f t="shared" si="18"/>
        <v>363043571</v>
      </c>
      <c r="J55" s="80">
        <v>87163389</v>
      </c>
      <c r="K55" s="94">
        <v>9364461</v>
      </c>
      <c r="L55" s="81">
        <f t="shared" si="19"/>
        <v>96527850</v>
      </c>
      <c r="M55" s="40">
        <f t="shared" si="20"/>
        <v>0.22479031280980166</v>
      </c>
      <c r="N55" s="108">
        <v>48267730</v>
      </c>
      <c r="O55" s="109">
        <v>11158675</v>
      </c>
      <c r="P55" s="110">
        <f t="shared" si="21"/>
        <v>59426405</v>
      </c>
      <c r="Q55" s="40">
        <f t="shared" si="22"/>
        <v>0.13838990684151736</v>
      </c>
      <c r="R55" s="108">
        <v>48975855</v>
      </c>
      <c r="S55" s="110">
        <v>11979260</v>
      </c>
      <c r="T55" s="110">
        <f t="shared" si="23"/>
        <v>60955115</v>
      </c>
      <c r="U55" s="40">
        <f t="shared" si="24"/>
        <v>0.16790027387649292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184406974</v>
      </c>
      <c r="AA55" s="81">
        <f t="shared" si="28"/>
        <v>32502396</v>
      </c>
      <c r="AB55" s="81">
        <f t="shared" si="29"/>
        <v>216909370</v>
      </c>
      <c r="AC55" s="40">
        <f t="shared" si="30"/>
        <v>0.597474758752855</v>
      </c>
      <c r="AD55" s="80">
        <v>42237817</v>
      </c>
      <c r="AE55" s="81">
        <v>5997170</v>
      </c>
      <c r="AF55" s="81">
        <f t="shared" si="31"/>
        <v>48234987</v>
      </c>
      <c r="AG55" s="40">
        <f t="shared" si="32"/>
        <v>0.46382536740548114</v>
      </c>
      <c r="AH55" s="40">
        <f t="shared" si="33"/>
        <v>0.2637116498030776</v>
      </c>
      <c r="AI55" s="12">
        <v>123974889</v>
      </c>
      <c r="AJ55" s="12">
        <v>351792792</v>
      </c>
      <c r="AK55" s="12">
        <v>163170421</v>
      </c>
      <c r="AL55" s="12"/>
    </row>
    <row r="56" spans="1:38" s="13" customFormat="1" ht="12.75">
      <c r="A56" s="29" t="s">
        <v>97</v>
      </c>
      <c r="B56" s="63" t="s">
        <v>182</v>
      </c>
      <c r="C56" s="39" t="s">
        <v>183</v>
      </c>
      <c r="D56" s="80">
        <v>145147735</v>
      </c>
      <c r="E56" s="81">
        <v>97474748</v>
      </c>
      <c r="F56" s="82">
        <f t="shared" si="17"/>
        <v>242622483</v>
      </c>
      <c r="G56" s="80">
        <v>145147735</v>
      </c>
      <c r="H56" s="81">
        <v>97474748</v>
      </c>
      <c r="I56" s="83">
        <f t="shared" si="18"/>
        <v>242622483</v>
      </c>
      <c r="J56" s="80">
        <v>13386650</v>
      </c>
      <c r="K56" s="81">
        <v>1210410</v>
      </c>
      <c r="L56" s="81">
        <f t="shared" si="19"/>
        <v>14597060</v>
      </c>
      <c r="M56" s="40">
        <f t="shared" si="20"/>
        <v>0.060163674114241096</v>
      </c>
      <c r="N56" s="108">
        <v>19267965</v>
      </c>
      <c r="O56" s="109">
        <v>0</v>
      </c>
      <c r="P56" s="110">
        <f t="shared" si="21"/>
        <v>19267965</v>
      </c>
      <c r="Q56" s="40">
        <f t="shared" si="22"/>
        <v>0.07941541427551872</v>
      </c>
      <c r="R56" s="108">
        <v>100960772</v>
      </c>
      <c r="S56" s="110">
        <v>41988826</v>
      </c>
      <c r="T56" s="110">
        <f t="shared" si="23"/>
        <v>142949598</v>
      </c>
      <c r="U56" s="40">
        <f t="shared" si="24"/>
        <v>0.5891852899716635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133615387</v>
      </c>
      <c r="AA56" s="81">
        <f t="shared" si="28"/>
        <v>43199236</v>
      </c>
      <c r="AB56" s="81">
        <f t="shared" si="29"/>
        <v>176814623</v>
      </c>
      <c r="AC56" s="40">
        <f t="shared" si="30"/>
        <v>0.7287643783614234</v>
      </c>
      <c r="AD56" s="80">
        <v>2760145</v>
      </c>
      <c r="AE56" s="81">
        <v>10086382</v>
      </c>
      <c r="AF56" s="81">
        <f t="shared" si="31"/>
        <v>12846527</v>
      </c>
      <c r="AG56" s="40">
        <f t="shared" si="32"/>
        <v>0.5397010049273069</v>
      </c>
      <c r="AH56" s="40">
        <f t="shared" si="33"/>
        <v>10.127489787706825</v>
      </c>
      <c r="AI56" s="12">
        <v>77119526</v>
      </c>
      <c r="AJ56" s="12">
        <v>215273581</v>
      </c>
      <c r="AK56" s="12">
        <v>116183368</v>
      </c>
      <c r="AL56" s="12"/>
    </row>
    <row r="57" spans="1:38" s="13" customFormat="1" ht="12.75">
      <c r="A57" s="29" t="s">
        <v>97</v>
      </c>
      <c r="B57" s="63" t="s">
        <v>184</v>
      </c>
      <c r="C57" s="39" t="s">
        <v>185</v>
      </c>
      <c r="D57" s="80">
        <v>121380958</v>
      </c>
      <c r="E57" s="81">
        <v>88875143</v>
      </c>
      <c r="F57" s="82">
        <f t="shared" si="17"/>
        <v>210256101</v>
      </c>
      <c r="G57" s="80">
        <v>121380958</v>
      </c>
      <c r="H57" s="81">
        <v>88875143</v>
      </c>
      <c r="I57" s="83">
        <f t="shared" si="18"/>
        <v>210256101</v>
      </c>
      <c r="J57" s="80">
        <v>70912178</v>
      </c>
      <c r="K57" s="81">
        <v>9152420</v>
      </c>
      <c r="L57" s="81">
        <f t="shared" si="19"/>
        <v>80064598</v>
      </c>
      <c r="M57" s="40">
        <f t="shared" si="20"/>
        <v>0.38079559936289314</v>
      </c>
      <c r="N57" s="108">
        <v>311864388</v>
      </c>
      <c r="O57" s="109">
        <v>0</v>
      </c>
      <c r="P57" s="110">
        <f t="shared" si="21"/>
        <v>311864388</v>
      </c>
      <c r="Q57" s="40">
        <f t="shared" si="22"/>
        <v>1.4832596367798145</v>
      </c>
      <c r="R57" s="108">
        <v>196092506</v>
      </c>
      <c r="S57" s="110">
        <v>13056487</v>
      </c>
      <c r="T57" s="110">
        <f t="shared" si="23"/>
        <v>209148993</v>
      </c>
      <c r="U57" s="40">
        <f t="shared" si="24"/>
        <v>0.994734478596652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578869072</v>
      </c>
      <c r="AA57" s="81">
        <f t="shared" si="28"/>
        <v>22208907</v>
      </c>
      <c r="AB57" s="81">
        <f t="shared" si="29"/>
        <v>601077979</v>
      </c>
      <c r="AC57" s="40">
        <f t="shared" si="30"/>
        <v>2.8587897147393595</v>
      </c>
      <c r="AD57" s="80">
        <v>38401322</v>
      </c>
      <c r="AE57" s="81">
        <v>9489471</v>
      </c>
      <c r="AF57" s="81">
        <f t="shared" si="31"/>
        <v>47890793</v>
      </c>
      <c r="AG57" s="40">
        <f t="shared" si="32"/>
        <v>0.4539167432437442</v>
      </c>
      <c r="AH57" s="40">
        <f t="shared" si="33"/>
        <v>3.3672067196715663</v>
      </c>
      <c r="AI57" s="12">
        <v>251116269</v>
      </c>
      <c r="AJ57" s="12">
        <v>251116269</v>
      </c>
      <c r="AK57" s="12">
        <v>113985879</v>
      </c>
      <c r="AL57" s="12"/>
    </row>
    <row r="58" spans="1:38" s="13" customFormat="1" ht="12.75">
      <c r="A58" s="29" t="s">
        <v>97</v>
      </c>
      <c r="B58" s="63" t="s">
        <v>186</v>
      </c>
      <c r="C58" s="39" t="s">
        <v>187</v>
      </c>
      <c r="D58" s="80">
        <v>69803960</v>
      </c>
      <c r="E58" s="81">
        <v>28963550</v>
      </c>
      <c r="F58" s="82">
        <f t="shared" si="17"/>
        <v>98767510</v>
      </c>
      <c r="G58" s="80">
        <v>69803960</v>
      </c>
      <c r="H58" s="81">
        <v>28963550</v>
      </c>
      <c r="I58" s="82">
        <f t="shared" si="18"/>
        <v>98767510</v>
      </c>
      <c r="J58" s="80">
        <v>29619304</v>
      </c>
      <c r="K58" s="94">
        <v>4169222</v>
      </c>
      <c r="L58" s="81">
        <f t="shared" si="19"/>
        <v>33788526</v>
      </c>
      <c r="M58" s="40">
        <f t="shared" si="20"/>
        <v>0.34210162835936636</v>
      </c>
      <c r="N58" s="108">
        <v>24410187</v>
      </c>
      <c r="O58" s="109">
        <v>1508750</v>
      </c>
      <c r="P58" s="110">
        <f t="shared" si="21"/>
        <v>25918937</v>
      </c>
      <c r="Q58" s="40">
        <f t="shared" si="22"/>
        <v>0.26242371605804377</v>
      </c>
      <c r="R58" s="108">
        <v>19744059</v>
      </c>
      <c r="S58" s="110">
        <v>4601115</v>
      </c>
      <c r="T58" s="110">
        <f t="shared" si="23"/>
        <v>24345174</v>
      </c>
      <c r="U58" s="40">
        <f t="shared" si="24"/>
        <v>0.24648970091480488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73773550</v>
      </c>
      <c r="AA58" s="81">
        <f t="shared" si="28"/>
        <v>10279087</v>
      </c>
      <c r="AB58" s="81">
        <f t="shared" si="29"/>
        <v>84052637</v>
      </c>
      <c r="AC58" s="40">
        <f t="shared" si="30"/>
        <v>0.8510150453322151</v>
      </c>
      <c r="AD58" s="80">
        <v>20057597</v>
      </c>
      <c r="AE58" s="81">
        <v>2746712</v>
      </c>
      <c r="AF58" s="81">
        <f t="shared" si="31"/>
        <v>22804309</v>
      </c>
      <c r="AG58" s="40">
        <f t="shared" si="32"/>
        <v>0.9730601905031936</v>
      </c>
      <c r="AH58" s="40">
        <f t="shared" si="33"/>
        <v>0.06756902829197764</v>
      </c>
      <c r="AI58" s="12">
        <v>97470177</v>
      </c>
      <c r="AJ58" s="12">
        <v>97470177</v>
      </c>
      <c r="AK58" s="12">
        <v>94844349</v>
      </c>
      <c r="AL58" s="12"/>
    </row>
    <row r="59" spans="1:38" s="13" customFormat="1" ht="12.75">
      <c r="A59" s="29" t="s">
        <v>116</v>
      </c>
      <c r="B59" s="63" t="s">
        <v>188</v>
      </c>
      <c r="C59" s="39" t="s">
        <v>189</v>
      </c>
      <c r="D59" s="80">
        <v>361461765</v>
      </c>
      <c r="E59" s="81">
        <v>557306879</v>
      </c>
      <c r="F59" s="82">
        <f t="shared" si="17"/>
        <v>918768644</v>
      </c>
      <c r="G59" s="80">
        <v>361461765</v>
      </c>
      <c r="H59" s="81">
        <v>557306879</v>
      </c>
      <c r="I59" s="82">
        <f t="shared" si="18"/>
        <v>918768644</v>
      </c>
      <c r="J59" s="80">
        <v>11930069</v>
      </c>
      <c r="K59" s="94">
        <v>98610103</v>
      </c>
      <c r="L59" s="81">
        <f t="shared" si="19"/>
        <v>110540172</v>
      </c>
      <c r="M59" s="40">
        <f t="shared" si="20"/>
        <v>0.12031339197509662</v>
      </c>
      <c r="N59" s="108">
        <v>107684663</v>
      </c>
      <c r="O59" s="109">
        <v>111370133</v>
      </c>
      <c r="P59" s="110">
        <f t="shared" si="21"/>
        <v>219054796</v>
      </c>
      <c r="Q59" s="40">
        <f t="shared" si="22"/>
        <v>0.23842215059311492</v>
      </c>
      <c r="R59" s="108">
        <v>73694703</v>
      </c>
      <c r="S59" s="110">
        <v>112843287</v>
      </c>
      <c r="T59" s="110">
        <f t="shared" si="23"/>
        <v>186537990</v>
      </c>
      <c r="U59" s="40">
        <f t="shared" si="24"/>
        <v>0.20303042688513867</v>
      </c>
      <c r="V59" s="108">
        <v>0</v>
      </c>
      <c r="W59" s="110">
        <v>0</v>
      </c>
      <c r="X59" s="110">
        <f t="shared" si="25"/>
        <v>0</v>
      </c>
      <c r="Y59" s="40">
        <f t="shared" si="26"/>
        <v>0</v>
      </c>
      <c r="Z59" s="80">
        <f t="shared" si="27"/>
        <v>193309435</v>
      </c>
      <c r="AA59" s="81">
        <f t="shared" si="28"/>
        <v>322823523</v>
      </c>
      <c r="AB59" s="81">
        <f t="shared" si="29"/>
        <v>516132958</v>
      </c>
      <c r="AC59" s="40">
        <f t="shared" si="30"/>
        <v>0.5617659694533502</v>
      </c>
      <c r="AD59" s="80">
        <v>81061226</v>
      </c>
      <c r="AE59" s="81">
        <v>82672519</v>
      </c>
      <c r="AF59" s="81">
        <f t="shared" si="31"/>
        <v>163733745</v>
      </c>
      <c r="AG59" s="40">
        <f t="shared" si="32"/>
        <v>0.6297742770733311</v>
      </c>
      <c r="AH59" s="40">
        <f t="shared" si="33"/>
        <v>0.139276390459401</v>
      </c>
      <c r="AI59" s="12">
        <v>773928000</v>
      </c>
      <c r="AJ59" s="12">
        <v>808420273</v>
      </c>
      <c r="AK59" s="12">
        <v>509122293</v>
      </c>
      <c r="AL59" s="12"/>
    </row>
    <row r="60" spans="1:38" s="59" customFormat="1" ht="12.75">
      <c r="A60" s="64"/>
      <c r="B60" s="65" t="s">
        <v>190</v>
      </c>
      <c r="C60" s="32"/>
      <c r="D60" s="84">
        <f>SUM(D55:D59)</f>
        <v>947237990</v>
      </c>
      <c r="E60" s="85">
        <f>SUM(E55:E59)</f>
        <v>952589603</v>
      </c>
      <c r="F60" s="86">
        <f t="shared" si="17"/>
        <v>1899827593</v>
      </c>
      <c r="G60" s="84">
        <f>SUM(G55:G59)</f>
        <v>903041454</v>
      </c>
      <c r="H60" s="85">
        <f>SUM(H55:H59)</f>
        <v>930416855</v>
      </c>
      <c r="I60" s="93">
        <f t="shared" si="18"/>
        <v>1833458309</v>
      </c>
      <c r="J60" s="84">
        <f>SUM(J55:J59)</f>
        <v>213011590</v>
      </c>
      <c r="K60" s="95">
        <f>SUM(K55:K59)</f>
        <v>122506616</v>
      </c>
      <c r="L60" s="85">
        <f t="shared" si="19"/>
        <v>335518206</v>
      </c>
      <c r="M60" s="44">
        <f t="shared" si="20"/>
        <v>0.1766045546639242</v>
      </c>
      <c r="N60" s="114">
        <f>SUM(N55:N59)</f>
        <v>511494933</v>
      </c>
      <c r="O60" s="115">
        <f>SUM(O55:O59)</f>
        <v>124037558</v>
      </c>
      <c r="P60" s="116">
        <f t="shared" si="21"/>
        <v>635532491</v>
      </c>
      <c r="Q60" s="44">
        <f t="shared" si="22"/>
        <v>0.3345211393610915</v>
      </c>
      <c r="R60" s="114">
        <f>SUM(R55:R59)</f>
        <v>439467895</v>
      </c>
      <c r="S60" s="116">
        <f>SUM(S55:S59)</f>
        <v>184468975</v>
      </c>
      <c r="T60" s="116">
        <f t="shared" si="23"/>
        <v>623936870</v>
      </c>
      <c r="U60" s="44">
        <f t="shared" si="24"/>
        <v>0.34030600365290337</v>
      </c>
      <c r="V60" s="114">
        <f>SUM(V55:V59)</f>
        <v>0</v>
      </c>
      <c r="W60" s="116">
        <f>SUM(W55:W59)</f>
        <v>0</v>
      </c>
      <c r="X60" s="116">
        <f t="shared" si="25"/>
        <v>0</v>
      </c>
      <c r="Y60" s="44">
        <f t="shared" si="26"/>
        <v>0</v>
      </c>
      <c r="Z60" s="84">
        <f t="shared" si="27"/>
        <v>1163974418</v>
      </c>
      <c r="AA60" s="85">
        <f t="shared" si="28"/>
        <v>431013149</v>
      </c>
      <c r="AB60" s="85">
        <f t="shared" si="29"/>
        <v>1594987567</v>
      </c>
      <c r="AC60" s="44">
        <f t="shared" si="30"/>
        <v>0.8699339162339251</v>
      </c>
      <c r="AD60" s="84">
        <f>SUM(AD55:AD59)</f>
        <v>184518107</v>
      </c>
      <c r="AE60" s="85">
        <f>SUM(AE55:AE59)</f>
        <v>110992254</v>
      </c>
      <c r="AF60" s="85">
        <f t="shared" si="31"/>
        <v>295510361</v>
      </c>
      <c r="AG60" s="44">
        <f t="shared" si="32"/>
        <v>0.5784594137149262</v>
      </c>
      <c r="AH60" s="44">
        <f t="shared" si="33"/>
        <v>1.1113874582556513</v>
      </c>
      <c r="AI60" s="66">
        <f>SUM(AI55:AI59)</f>
        <v>1323608861</v>
      </c>
      <c r="AJ60" s="66">
        <f>SUM(AJ55:AJ59)</f>
        <v>1724073092</v>
      </c>
      <c r="AK60" s="66">
        <f>SUM(AK55:AK59)</f>
        <v>997306310</v>
      </c>
      <c r="AL60" s="66"/>
    </row>
    <row r="61" spans="1:38" s="59" customFormat="1" ht="12.75">
      <c r="A61" s="64"/>
      <c r="B61" s="65" t="s">
        <v>191</v>
      </c>
      <c r="C61" s="32"/>
      <c r="D61" s="84">
        <f>SUM(D9:D10,D12:D21,D23:D30,D32:D40,D42:D46,D48:D53,D55:D59)</f>
        <v>20796877199</v>
      </c>
      <c r="E61" s="85">
        <f>SUM(E9:E10,E12:E21,E23:E30,E32:E40,E42:E46,E48:E53,E55:E59)</f>
        <v>6264428360</v>
      </c>
      <c r="F61" s="86">
        <f t="shared" si="17"/>
        <v>27061305559</v>
      </c>
      <c r="G61" s="84">
        <f>SUM(G9:G10,G12:G21,G23:G30,G32:G40,G42:G46,G48:G53,G55:G59)</f>
        <v>21282764114</v>
      </c>
      <c r="H61" s="85">
        <f>SUM(H9:H10,H12:H21,H23:H30,H32:H40,H42:H46,H48:H53,H55:H59)</f>
        <v>7147263287</v>
      </c>
      <c r="I61" s="93">
        <f t="shared" si="18"/>
        <v>28430027401</v>
      </c>
      <c r="J61" s="84">
        <f>SUM(J9:J10,J12:J21,J23:J30,J32:J40,J42:J46,J48:J53,J55:J59)</f>
        <v>6955219610</v>
      </c>
      <c r="K61" s="95">
        <f>SUM(K9:K10,K12:K21,K23:K30,K32:K40,K42:K46,K48:K53,K55:K59)</f>
        <v>778936360</v>
      </c>
      <c r="L61" s="85">
        <f t="shared" si="19"/>
        <v>7734155970</v>
      </c>
      <c r="M61" s="44">
        <f t="shared" si="20"/>
        <v>0.2858012874928641</v>
      </c>
      <c r="N61" s="114">
        <f>SUM(N9:N10,N12:N21,N23:N30,N32:N40,N42:N46,N48:N53,N55:N59)</f>
        <v>5138370566</v>
      </c>
      <c r="O61" s="115">
        <f>SUM(O9:O10,O12:O21,O23:O30,O32:O40,O42:O46,O48:O53,O55:O59)</f>
        <v>1112951084</v>
      </c>
      <c r="P61" s="116">
        <f t="shared" si="21"/>
        <v>6251321650</v>
      </c>
      <c r="Q61" s="44">
        <f t="shared" si="22"/>
        <v>0.23100591493528097</v>
      </c>
      <c r="R61" s="114">
        <f>SUM(R9:R10,R12:R21,R23:R30,R32:R40,R42:R46,R48:R53,R55:R59)</f>
        <v>5262881574</v>
      </c>
      <c r="S61" s="116">
        <f>SUM(S9:S10,S12:S21,S23:S30,S32:S40,S42:S46,S48:S53,S55:S59)</f>
        <v>916511518</v>
      </c>
      <c r="T61" s="116">
        <f t="shared" si="23"/>
        <v>6179393092</v>
      </c>
      <c r="U61" s="44">
        <f t="shared" si="24"/>
        <v>0.2173544543183467</v>
      </c>
      <c r="V61" s="114">
        <f>SUM(V9:V10,V12:V21,V23:V30,V32:V40,V42:V46,V48:V53,V55:V59)</f>
        <v>0</v>
      </c>
      <c r="W61" s="116">
        <f>SUM(W9:W10,W12:W21,W23:W30,W32:W40,W42:W46,W48:W53,W55:W59)</f>
        <v>0</v>
      </c>
      <c r="X61" s="116">
        <f t="shared" si="25"/>
        <v>0</v>
      </c>
      <c r="Y61" s="44">
        <f t="shared" si="26"/>
        <v>0</v>
      </c>
      <c r="Z61" s="84">
        <f t="shared" si="27"/>
        <v>17356471750</v>
      </c>
      <c r="AA61" s="85">
        <f t="shared" si="28"/>
        <v>2808398962</v>
      </c>
      <c r="AB61" s="85">
        <f t="shared" si="29"/>
        <v>20164870712</v>
      </c>
      <c r="AC61" s="44">
        <f t="shared" si="30"/>
        <v>0.7092807343298839</v>
      </c>
      <c r="AD61" s="84">
        <f>SUM(AD9:AD10,AD12:AD21,AD23:AD30,AD32:AD40,AD42:AD46,AD48:AD53,AD55:AD59)</f>
        <v>4211359561</v>
      </c>
      <c r="AE61" s="85">
        <f>SUM(AE9:AE10,AE12:AE21,AE23:AE30,AE32:AE40,AE42:AE46,AE48:AE53,AE55:AE59)</f>
        <v>777947960</v>
      </c>
      <c r="AF61" s="85">
        <f t="shared" si="31"/>
        <v>4989307521</v>
      </c>
      <c r="AG61" s="44">
        <f t="shared" si="32"/>
        <v>0.7057966412566031</v>
      </c>
      <c r="AH61" s="44">
        <f t="shared" si="33"/>
        <v>0.23852720362313384</v>
      </c>
      <c r="AI61" s="66">
        <f>SUM(AI9:AI10,AI12:AI21,AI23:AI30,AI32:AI40,AI42:AI46,AI48:AI53,AI55:AI59)</f>
        <v>22799833604</v>
      </c>
      <c r="AJ61" s="66">
        <f>SUM(AJ9:AJ10,AJ12:AJ21,AJ23:AJ30,AJ32:AJ40,AJ42:AJ46,AJ48:AJ53,AJ55:AJ59)</f>
        <v>23042446908</v>
      </c>
      <c r="AK61" s="66">
        <f>SUM(AK9:AK10,AK12:AK21,AK23:AK30,AK32:AK40,AK42:AK46,AK48:AK53,AK55:AK59)</f>
        <v>16263281634</v>
      </c>
      <c r="AL61" s="66"/>
    </row>
    <row r="62" spans="1:38" s="13" customFormat="1" ht="12.75">
      <c r="A62" s="67"/>
      <c r="B62" s="68"/>
      <c r="C62" s="69"/>
      <c r="D62" s="96"/>
      <c r="E62" s="96"/>
      <c r="F62" s="97"/>
      <c r="G62" s="98"/>
      <c r="H62" s="96"/>
      <c r="I62" s="99"/>
      <c r="J62" s="98"/>
      <c r="K62" s="100"/>
      <c r="L62" s="96"/>
      <c r="M62" s="73"/>
      <c r="N62" s="98"/>
      <c r="O62" s="100"/>
      <c r="P62" s="96"/>
      <c r="Q62" s="73"/>
      <c r="R62" s="98"/>
      <c r="S62" s="100"/>
      <c r="T62" s="96"/>
      <c r="U62" s="73"/>
      <c r="V62" s="98"/>
      <c r="W62" s="100"/>
      <c r="X62" s="96"/>
      <c r="Y62" s="73"/>
      <c r="Z62" s="98"/>
      <c r="AA62" s="100"/>
      <c r="AB62" s="96"/>
      <c r="AC62" s="73"/>
      <c r="AD62" s="98"/>
      <c r="AE62" s="96"/>
      <c r="AF62" s="96"/>
      <c r="AG62" s="73"/>
      <c r="AH62" s="73"/>
      <c r="AI62" s="12"/>
      <c r="AJ62" s="12"/>
      <c r="AK62" s="12"/>
      <c r="AL62" s="12"/>
    </row>
    <row r="63" spans="1:38" s="13" customFormat="1" ht="12.75" customHeight="1">
      <c r="A63" s="12"/>
      <c r="B63" s="60"/>
      <c r="C63" s="12"/>
      <c r="D63" s="91"/>
      <c r="E63" s="91"/>
      <c r="F63" s="91"/>
      <c r="G63" s="91"/>
      <c r="H63" s="91"/>
      <c r="I63" s="91"/>
      <c r="J63" s="91"/>
      <c r="K63" s="91"/>
      <c r="L63" s="91"/>
      <c r="M63" s="12"/>
      <c r="N63" s="91"/>
      <c r="O63" s="91"/>
      <c r="P63" s="91"/>
      <c r="Q63" s="12"/>
      <c r="R63" s="91"/>
      <c r="S63" s="91"/>
      <c r="T63" s="91"/>
      <c r="U63" s="12"/>
      <c r="V63" s="91"/>
      <c r="W63" s="91"/>
      <c r="X63" s="91"/>
      <c r="Y63" s="12"/>
      <c r="Z63" s="91"/>
      <c r="AA63" s="91"/>
      <c r="AB63" s="91"/>
      <c r="AC63" s="12"/>
      <c r="AD63" s="91"/>
      <c r="AE63" s="91"/>
      <c r="AF63" s="91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61"/>
      <c r="C64" s="61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5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50</v>
      </c>
      <c r="C9" s="39" t="s">
        <v>51</v>
      </c>
      <c r="D9" s="80">
        <v>4374348503</v>
      </c>
      <c r="E9" s="81">
        <v>753667166</v>
      </c>
      <c r="F9" s="82">
        <f>$D9+$E9</f>
        <v>5128015669</v>
      </c>
      <c r="G9" s="80">
        <v>4374348503</v>
      </c>
      <c r="H9" s="81">
        <v>753667166</v>
      </c>
      <c r="I9" s="83">
        <f>$G9+$H9</f>
        <v>5128015669</v>
      </c>
      <c r="J9" s="80">
        <v>1356593792</v>
      </c>
      <c r="K9" s="81">
        <v>116277776</v>
      </c>
      <c r="L9" s="81">
        <f>$J9+$K9</f>
        <v>1472871568</v>
      </c>
      <c r="M9" s="40">
        <f>IF($F9=0,0,$L9/$F9)</f>
        <v>0.28722056699316223</v>
      </c>
      <c r="N9" s="108">
        <v>989406822</v>
      </c>
      <c r="O9" s="109">
        <v>154865524</v>
      </c>
      <c r="P9" s="110">
        <f>$N9+$O9</f>
        <v>1144272346</v>
      </c>
      <c r="Q9" s="40">
        <f>IF($F9=0,0,$P9/$F9)</f>
        <v>0.2231413513256954</v>
      </c>
      <c r="R9" s="108">
        <v>1107366781</v>
      </c>
      <c r="S9" s="110">
        <v>142013571</v>
      </c>
      <c r="T9" s="110">
        <f>$R9+$S9</f>
        <v>1249380352</v>
      </c>
      <c r="U9" s="40">
        <f>IF($I9=0,0,$T9/$I9)</f>
        <v>0.24363816974132574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3453367395</v>
      </c>
      <c r="AA9" s="81">
        <f>$K9+$O9+$S9</f>
        <v>413156871</v>
      </c>
      <c r="AB9" s="81">
        <f>$Z9+$AA9</f>
        <v>3866524266</v>
      </c>
      <c r="AC9" s="40">
        <f>IF($I9=0,0,$AB9/$I9)</f>
        <v>0.7540000880601834</v>
      </c>
      <c r="AD9" s="80">
        <v>750150343</v>
      </c>
      <c r="AE9" s="81">
        <v>121655462</v>
      </c>
      <c r="AF9" s="81">
        <f>$AD9+$AE9</f>
        <v>871805805</v>
      </c>
      <c r="AG9" s="40">
        <f>IF($AJ9=0,0,$AK9/$AJ9)</f>
        <v>0.639217388324096</v>
      </c>
      <c r="AH9" s="40">
        <f>IF($AF9=0,0,(($T9/$AF9)-1))</f>
        <v>0.4330947842220436</v>
      </c>
      <c r="AI9" s="12">
        <v>4690852678</v>
      </c>
      <c r="AJ9" s="12">
        <v>4700653355</v>
      </c>
      <c r="AK9" s="12">
        <v>3004739361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4374348503</v>
      </c>
      <c r="E10" s="85">
        <f>E9</f>
        <v>753667166</v>
      </c>
      <c r="F10" s="93">
        <f aca="true" t="shared" si="0" ref="F10:F38">$D10+$E10</f>
        <v>5128015669</v>
      </c>
      <c r="G10" s="84">
        <f>G9</f>
        <v>4374348503</v>
      </c>
      <c r="H10" s="85">
        <f>H9</f>
        <v>753667166</v>
      </c>
      <c r="I10" s="86">
        <f aca="true" t="shared" si="1" ref="I10:I38">$G10+$H10</f>
        <v>5128015669</v>
      </c>
      <c r="J10" s="84">
        <f>J9</f>
        <v>1356593792</v>
      </c>
      <c r="K10" s="85">
        <f>K9</f>
        <v>116277776</v>
      </c>
      <c r="L10" s="85">
        <f aca="true" t="shared" si="2" ref="L10:L38">$J10+$K10</f>
        <v>1472871568</v>
      </c>
      <c r="M10" s="44">
        <f aca="true" t="shared" si="3" ref="M10:M38">IF($F10=0,0,$L10/$F10)</f>
        <v>0.28722056699316223</v>
      </c>
      <c r="N10" s="114">
        <f>N9</f>
        <v>989406822</v>
      </c>
      <c r="O10" s="115">
        <f>O9</f>
        <v>154865524</v>
      </c>
      <c r="P10" s="116">
        <f aca="true" t="shared" si="4" ref="P10:P38">$N10+$O10</f>
        <v>1144272346</v>
      </c>
      <c r="Q10" s="44">
        <f aca="true" t="shared" si="5" ref="Q10:Q38">IF($F10=0,0,$P10/$F10)</f>
        <v>0.2231413513256954</v>
      </c>
      <c r="R10" s="114">
        <f>R9</f>
        <v>1107366781</v>
      </c>
      <c r="S10" s="116">
        <f>S9</f>
        <v>142013571</v>
      </c>
      <c r="T10" s="116">
        <f aca="true" t="shared" si="6" ref="T10:T38">$R10+$S10</f>
        <v>1249380352</v>
      </c>
      <c r="U10" s="44">
        <f aca="true" t="shared" si="7" ref="U10:U38">IF($I10=0,0,$T10/$I10)</f>
        <v>0.24363816974132574</v>
      </c>
      <c r="V10" s="114">
        <f>V9</f>
        <v>0</v>
      </c>
      <c r="W10" s="116">
        <f>W9</f>
        <v>0</v>
      </c>
      <c r="X10" s="116">
        <f aca="true" t="shared" si="8" ref="X10:X38">$V10+$W10</f>
        <v>0</v>
      </c>
      <c r="Y10" s="44">
        <f aca="true" t="shared" si="9" ref="Y10:Y38">IF($I10=0,0,$X10/$I10)</f>
        <v>0</v>
      </c>
      <c r="Z10" s="84">
        <f aca="true" t="shared" si="10" ref="Z10:Z38">$J10+$N10+$R10</f>
        <v>3453367395</v>
      </c>
      <c r="AA10" s="85">
        <f aca="true" t="shared" si="11" ref="AA10:AA38">$K10+$O10+$S10</f>
        <v>413156871</v>
      </c>
      <c r="AB10" s="85">
        <f aca="true" t="shared" si="12" ref="AB10:AB38">$Z10+$AA10</f>
        <v>3866524266</v>
      </c>
      <c r="AC10" s="44">
        <f aca="true" t="shared" si="13" ref="AC10:AC38">IF($I10=0,0,$AB10/$I10)</f>
        <v>0.7540000880601834</v>
      </c>
      <c r="AD10" s="84">
        <f>AD9</f>
        <v>750150343</v>
      </c>
      <c r="AE10" s="85">
        <f>AE9</f>
        <v>121655462</v>
      </c>
      <c r="AF10" s="85">
        <f aca="true" t="shared" si="14" ref="AF10:AF38">$AD10+$AE10</f>
        <v>871805805</v>
      </c>
      <c r="AG10" s="44">
        <f aca="true" t="shared" si="15" ref="AG10:AG38">IF($AJ10=0,0,$AK10/$AJ10)</f>
        <v>0.639217388324096</v>
      </c>
      <c r="AH10" s="44">
        <f aca="true" t="shared" si="16" ref="AH10:AH38">IF($AF10=0,0,(($T10/$AF10)-1))</f>
        <v>0.4330947842220436</v>
      </c>
      <c r="AI10" s="66">
        <f>AI9</f>
        <v>4690852678</v>
      </c>
      <c r="AJ10" s="66">
        <f>AJ9</f>
        <v>4700653355</v>
      </c>
      <c r="AK10" s="66">
        <f>AK9</f>
        <v>3004739361</v>
      </c>
      <c r="AL10" s="66"/>
    </row>
    <row r="11" spans="1:38" s="13" customFormat="1" ht="12.75">
      <c r="A11" s="29" t="s">
        <v>97</v>
      </c>
      <c r="B11" s="63" t="s">
        <v>192</v>
      </c>
      <c r="C11" s="39" t="s">
        <v>193</v>
      </c>
      <c r="D11" s="80">
        <v>102259325</v>
      </c>
      <c r="E11" s="81">
        <v>23881450</v>
      </c>
      <c r="F11" s="82">
        <f t="shared" si="0"/>
        <v>126140775</v>
      </c>
      <c r="G11" s="80">
        <v>105507000</v>
      </c>
      <c r="H11" s="81">
        <v>25544600</v>
      </c>
      <c r="I11" s="83">
        <f t="shared" si="1"/>
        <v>131051600</v>
      </c>
      <c r="J11" s="80">
        <v>36316156</v>
      </c>
      <c r="K11" s="81">
        <v>6554924</v>
      </c>
      <c r="L11" s="81">
        <f t="shared" si="2"/>
        <v>42871080</v>
      </c>
      <c r="M11" s="40">
        <f t="shared" si="3"/>
        <v>0.33986694627490593</v>
      </c>
      <c r="N11" s="108">
        <v>28537307</v>
      </c>
      <c r="O11" s="109">
        <v>4861089</v>
      </c>
      <c r="P11" s="110">
        <f t="shared" si="4"/>
        <v>33398396</v>
      </c>
      <c r="Q11" s="40">
        <f t="shared" si="5"/>
        <v>0.2647708165737843</v>
      </c>
      <c r="R11" s="108">
        <v>23569529</v>
      </c>
      <c r="S11" s="110">
        <v>5288180</v>
      </c>
      <c r="T11" s="110">
        <f t="shared" si="6"/>
        <v>28857709</v>
      </c>
      <c r="U11" s="40">
        <f t="shared" si="7"/>
        <v>0.2202011192537901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88422992</v>
      </c>
      <c r="AA11" s="81">
        <f t="shared" si="11"/>
        <v>16704193</v>
      </c>
      <c r="AB11" s="81">
        <f t="shared" si="12"/>
        <v>105127185</v>
      </c>
      <c r="AC11" s="40">
        <f t="shared" si="13"/>
        <v>0.8021816215902744</v>
      </c>
      <c r="AD11" s="80">
        <v>22259905</v>
      </c>
      <c r="AE11" s="81">
        <v>5432999</v>
      </c>
      <c r="AF11" s="81">
        <f t="shared" si="14"/>
        <v>27692904</v>
      </c>
      <c r="AG11" s="40">
        <f t="shared" si="15"/>
        <v>0.7796257618276694</v>
      </c>
      <c r="AH11" s="40">
        <f t="shared" si="16"/>
        <v>0.04206149705354112</v>
      </c>
      <c r="AI11" s="12">
        <v>108376818</v>
      </c>
      <c r="AJ11" s="12">
        <v>114590876</v>
      </c>
      <c r="AK11" s="12">
        <v>89337999</v>
      </c>
      <c r="AL11" s="12"/>
    </row>
    <row r="12" spans="1:38" s="13" customFormat="1" ht="12.75">
      <c r="A12" s="29" t="s">
        <v>97</v>
      </c>
      <c r="B12" s="63" t="s">
        <v>194</v>
      </c>
      <c r="C12" s="39" t="s">
        <v>195</v>
      </c>
      <c r="D12" s="80">
        <v>193047835</v>
      </c>
      <c r="E12" s="81">
        <v>53330000</v>
      </c>
      <c r="F12" s="82">
        <f t="shared" si="0"/>
        <v>246377835</v>
      </c>
      <c r="G12" s="80">
        <v>193047835</v>
      </c>
      <c r="H12" s="81">
        <v>53330000</v>
      </c>
      <c r="I12" s="83">
        <f t="shared" si="1"/>
        <v>246377835</v>
      </c>
      <c r="J12" s="80">
        <v>70351604</v>
      </c>
      <c r="K12" s="81">
        <v>6722765</v>
      </c>
      <c r="L12" s="81">
        <f t="shared" si="2"/>
        <v>77074369</v>
      </c>
      <c r="M12" s="40">
        <f t="shared" si="3"/>
        <v>0.31282996297130383</v>
      </c>
      <c r="N12" s="108">
        <v>55138008</v>
      </c>
      <c r="O12" s="109">
        <v>3995782</v>
      </c>
      <c r="P12" s="110">
        <f t="shared" si="4"/>
        <v>59133790</v>
      </c>
      <c r="Q12" s="40">
        <f t="shared" si="5"/>
        <v>0.24001262126522055</v>
      </c>
      <c r="R12" s="108">
        <v>65543032</v>
      </c>
      <c r="S12" s="110">
        <v>15590309</v>
      </c>
      <c r="T12" s="110">
        <f t="shared" si="6"/>
        <v>81133341</v>
      </c>
      <c r="U12" s="40">
        <f t="shared" si="7"/>
        <v>0.3293045455976184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191032644</v>
      </c>
      <c r="AA12" s="81">
        <f t="shared" si="11"/>
        <v>26308856</v>
      </c>
      <c r="AB12" s="81">
        <f t="shared" si="12"/>
        <v>217341500</v>
      </c>
      <c r="AC12" s="40">
        <f t="shared" si="13"/>
        <v>0.8821471298341428</v>
      </c>
      <c r="AD12" s="80">
        <v>53142852</v>
      </c>
      <c r="AE12" s="81">
        <v>9922616</v>
      </c>
      <c r="AF12" s="81">
        <f t="shared" si="14"/>
        <v>63065468</v>
      </c>
      <c r="AG12" s="40">
        <f t="shared" si="15"/>
        <v>0.9578097063981256</v>
      </c>
      <c r="AH12" s="40">
        <f t="shared" si="16"/>
        <v>0.2864939177173791</v>
      </c>
      <c r="AI12" s="12">
        <v>216545218</v>
      </c>
      <c r="AJ12" s="12">
        <v>198027278</v>
      </c>
      <c r="AK12" s="12">
        <v>189672449</v>
      </c>
      <c r="AL12" s="12"/>
    </row>
    <row r="13" spans="1:38" s="13" customFormat="1" ht="12.75">
      <c r="A13" s="29" t="s">
        <v>97</v>
      </c>
      <c r="B13" s="63" t="s">
        <v>196</v>
      </c>
      <c r="C13" s="39" t="s">
        <v>197</v>
      </c>
      <c r="D13" s="80">
        <v>89807738</v>
      </c>
      <c r="E13" s="81">
        <v>33125570</v>
      </c>
      <c r="F13" s="82">
        <f t="shared" si="0"/>
        <v>122933308</v>
      </c>
      <c r="G13" s="80">
        <v>89807738</v>
      </c>
      <c r="H13" s="81">
        <v>33125570</v>
      </c>
      <c r="I13" s="83">
        <f t="shared" si="1"/>
        <v>122933308</v>
      </c>
      <c r="J13" s="80">
        <v>35533744</v>
      </c>
      <c r="K13" s="81">
        <v>4433279</v>
      </c>
      <c r="L13" s="81">
        <f t="shared" si="2"/>
        <v>39967023</v>
      </c>
      <c r="M13" s="40">
        <f t="shared" si="3"/>
        <v>0.32511142545680133</v>
      </c>
      <c r="N13" s="108">
        <v>24745633</v>
      </c>
      <c r="O13" s="109">
        <v>11018603</v>
      </c>
      <c r="P13" s="110">
        <f t="shared" si="4"/>
        <v>35764236</v>
      </c>
      <c r="Q13" s="40">
        <f t="shared" si="5"/>
        <v>0.2909238885851831</v>
      </c>
      <c r="R13" s="108">
        <v>37934681</v>
      </c>
      <c r="S13" s="110">
        <v>12085574</v>
      </c>
      <c r="T13" s="110">
        <f t="shared" si="6"/>
        <v>50020255</v>
      </c>
      <c r="U13" s="40">
        <f t="shared" si="7"/>
        <v>0.4068893598795861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98214058</v>
      </c>
      <c r="AA13" s="81">
        <f t="shared" si="11"/>
        <v>27537456</v>
      </c>
      <c r="AB13" s="81">
        <f t="shared" si="12"/>
        <v>125751514</v>
      </c>
      <c r="AC13" s="40">
        <f t="shared" si="13"/>
        <v>1.0229246739215705</v>
      </c>
      <c r="AD13" s="80">
        <v>23295298</v>
      </c>
      <c r="AE13" s="81">
        <v>9209171</v>
      </c>
      <c r="AF13" s="81">
        <f t="shared" si="14"/>
        <v>32504469</v>
      </c>
      <c r="AG13" s="40">
        <f t="shared" si="15"/>
        <v>0.976855433186061</v>
      </c>
      <c r="AH13" s="40">
        <f t="shared" si="16"/>
        <v>0.5388731623334626</v>
      </c>
      <c r="AI13" s="12">
        <v>90330361</v>
      </c>
      <c r="AJ13" s="12">
        <v>91134823</v>
      </c>
      <c r="AK13" s="12">
        <v>89025547</v>
      </c>
      <c r="AL13" s="12"/>
    </row>
    <row r="14" spans="1:38" s="13" customFormat="1" ht="12.75">
      <c r="A14" s="29" t="s">
        <v>97</v>
      </c>
      <c r="B14" s="63" t="s">
        <v>198</v>
      </c>
      <c r="C14" s="39" t="s">
        <v>199</v>
      </c>
      <c r="D14" s="80">
        <v>81890607</v>
      </c>
      <c r="E14" s="81">
        <v>17802850</v>
      </c>
      <c r="F14" s="82">
        <f t="shared" si="0"/>
        <v>99693457</v>
      </c>
      <c r="G14" s="80">
        <v>81890607</v>
      </c>
      <c r="H14" s="81">
        <v>17802850</v>
      </c>
      <c r="I14" s="83">
        <f t="shared" si="1"/>
        <v>99693457</v>
      </c>
      <c r="J14" s="80">
        <v>0</v>
      </c>
      <c r="K14" s="81">
        <v>0</v>
      </c>
      <c r="L14" s="81">
        <f t="shared" si="2"/>
        <v>0</v>
      </c>
      <c r="M14" s="40">
        <f t="shared" si="3"/>
        <v>0</v>
      </c>
      <c r="N14" s="108">
        <v>3589575</v>
      </c>
      <c r="O14" s="109">
        <v>899528</v>
      </c>
      <c r="P14" s="110">
        <f t="shared" si="4"/>
        <v>4489103</v>
      </c>
      <c r="Q14" s="40">
        <f t="shared" si="5"/>
        <v>0.04502906344194685</v>
      </c>
      <c r="R14" s="108">
        <v>3733830</v>
      </c>
      <c r="S14" s="110">
        <v>0</v>
      </c>
      <c r="T14" s="110">
        <f t="shared" si="6"/>
        <v>3733830</v>
      </c>
      <c r="U14" s="40">
        <f t="shared" si="7"/>
        <v>0.0374531098866398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7323405</v>
      </c>
      <c r="AA14" s="81">
        <f t="shared" si="11"/>
        <v>899528</v>
      </c>
      <c r="AB14" s="81">
        <f t="shared" si="12"/>
        <v>8222933</v>
      </c>
      <c r="AC14" s="40">
        <f t="shared" si="13"/>
        <v>0.08248217332858665</v>
      </c>
      <c r="AD14" s="80">
        <v>10856073</v>
      </c>
      <c r="AE14" s="81">
        <v>3256028</v>
      </c>
      <c r="AF14" s="81">
        <f t="shared" si="14"/>
        <v>14112101</v>
      </c>
      <c r="AG14" s="40">
        <f t="shared" si="15"/>
        <v>1.0450062745303712</v>
      </c>
      <c r="AH14" s="40">
        <f t="shared" si="16"/>
        <v>-0.7354164344487046</v>
      </c>
      <c r="AI14" s="12">
        <v>64387286</v>
      </c>
      <c r="AJ14" s="12">
        <v>65667066</v>
      </c>
      <c r="AK14" s="12">
        <v>68622496</v>
      </c>
      <c r="AL14" s="12"/>
    </row>
    <row r="15" spans="1:38" s="13" customFormat="1" ht="12.75">
      <c r="A15" s="29" t="s">
        <v>116</v>
      </c>
      <c r="B15" s="63" t="s">
        <v>200</v>
      </c>
      <c r="C15" s="39" t="s">
        <v>201</v>
      </c>
      <c r="D15" s="80">
        <v>66546210</v>
      </c>
      <c r="E15" s="81">
        <v>5120465</v>
      </c>
      <c r="F15" s="82">
        <f t="shared" si="0"/>
        <v>71666675</v>
      </c>
      <c r="G15" s="80">
        <v>73486643</v>
      </c>
      <c r="H15" s="81">
        <v>5561093</v>
      </c>
      <c r="I15" s="83">
        <f t="shared" si="1"/>
        <v>79047736</v>
      </c>
      <c r="J15" s="80">
        <v>18032371</v>
      </c>
      <c r="K15" s="81">
        <v>1725632</v>
      </c>
      <c r="L15" s="81">
        <f t="shared" si="2"/>
        <v>19758003</v>
      </c>
      <c r="M15" s="40">
        <f t="shared" si="3"/>
        <v>0.27569303305894965</v>
      </c>
      <c r="N15" s="108">
        <v>9608675</v>
      </c>
      <c r="O15" s="109">
        <v>430262</v>
      </c>
      <c r="P15" s="110">
        <f t="shared" si="4"/>
        <v>10038937</v>
      </c>
      <c r="Q15" s="40">
        <f t="shared" si="5"/>
        <v>0.14007817440951462</v>
      </c>
      <c r="R15" s="108">
        <v>7239629</v>
      </c>
      <c r="S15" s="110">
        <v>62234</v>
      </c>
      <c r="T15" s="110">
        <f t="shared" si="6"/>
        <v>7301863</v>
      </c>
      <c r="U15" s="40">
        <f t="shared" si="7"/>
        <v>0.09237282899538071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34880675</v>
      </c>
      <c r="AA15" s="81">
        <f t="shared" si="11"/>
        <v>2218128</v>
      </c>
      <c r="AB15" s="81">
        <f t="shared" si="12"/>
        <v>37098803</v>
      </c>
      <c r="AC15" s="40">
        <f t="shared" si="13"/>
        <v>0.46932151225684693</v>
      </c>
      <c r="AD15" s="80">
        <v>5511031</v>
      </c>
      <c r="AE15" s="81">
        <v>126645</v>
      </c>
      <c r="AF15" s="81">
        <f t="shared" si="14"/>
        <v>5637676</v>
      </c>
      <c r="AG15" s="40">
        <f t="shared" si="15"/>
        <v>0.7218060950800578</v>
      </c>
      <c r="AH15" s="40">
        <f t="shared" si="16"/>
        <v>0.295190252153547</v>
      </c>
      <c r="AI15" s="12">
        <v>57565882</v>
      </c>
      <c r="AJ15" s="12">
        <v>92657979</v>
      </c>
      <c r="AK15" s="12">
        <v>66881094</v>
      </c>
      <c r="AL15" s="12"/>
    </row>
    <row r="16" spans="1:38" s="59" customFormat="1" ht="12.75">
      <c r="A16" s="64"/>
      <c r="B16" s="65" t="s">
        <v>202</v>
      </c>
      <c r="C16" s="32"/>
      <c r="D16" s="84">
        <f>SUM(D11:D15)</f>
        <v>533551715</v>
      </c>
      <c r="E16" s="85">
        <f>SUM(E11:E15)</f>
        <v>133260335</v>
      </c>
      <c r="F16" s="93">
        <f t="shared" si="0"/>
        <v>666812050</v>
      </c>
      <c r="G16" s="84">
        <f>SUM(G11:G15)</f>
        <v>543739823</v>
      </c>
      <c r="H16" s="85">
        <f>SUM(H11:H15)</f>
        <v>135364113</v>
      </c>
      <c r="I16" s="86">
        <f t="shared" si="1"/>
        <v>679103936</v>
      </c>
      <c r="J16" s="84">
        <f>SUM(J11:J15)</f>
        <v>160233875</v>
      </c>
      <c r="K16" s="85">
        <f>SUM(K11:K15)</f>
        <v>19436600</v>
      </c>
      <c r="L16" s="85">
        <f t="shared" si="2"/>
        <v>179670475</v>
      </c>
      <c r="M16" s="44">
        <f t="shared" si="3"/>
        <v>0.269446952855756</v>
      </c>
      <c r="N16" s="114">
        <f>SUM(N11:N15)</f>
        <v>121619198</v>
      </c>
      <c r="O16" s="115">
        <f>SUM(O11:O15)</f>
        <v>21205264</v>
      </c>
      <c r="P16" s="116">
        <f t="shared" si="4"/>
        <v>142824462</v>
      </c>
      <c r="Q16" s="44">
        <f t="shared" si="5"/>
        <v>0.214189983519344</v>
      </c>
      <c r="R16" s="114">
        <f>SUM(R11:R15)</f>
        <v>138020701</v>
      </c>
      <c r="S16" s="116">
        <f>SUM(S11:S15)</f>
        <v>33026297</v>
      </c>
      <c r="T16" s="116">
        <f t="shared" si="6"/>
        <v>171046998</v>
      </c>
      <c r="U16" s="44">
        <f t="shared" si="7"/>
        <v>0.2518716045256436</v>
      </c>
      <c r="V16" s="114">
        <f>SUM(V11:V15)</f>
        <v>0</v>
      </c>
      <c r="W16" s="116">
        <f>SUM(W11:W15)</f>
        <v>0</v>
      </c>
      <c r="X16" s="116">
        <f t="shared" si="8"/>
        <v>0</v>
      </c>
      <c r="Y16" s="44">
        <f t="shared" si="9"/>
        <v>0</v>
      </c>
      <c r="Z16" s="84">
        <f t="shared" si="10"/>
        <v>419873774</v>
      </c>
      <c r="AA16" s="85">
        <f t="shared" si="11"/>
        <v>73668161</v>
      </c>
      <c r="AB16" s="85">
        <f t="shared" si="12"/>
        <v>493541935</v>
      </c>
      <c r="AC16" s="44">
        <f t="shared" si="13"/>
        <v>0.7267546377466438</v>
      </c>
      <c r="AD16" s="84">
        <f>SUM(AD11:AD15)</f>
        <v>115065159</v>
      </c>
      <c r="AE16" s="85">
        <f>SUM(AE11:AE15)</f>
        <v>27947459</v>
      </c>
      <c r="AF16" s="85">
        <f t="shared" si="14"/>
        <v>143012618</v>
      </c>
      <c r="AG16" s="44">
        <f t="shared" si="15"/>
        <v>0.8958535386391606</v>
      </c>
      <c r="AH16" s="44">
        <f t="shared" si="16"/>
        <v>0.19602731837270482</v>
      </c>
      <c r="AI16" s="66">
        <f>SUM(AI11:AI15)</f>
        <v>537205565</v>
      </c>
      <c r="AJ16" s="66">
        <f>SUM(AJ11:AJ15)</f>
        <v>562078022</v>
      </c>
      <c r="AK16" s="66">
        <f>SUM(AK11:AK15)</f>
        <v>503539585</v>
      </c>
      <c r="AL16" s="66"/>
    </row>
    <row r="17" spans="1:38" s="13" customFormat="1" ht="12.75">
      <c r="A17" s="29" t="s">
        <v>97</v>
      </c>
      <c r="B17" s="63" t="s">
        <v>203</v>
      </c>
      <c r="C17" s="39" t="s">
        <v>204</v>
      </c>
      <c r="D17" s="80">
        <v>161884548</v>
      </c>
      <c r="E17" s="81">
        <v>45542000</v>
      </c>
      <c r="F17" s="82">
        <f t="shared" si="0"/>
        <v>207426548</v>
      </c>
      <c r="G17" s="80">
        <v>161884548</v>
      </c>
      <c r="H17" s="81">
        <v>45542000</v>
      </c>
      <c r="I17" s="83">
        <f t="shared" si="1"/>
        <v>207426548</v>
      </c>
      <c r="J17" s="80">
        <v>23909166</v>
      </c>
      <c r="K17" s="81">
        <v>3254769</v>
      </c>
      <c r="L17" s="81">
        <f t="shared" si="2"/>
        <v>27163935</v>
      </c>
      <c r="M17" s="40">
        <f t="shared" si="3"/>
        <v>0.13095688696511498</v>
      </c>
      <c r="N17" s="108">
        <v>23909166</v>
      </c>
      <c r="O17" s="109">
        <v>3914537</v>
      </c>
      <c r="P17" s="110">
        <f t="shared" si="4"/>
        <v>27823703</v>
      </c>
      <c r="Q17" s="40">
        <f t="shared" si="5"/>
        <v>0.13413761771709184</v>
      </c>
      <c r="R17" s="108">
        <v>44405200</v>
      </c>
      <c r="S17" s="110">
        <v>10993251</v>
      </c>
      <c r="T17" s="110">
        <f t="shared" si="6"/>
        <v>55398451</v>
      </c>
      <c r="U17" s="40">
        <f t="shared" si="7"/>
        <v>0.2670750274453779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92223532</v>
      </c>
      <c r="AA17" s="81">
        <f t="shared" si="11"/>
        <v>18162557</v>
      </c>
      <c r="AB17" s="81">
        <f t="shared" si="12"/>
        <v>110386089</v>
      </c>
      <c r="AC17" s="40">
        <f t="shared" si="13"/>
        <v>0.5321695321275848</v>
      </c>
      <c r="AD17" s="80">
        <v>18834656</v>
      </c>
      <c r="AE17" s="81">
        <v>4967302</v>
      </c>
      <c r="AF17" s="81">
        <f t="shared" si="14"/>
        <v>23801958</v>
      </c>
      <c r="AG17" s="40">
        <f t="shared" si="15"/>
        <v>0.3999953489954821</v>
      </c>
      <c r="AH17" s="40">
        <f t="shared" si="16"/>
        <v>1.327474529616429</v>
      </c>
      <c r="AI17" s="12">
        <v>189722456</v>
      </c>
      <c r="AJ17" s="12">
        <v>189722456</v>
      </c>
      <c r="AK17" s="12">
        <v>75888100</v>
      </c>
      <c r="AL17" s="12"/>
    </row>
    <row r="18" spans="1:38" s="13" customFormat="1" ht="12.75">
      <c r="A18" s="29" t="s">
        <v>97</v>
      </c>
      <c r="B18" s="63" t="s">
        <v>205</v>
      </c>
      <c r="C18" s="39" t="s">
        <v>206</v>
      </c>
      <c r="D18" s="80">
        <v>70884108</v>
      </c>
      <c r="E18" s="81">
        <v>60123561</v>
      </c>
      <c r="F18" s="82">
        <f t="shared" si="0"/>
        <v>131007669</v>
      </c>
      <c r="G18" s="80">
        <v>70884108</v>
      </c>
      <c r="H18" s="81">
        <v>60123561</v>
      </c>
      <c r="I18" s="83">
        <f t="shared" si="1"/>
        <v>131007669</v>
      </c>
      <c r="J18" s="80">
        <v>26561626</v>
      </c>
      <c r="K18" s="81">
        <v>14516897</v>
      </c>
      <c r="L18" s="81">
        <f t="shared" si="2"/>
        <v>41078523</v>
      </c>
      <c r="M18" s="40">
        <f t="shared" si="3"/>
        <v>0.313558155133651</v>
      </c>
      <c r="N18" s="108">
        <v>45566481</v>
      </c>
      <c r="O18" s="109">
        <v>28043591</v>
      </c>
      <c r="P18" s="110">
        <f t="shared" si="4"/>
        <v>73610072</v>
      </c>
      <c r="Q18" s="40">
        <f t="shared" si="5"/>
        <v>0.5618760532255558</v>
      </c>
      <c r="R18" s="108">
        <v>15125504</v>
      </c>
      <c r="S18" s="110">
        <v>30538314</v>
      </c>
      <c r="T18" s="110">
        <f t="shared" si="6"/>
        <v>45663818</v>
      </c>
      <c r="U18" s="40">
        <f t="shared" si="7"/>
        <v>0.3485583580607025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87253611</v>
      </c>
      <c r="AA18" s="81">
        <f t="shared" si="11"/>
        <v>73098802</v>
      </c>
      <c r="AB18" s="81">
        <f t="shared" si="12"/>
        <v>160352413</v>
      </c>
      <c r="AC18" s="40">
        <f t="shared" si="13"/>
        <v>1.2239925664199094</v>
      </c>
      <c r="AD18" s="80">
        <v>22535770</v>
      </c>
      <c r="AE18" s="81">
        <v>35763406</v>
      </c>
      <c r="AF18" s="81">
        <f t="shared" si="14"/>
        <v>58299176</v>
      </c>
      <c r="AG18" s="40">
        <f t="shared" si="15"/>
        <v>0.8343867543237085</v>
      </c>
      <c r="AH18" s="40">
        <f t="shared" si="16"/>
        <v>-0.21673304610686095</v>
      </c>
      <c r="AI18" s="12">
        <v>133855000</v>
      </c>
      <c r="AJ18" s="12">
        <v>133855000</v>
      </c>
      <c r="AK18" s="12">
        <v>111686839</v>
      </c>
      <c r="AL18" s="12"/>
    </row>
    <row r="19" spans="1:38" s="13" customFormat="1" ht="12.75">
      <c r="A19" s="29" t="s">
        <v>97</v>
      </c>
      <c r="B19" s="63" t="s">
        <v>207</v>
      </c>
      <c r="C19" s="39" t="s">
        <v>208</v>
      </c>
      <c r="D19" s="80">
        <v>105154182</v>
      </c>
      <c r="E19" s="81">
        <v>35571000</v>
      </c>
      <c r="F19" s="83">
        <f t="shared" si="0"/>
        <v>140725182</v>
      </c>
      <c r="G19" s="80">
        <v>122145358</v>
      </c>
      <c r="H19" s="81">
        <v>35500000</v>
      </c>
      <c r="I19" s="83">
        <f t="shared" si="1"/>
        <v>157645358</v>
      </c>
      <c r="J19" s="80">
        <v>43994519</v>
      </c>
      <c r="K19" s="81">
        <v>17670597</v>
      </c>
      <c r="L19" s="81">
        <f t="shared" si="2"/>
        <v>61665116</v>
      </c>
      <c r="M19" s="40">
        <f t="shared" si="3"/>
        <v>0.4381953188733485</v>
      </c>
      <c r="N19" s="108">
        <v>30369304</v>
      </c>
      <c r="O19" s="109">
        <v>7670056</v>
      </c>
      <c r="P19" s="110">
        <f t="shared" si="4"/>
        <v>38039360</v>
      </c>
      <c r="Q19" s="40">
        <f t="shared" si="5"/>
        <v>0.27030954559362375</v>
      </c>
      <c r="R19" s="108">
        <v>5257509</v>
      </c>
      <c r="S19" s="110">
        <v>7197784</v>
      </c>
      <c r="T19" s="110">
        <f t="shared" si="6"/>
        <v>12455293</v>
      </c>
      <c r="U19" s="40">
        <f t="shared" si="7"/>
        <v>0.07900830800231999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79621332</v>
      </c>
      <c r="AA19" s="81">
        <f t="shared" si="11"/>
        <v>32538437</v>
      </c>
      <c r="AB19" s="81">
        <f t="shared" si="12"/>
        <v>112159769</v>
      </c>
      <c r="AC19" s="40">
        <f t="shared" si="13"/>
        <v>0.7114688971685421</v>
      </c>
      <c r="AD19" s="80">
        <v>5026678</v>
      </c>
      <c r="AE19" s="81">
        <v>5208687</v>
      </c>
      <c r="AF19" s="81">
        <f t="shared" si="14"/>
        <v>10235365</v>
      </c>
      <c r="AG19" s="40">
        <f t="shared" si="15"/>
        <v>0.6104167078690956</v>
      </c>
      <c r="AH19" s="40">
        <f t="shared" si="16"/>
        <v>0.2168880152295498</v>
      </c>
      <c r="AI19" s="12">
        <v>131224129</v>
      </c>
      <c r="AJ19" s="12">
        <v>134094036</v>
      </c>
      <c r="AK19" s="12">
        <v>81853240</v>
      </c>
      <c r="AL19" s="12"/>
    </row>
    <row r="20" spans="1:38" s="13" customFormat="1" ht="12.75">
      <c r="A20" s="29" t="s">
        <v>97</v>
      </c>
      <c r="B20" s="63" t="s">
        <v>71</v>
      </c>
      <c r="C20" s="39" t="s">
        <v>72</v>
      </c>
      <c r="D20" s="80">
        <v>1617397184</v>
      </c>
      <c r="E20" s="81">
        <v>246637998</v>
      </c>
      <c r="F20" s="82">
        <f t="shared" si="0"/>
        <v>1864035182</v>
      </c>
      <c r="G20" s="80">
        <v>1617317571</v>
      </c>
      <c r="H20" s="81">
        <v>246627000</v>
      </c>
      <c r="I20" s="83">
        <f t="shared" si="1"/>
        <v>1863944571</v>
      </c>
      <c r="J20" s="80">
        <v>529655016</v>
      </c>
      <c r="K20" s="81">
        <v>62874699</v>
      </c>
      <c r="L20" s="81">
        <f t="shared" si="2"/>
        <v>592529715</v>
      </c>
      <c r="M20" s="40">
        <f t="shared" si="3"/>
        <v>0.3178747486752104</v>
      </c>
      <c r="N20" s="108">
        <v>487842594</v>
      </c>
      <c r="O20" s="109">
        <v>35415236</v>
      </c>
      <c r="P20" s="110">
        <f t="shared" si="4"/>
        <v>523257830</v>
      </c>
      <c r="Q20" s="40">
        <f t="shared" si="5"/>
        <v>0.28071242166071947</v>
      </c>
      <c r="R20" s="108">
        <v>454916924</v>
      </c>
      <c r="S20" s="110">
        <v>33454997</v>
      </c>
      <c r="T20" s="110">
        <f t="shared" si="6"/>
        <v>488371921</v>
      </c>
      <c r="U20" s="40">
        <f t="shared" si="7"/>
        <v>0.26200989482106224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1472414534</v>
      </c>
      <c r="AA20" s="81">
        <f t="shared" si="11"/>
        <v>131744932</v>
      </c>
      <c r="AB20" s="81">
        <f t="shared" si="12"/>
        <v>1604159466</v>
      </c>
      <c r="AC20" s="40">
        <f t="shared" si="13"/>
        <v>0.8606261639740573</v>
      </c>
      <c r="AD20" s="80">
        <v>303959571</v>
      </c>
      <c r="AE20" s="81">
        <v>38864671</v>
      </c>
      <c r="AF20" s="81">
        <f t="shared" si="14"/>
        <v>342824242</v>
      </c>
      <c r="AG20" s="40">
        <f t="shared" si="15"/>
        <v>0.5734448979253204</v>
      </c>
      <c r="AH20" s="40">
        <f t="shared" si="16"/>
        <v>0.4245548043828242</v>
      </c>
      <c r="AI20" s="12">
        <v>1696574000</v>
      </c>
      <c r="AJ20" s="12">
        <v>1881999981</v>
      </c>
      <c r="AK20" s="12">
        <v>1079223287</v>
      </c>
      <c r="AL20" s="12"/>
    </row>
    <row r="21" spans="1:38" s="13" customFormat="1" ht="12.75">
      <c r="A21" s="29" t="s">
        <v>97</v>
      </c>
      <c r="B21" s="63" t="s">
        <v>209</v>
      </c>
      <c r="C21" s="39" t="s">
        <v>210</v>
      </c>
      <c r="D21" s="80">
        <v>388791</v>
      </c>
      <c r="E21" s="81">
        <v>65527</v>
      </c>
      <c r="F21" s="82">
        <f t="shared" si="0"/>
        <v>454318</v>
      </c>
      <c r="G21" s="80">
        <v>388791</v>
      </c>
      <c r="H21" s="81">
        <v>55367000</v>
      </c>
      <c r="I21" s="83">
        <f t="shared" si="1"/>
        <v>55755791</v>
      </c>
      <c r="J21" s="80">
        <v>41966033</v>
      </c>
      <c r="K21" s="81">
        <v>5352021</v>
      </c>
      <c r="L21" s="81">
        <f t="shared" si="2"/>
        <v>47318054</v>
      </c>
      <c r="M21" s="40">
        <f t="shared" si="3"/>
        <v>104.15183637892402</v>
      </c>
      <c r="N21" s="108">
        <v>1542818</v>
      </c>
      <c r="O21" s="109">
        <v>4233924</v>
      </c>
      <c r="P21" s="110">
        <f t="shared" si="4"/>
        <v>5776742</v>
      </c>
      <c r="Q21" s="40">
        <f t="shared" si="5"/>
        <v>12.715195083619843</v>
      </c>
      <c r="R21" s="108">
        <v>13691721</v>
      </c>
      <c r="S21" s="110">
        <v>0</v>
      </c>
      <c r="T21" s="110">
        <f t="shared" si="6"/>
        <v>13691721</v>
      </c>
      <c r="U21" s="40">
        <f t="shared" si="7"/>
        <v>0.24556590005153006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57200572</v>
      </c>
      <c r="AA21" s="81">
        <f t="shared" si="11"/>
        <v>9585945</v>
      </c>
      <c r="AB21" s="81">
        <f t="shared" si="12"/>
        <v>66786517</v>
      </c>
      <c r="AC21" s="40">
        <f t="shared" si="13"/>
        <v>1.1978400055341336</v>
      </c>
      <c r="AD21" s="80">
        <v>64175741</v>
      </c>
      <c r="AE21" s="81">
        <v>5993758</v>
      </c>
      <c r="AF21" s="81">
        <f t="shared" si="14"/>
        <v>70169499</v>
      </c>
      <c r="AG21" s="40">
        <f t="shared" si="15"/>
        <v>0.6554528824324501</v>
      </c>
      <c r="AH21" s="40">
        <f t="shared" si="16"/>
        <v>-0.8048764606399712</v>
      </c>
      <c r="AI21" s="12">
        <v>304812000</v>
      </c>
      <c r="AJ21" s="12">
        <v>304812000</v>
      </c>
      <c r="AK21" s="12">
        <v>199789904</v>
      </c>
      <c r="AL21" s="12"/>
    </row>
    <row r="22" spans="1:38" s="13" customFormat="1" ht="12.75">
      <c r="A22" s="29" t="s">
        <v>116</v>
      </c>
      <c r="B22" s="63" t="s">
        <v>211</v>
      </c>
      <c r="C22" s="39" t="s">
        <v>212</v>
      </c>
      <c r="D22" s="80">
        <v>102752260</v>
      </c>
      <c r="E22" s="81">
        <v>3832000</v>
      </c>
      <c r="F22" s="82">
        <f t="shared" si="0"/>
        <v>106584260</v>
      </c>
      <c r="G22" s="80">
        <v>102802260</v>
      </c>
      <c r="H22" s="81">
        <v>3832000</v>
      </c>
      <c r="I22" s="83">
        <f t="shared" si="1"/>
        <v>106634260</v>
      </c>
      <c r="J22" s="80">
        <v>41532488</v>
      </c>
      <c r="K22" s="81">
        <v>287982</v>
      </c>
      <c r="L22" s="81">
        <f t="shared" si="2"/>
        <v>41820470</v>
      </c>
      <c r="M22" s="40">
        <f t="shared" si="3"/>
        <v>0.3923700366264212</v>
      </c>
      <c r="N22" s="108">
        <v>33743048</v>
      </c>
      <c r="O22" s="109">
        <v>254108</v>
      </c>
      <c r="P22" s="110">
        <f t="shared" si="4"/>
        <v>33997156</v>
      </c>
      <c r="Q22" s="40">
        <f t="shared" si="5"/>
        <v>0.31896976157642787</v>
      </c>
      <c r="R22" s="108">
        <v>25720660</v>
      </c>
      <c r="S22" s="110">
        <v>182129</v>
      </c>
      <c r="T22" s="110">
        <f t="shared" si="6"/>
        <v>25902789</v>
      </c>
      <c r="U22" s="40">
        <f t="shared" si="7"/>
        <v>0.24291244671271692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100996196</v>
      </c>
      <c r="AA22" s="81">
        <f t="shared" si="11"/>
        <v>724219</v>
      </c>
      <c r="AB22" s="81">
        <f t="shared" si="12"/>
        <v>101720415</v>
      </c>
      <c r="AC22" s="40">
        <f t="shared" si="13"/>
        <v>0.9539187030509707</v>
      </c>
      <c r="AD22" s="80">
        <v>25223261</v>
      </c>
      <c r="AE22" s="81">
        <v>188002</v>
      </c>
      <c r="AF22" s="81">
        <f t="shared" si="14"/>
        <v>25411263</v>
      </c>
      <c r="AG22" s="40">
        <f t="shared" si="15"/>
        <v>0.9240446902948762</v>
      </c>
      <c r="AH22" s="40">
        <f t="shared" si="16"/>
        <v>0.019342840220102353</v>
      </c>
      <c r="AI22" s="12">
        <v>106765000</v>
      </c>
      <c r="AJ22" s="12">
        <v>109831005</v>
      </c>
      <c r="AK22" s="12">
        <v>101488757</v>
      </c>
      <c r="AL22" s="12"/>
    </row>
    <row r="23" spans="1:38" s="59" customFormat="1" ht="12.75">
      <c r="A23" s="64"/>
      <c r="B23" s="65" t="s">
        <v>213</v>
      </c>
      <c r="C23" s="32"/>
      <c r="D23" s="84">
        <f>SUM(D17:D22)</f>
        <v>2058461073</v>
      </c>
      <c r="E23" s="85">
        <f>SUM(E17:E22)</f>
        <v>391772086</v>
      </c>
      <c r="F23" s="93">
        <f t="shared" si="0"/>
        <v>2450233159</v>
      </c>
      <c r="G23" s="84">
        <f>SUM(G17:G22)</f>
        <v>2075422636</v>
      </c>
      <c r="H23" s="85">
        <f>SUM(H17:H22)</f>
        <v>446991561</v>
      </c>
      <c r="I23" s="86">
        <f t="shared" si="1"/>
        <v>2522414197</v>
      </c>
      <c r="J23" s="84">
        <f>SUM(J17:J22)</f>
        <v>707618848</v>
      </c>
      <c r="K23" s="85">
        <f>SUM(K17:K22)</f>
        <v>103956965</v>
      </c>
      <c r="L23" s="85">
        <f t="shared" si="2"/>
        <v>811575813</v>
      </c>
      <c r="M23" s="44">
        <f t="shared" si="3"/>
        <v>0.33122391231176707</v>
      </c>
      <c r="N23" s="114">
        <f>SUM(N17:N22)</f>
        <v>622973411</v>
      </c>
      <c r="O23" s="115">
        <f>SUM(O17:O22)</f>
        <v>79531452</v>
      </c>
      <c r="P23" s="116">
        <f t="shared" si="4"/>
        <v>702504863</v>
      </c>
      <c r="Q23" s="44">
        <f t="shared" si="5"/>
        <v>0.2867093935202107</v>
      </c>
      <c r="R23" s="114">
        <f>SUM(R17:R22)</f>
        <v>559117518</v>
      </c>
      <c r="S23" s="116">
        <f>SUM(S17:S22)</f>
        <v>82366475</v>
      </c>
      <c r="T23" s="116">
        <f t="shared" si="6"/>
        <v>641483993</v>
      </c>
      <c r="U23" s="44">
        <f t="shared" si="7"/>
        <v>0.2543135040085568</v>
      </c>
      <c r="V23" s="114">
        <f>SUM(V17:V22)</f>
        <v>0</v>
      </c>
      <c r="W23" s="116">
        <f>SUM(W17:W22)</f>
        <v>0</v>
      </c>
      <c r="X23" s="116">
        <f t="shared" si="8"/>
        <v>0</v>
      </c>
      <c r="Y23" s="44">
        <f t="shared" si="9"/>
        <v>0</v>
      </c>
      <c r="Z23" s="84">
        <f t="shared" si="10"/>
        <v>1889709777</v>
      </c>
      <c r="AA23" s="85">
        <f t="shared" si="11"/>
        <v>265854892</v>
      </c>
      <c r="AB23" s="85">
        <f t="shared" si="12"/>
        <v>2155564669</v>
      </c>
      <c r="AC23" s="44">
        <f t="shared" si="13"/>
        <v>0.8545641201844218</v>
      </c>
      <c r="AD23" s="84">
        <f>SUM(AD17:AD22)</f>
        <v>439755677</v>
      </c>
      <c r="AE23" s="85">
        <f>SUM(AE17:AE22)</f>
        <v>90985826</v>
      </c>
      <c r="AF23" s="85">
        <f t="shared" si="14"/>
        <v>530741503</v>
      </c>
      <c r="AG23" s="44">
        <f t="shared" si="15"/>
        <v>0.5990347653395299</v>
      </c>
      <c r="AH23" s="44">
        <f t="shared" si="16"/>
        <v>0.20865617136408487</v>
      </c>
      <c r="AI23" s="66">
        <f>SUM(AI17:AI22)</f>
        <v>2562952585</v>
      </c>
      <c r="AJ23" s="66">
        <f>SUM(AJ17:AJ22)</f>
        <v>2754314478</v>
      </c>
      <c r="AK23" s="66">
        <f>SUM(AK17:AK22)</f>
        <v>1649930127</v>
      </c>
      <c r="AL23" s="66"/>
    </row>
    <row r="24" spans="1:38" s="13" customFormat="1" ht="12.75">
      <c r="A24" s="29" t="s">
        <v>97</v>
      </c>
      <c r="B24" s="63" t="s">
        <v>214</v>
      </c>
      <c r="C24" s="39" t="s">
        <v>215</v>
      </c>
      <c r="D24" s="80">
        <v>339822414</v>
      </c>
      <c r="E24" s="81">
        <v>78757000</v>
      </c>
      <c r="F24" s="82">
        <f t="shared" si="0"/>
        <v>418579414</v>
      </c>
      <c r="G24" s="80">
        <v>339822414</v>
      </c>
      <c r="H24" s="81">
        <v>78757000</v>
      </c>
      <c r="I24" s="83">
        <f t="shared" si="1"/>
        <v>418579414</v>
      </c>
      <c r="J24" s="80">
        <v>147238311</v>
      </c>
      <c r="K24" s="81">
        <v>15610541</v>
      </c>
      <c r="L24" s="81">
        <f t="shared" si="2"/>
        <v>162848852</v>
      </c>
      <c r="M24" s="40">
        <f t="shared" si="3"/>
        <v>0.38905126853658406</v>
      </c>
      <c r="N24" s="108">
        <v>84950234</v>
      </c>
      <c r="O24" s="109">
        <v>14957976</v>
      </c>
      <c r="P24" s="110">
        <f t="shared" si="4"/>
        <v>99908210</v>
      </c>
      <c r="Q24" s="40">
        <f t="shared" si="5"/>
        <v>0.23868400274457835</v>
      </c>
      <c r="R24" s="108">
        <v>73680334</v>
      </c>
      <c r="S24" s="110">
        <v>18733432</v>
      </c>
      <c r="T24" s="110">
        <f t="shared" si="6"/>
        <v>92413766</v>
      </c>
      <c r="U24" s="40">
        <f t="shared" si="7"/>
        <v>0.22077952930575798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305868879</v>
      </c>
      <c r="AA24" s="81">
        <f t="shared" si="11"/>
        <v>49301949</v>
      </c>
      <c r="AB24" s="81">
        <f t="shared" si="12"/>
        <v>355170828</v>
      </c>
      <c r="AC24" s="40">
        <f t="shared" si="13"/>
        <v>0.8485148005869204</v>
      </c>
      <c r="AD24" s="80">
        <v>123222133</v>
      </c>
      <c r="AE24" s="81">
        <v>13381908</v>
      </c>
      <c r="AF24" s="81">
        <f t="shared" si="14"/>
        <v>136604041</v>
      </c>
      <c r="AG24" s="40">
        <f t="shared" si="15"/>
        <v>1.0268443872171846</v>
      </c>
      <c r="AH24" s="40">
        <f t="shared" si="16"/>
        <v>-0.32349171134695787</v>
      </c>
      <c r="AI24" s="12">
        <v>370903270</v>
      </c>
      <c r="AJ24" s="12">
        <v>370903270</v>
      </c>
      <c r="AK24" s="12">
        <v>380859941</v>
      </c>
      <c r="AL24" s="12"/>
    </row>
    <row r="25" spans="1:38" s="13" customFormat="1" ht="12.75">
      <c r="A25" s="29" t="s">
        <v>97</v>
      </c>
      <c r="B25" s="63" t="s">
        <v>216</v>
      </c>
      <c r="C25" s="39" t="s">
        <v>217</v>
      </c>
      <c r="D25" s="80">
        <v>512250000</v>
      </c>
      <c r="E25" s="81">
        <v>66233000</v>
      </c>
      <c r="F25" s="82">
        <f t="shared" si="0"/>
        <v>578483000</v>
      </c>
      <c r="G25" s="80">
        <v>512250000</v>
      </c>
      <c r="H25" s="81">
        <v>66233000</v>
      </c>
      <c r="I25" s="83">
        <f t="shared" si="1"/>
        <v>578483000</v>
      </c>
      <c r="J25" s="80">
        <v>154727647</v>
      </c>
      <c r="K25" s="81">
        <v>6662617</v>
      </c>
      <c r="L25" s="81">
        <f t="shared" si="2"/>
        <v>161390264</v>
      </c>
      <c r="M25" s="40">
        <f t="shared" si="3"/>
        <v>0.27898877581536535</v>
      </c>
      <c r="N25" s="108">
        <v>135440834</v>
      </c>
      <c r="O25" s="109">
        <v>17578089</v>
      </c>
      <c r="P25" s="110">
        <f t="shared" si="4"/>
        <v>153018923</v>
      </c>
      <c r="Q25" s="40">
        <f t="shared" si="5"/>
        <v>0.2645175796004377</v>
      </c>
      <c r="R25" s="108">
        <v>123562334</v>
      </c>
      <c r="S25" s="110">
        <v>32595038</v>
      </c>
      <c r="T25" s="110">
        <f t="shared" si="6"/>
        <v>156157372</v>
      </c>
      <c r="U25" s="40">
        <f t="shared" si="7"/>
        <v>0.2699428885550656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413730815</v>
      </c>
      <c r="AA25" s="81">
        <f t="shared" si="11"/>
        <v>56835744</v>
      </c>
      <c r="AB25" s="81">
        <f t="shared" si="12"/>
        <v>470566559</v>
      </c>
      <c r="AC25" s="40">
        <f t="shared" si="13"/>
        <v>0.8134492439708686</v>
      </c>
      <c r="AD25" s="80">
        <v>153778478</v>
      </c>
      <c r="AE25" s="81">
        <v>24211516</v>
      </c>
      <c r="AF25" s="81">
        <f t="shared" si="14"/>
        <v>177989994</v>
      </c>
      <c r="AG25" s="40">
        <f t="shared" si="15"/>
        <v>0.8162307590691811</v>
      </c>
      <c r="AH25" s="40">
        <f t="shared" si="16"/>
        <v>-0.12266207503776871</v>
      </c>
      <c r="AI25" s="12">
        <v>533075000</v>
      </c>
      <c r="AJ25" s="12">
        <v>529899000</v>
      </c>
      <c r="AK25" s="12">
        <v>432519863</v>
      </c>
      <c r="AL25" s="12"/>
    </row>
    <row r="26" spans="1:38" s="13" customFormat="1" ht="12.75">
      <c r="A26" s="29" t="s">
        <v>97</v>
      </c>
      <c r="B26" s="63" t="s">
        <v>218</v>
      </c>
      <c r="C26" s="39" t="s">
        <v>219</v>
      </c>
      <c r="D26" s="80">
        <v>203633000</v>
      </c>
      <c r="E26" s="81">
        <v>40984000</v>
      </c>
      <c r="F26" s="82">
        <f t="shared" si="0"/>
        <v>244617000</v>
      </c>
      <c r="G26" s="80">
        <v>214758543</v>
      </c>
      <c r="H26" s="81">
        <v>52048000</v>
      </c>
      <c r="I26" s="83">
        <f t="shared" si="1"/>
        <v>266806543</v>
      </c>
      <c r="J26" s="80">
        <v>71848468</v>
      </c>
      <c r="K26" s="81">
        <v>5655415</v>
      </c>
      <c r="L26" s="81">
        <f t="shared" si="2"/>
        <v>77503883</v>
      </c>
      <c r="M26" s="40">
        <f t="shared" si="3"/>
        <v>0.3168376809461321</v>
      </c>
      <c r="N26" s="108">
        <v>53576225</v>
      </c>
      <c r="O26" s="109">
        <v>5280473</v>
      </c>
      <c r="P26" s="110">
        <f t="shared" si="4"/>
        <v>58856698</v>
      </c>
      <c r="Q26" s="40">
        <f t="shared" si="5"/>
        <v>0.24060755384948715</v>
      </c>
      <c r="R26" s="108">
        <v>29034078</v>
      </c>
      <c r="S26" s="110">
        <v>8432502</v>
      </c>
      <c r="T26" s="110">
        <f t="shared" si="6"/>
        <v>37466580</v>
      </c>
      <c r="U26" s="40">
        <f t="shared" si="7"/>
        <v>0.14042601646392158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154458771</v>
      </c>
      <c r="AA26" s="81">
        <f t="shared" si="11"/>
        <v>19368390</v>
      </c>
      <c r="AB26" s="81">
        <f t="shared" si="12"/>
        <v>173827161</v>
      </c>
      <c r="AC26" s="40">
        <f t="shared" si="13"/>
        <v>0.6515101130784487</v>
      </c>
      <c r="AD26" s="80">
        <v>19286057</v>
      </c>
      <c r="AE26" s="81">
        <v>6072721</v>
      </c>
      <c r="AF26" s="81">
        <f t="shared" si="14"/>
        <v>25358778</v>
      </c>
      <c r="AG26" s="40">
        <f t="shared" si="15"/>
        <v>0.7456467787707777</v>
      </c>
      <c r="AH26" s="40">
        <f t="shared" si="16"/>
        <v>0.477459994326225</v>
      </c>
      <c r="AI26" s="12">
        <v>185662830</v>
      </c>
      <c r="AJ26" s="12">
        <v>194093685</v>
      </c>
      <c r="AK26" s="12">
        <v>144725331</v>
      </c>
      <c r="AL26" s="12"/>
    </row>
    <row r="27" spans="1:38" s="13" customFormat="1" ht="12.75">
      <c r="A27" s="29" t="s">
        <v>97</v>
      </c>
      <c r="B27" s="63" t="s">
        <v>220</v>
      </c>
      <c r="C27" s="39" t="s">
        <v>221</v>
      </c>
      <c r="D27" s="80">
        <v>1153765952</v>
      </c>
      <c r="E27" s="81">
        <v>394024000</v>
      </c>
      <c r="F27" s="82">
        <f t="shared" si="0"/>
        <v>1547789952</v>
      </c>
      <c r="G27" s="80">
        <v>1590454291</v>
      </c>
      <c r="H27" s="81">
        <v>418067999</v>
      </c>
      <c r="I27" s="83">
        <f t="shared" si="1"/>
        <v>2008522290</v>
      </c>
      <c r="J27" s="80">
        <v>298916819</v>
      </c>
      <c r="K27" s="81">
        <v>42191841</v>
      </c>
      <c r="L27" s="81">
        <f t="shared" si="2"/>
        <v>341108660</v>
      </c>
      <c r="M27" s="40">
        <f t="shared" si="3"/>
        <v>0.22038433545794203</v>
      </c>
      <c r="N27" s="108">
        <v>249663012</v>
      </c>
      <c r="O27" s="109">
        <v>71484123</v>
      </c>
      <c r="P27" s="110">
        <f t="shared" si="4"/>
        <v>321147135</v>
      </c>
      <c r="Q27" s="40">
        <f t="shared" si="5"/>
        <v>0.20748754350357743</v>
      </c>
      <c r="R27" s="108">
        <v>223979206</v>
      </c>
      <c r="S27" s="110">
        <v>60361883</v>
      </c>
      <c r="T27" s="110">
        <f t="shared" si="6"/>
        <v>284341089</v>
      </c>
      <c r="U27" s="40">
        <f t="shared" si="7"/>
        <v>0.14156730568322445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772559037</v>
      </c>
      <c r="AA27" s="81">
        <f t="shared" si="11"/>
        <v>174037847</v>
      </c>
      <c r="AB27" s="81">
        <f t="shared" si="12"/>
        <v>946596884</v>
      </c>
      <c r="AC27" s="40">
        <f t="shared" si="13"/>
        <v>0.47129020609475036</v>
      </c>
      <c r="AD27" s="80">
        <v>183249504</v>
      </c>
      <c r="AE27" s="81">
        <v>78119156</v>
      </c>
      <c r="AF27" s="81">
        <f t="shared" si="14"/>
        <v>261368660</v>
      </c>
      <c r="AG27" s="40">
        <f t="shared" si="15"/>
        <v>0.6194796619334662</v>
      </c>
      <c r="AH27" s="40">
        <f t="shared" si="16"/>
        <v>0.08789282158006251</v>
      </c>
      <c r="AI27" s="12">
        <v>1570576033</v>
      </c>
      <c r="AJ27" s="12">
        <v>1606056281</v>
      </c>
      <c r="AK27" s="12">
        <v>994919202</v>
      </c>
      <c r="AL27" s="12"/>
    </row>
    <row r="28" spans="1:38" s="13" customFormat="1" ht="12.75">
      <c r="A28" s="29" t="s">
        <v>97</v>
      </c>
      <c r="B28" s="63" t="s">
        <v>222</v>
      </c>
      <c r="C28" s="39" t="s">
        <v>223</v>
      </c>
      <c r="D28" s="80">
        <v>103613747</v>
      </c>
      <c r="E28" s="81">
        <v>85184338</v>
      </c>
      <c r="F28" s="82">
        <f t="shared" si="0"/>
        <v>188798085</v>
      </c>
      <c r="G28" s="80">
        <v>104416391</v>
      </c>
      <c r="H28" s="81">
        <v>85184338</v>
      </c>
      <c r="I28" s="83">
        <f t="shared" si="1"/>
        <v>189600729</v>
      </c>
      <c r="J28" s="80">
        <v>13045784</v>
      </c>
      <c r="K28" s="81">
        <v>10905123</v>
      </c>
      <c r="L28" s="81">
        <f t="shared" si="2"/>
        <v>23950907</v>
      </c>
      <c r="M28" s="40">
        <f t="shared" si="3"/>
        <v>0.1268599043258304</v>
      </c>
      <c r="N28" s="108">
        <v>26309308</v>
      </c>
      <c r="O28" s="109">
        <v>23966824</v>
      </c>
      <c r="P28" s="110">
        <f t="shared" si="4"/>
        <v>50276132</v>
      </c>
      <c r="Q28" s="40">
        <f t="shared" si="5"/>
        <v>0.26629577307418134</v>
      </c>
      <c r="R28" s="108">
        <v>32176226</v>
      </c>
      <c r="S28" s="110">
        <v>17293172</v>
      </c>
      <c r="T28" s="110">
        <f t="shared" si="6"/>
        <v>49469398</v>
      </c>
      <c r="U28" s="40">
        <f t="shared" si="7"/>
        <v>0.260913543217442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71531318</v>
      </c>
      <c r="AA28" s="81">
        <f t="shared" si="11"/>
        <v>52165119</v>
      </c>
      <c r="AB28" s="81">
        <f t="shared" si="12"/>
        <v>123696437</v>
      </c>
      <c r="AC28" s="40">
        <f t="shared" si="13"/>
        <v>0.6524048596880658</v>
      </c>
      <c r="AD28" s="80">
        <v>26014541</v>
      </c>
      <c r="AE28" s="81">
        <v>6655671</v>
      </c>
      <c r="AF28" s="81">
        <f t="shared" si="14"/>
        <v>32670212</v>
      </c>
      <c r="AG28" s="40">
        <f t="shared" si="15"/>
        <v>0.7658424834621241</v>
      </c>
      <c r="AH28" s="40">
        <f t="shared" si="16"/>
        <v>0.5142049889360987</v>
      </c>
      <c r="AI28" s="12">
        <v>185384000</v>
      </c>
      <c r="AJ28" s="12">
        <v>150892867</v>
      </c>
      <c r="AK28" s="12">
        <v>115560168</v>
      </c>
      <c r="AL28" s="12"/>
    </row>
    <row r="29" spans="1:38" s="13" customFormat="1" ht="12.75">
      <c r="A29" s="29" t="s">
        <v>97</v>
      </c>
      <c r="B29" s="63" t="s">
        <v>224</v>
      </c>
      <c r="C29" s="39" t="s">
        <v>225</v>
      </c>
      <c r="D29" s="80">
        <v>178419593</v>
      </c>
      <c r="E29" s="81">
        <v>37403750</v>
      </c>
      <c r="F29" s="82">
        <f t="shared" si="0"/>
        <v>215823343</v>
      </c>
      <c r="G29" s="80">
        <v>178419593</v>
      </c>
      <c r="H29" s="81">
        <v>37403750</v>
      </c>
      <c r="I29" s="83">
        <f t="shared" si="1"/>
        <v>215823343</v>
      </c>
      <c r="J29" s="80">
        <v>25834681</v>
      </c>
      <c r="K29" s="81">
        <v>4899157</v>
      </c>
      <c r="L29" s="81">
        <f t="shared" si="2"/>
        <v>30733838</v>
      </c>
      <c r="M29" s="40">
        <f t="shared" si="3"/>
        <v>0.14240275205078257</v>
      </c>
      <c r="N29" s="108">
        <v>38190626</v>
      </c>
      <c r="O29" s="109">
        <v>2770824</v>
      </c>
      <c r="P29" s="110">
        <f t="shared" si="4"/>
        <v>40961450</v>
      </c>
      <c r="Q29" s="40">
        <f t="shared" si="5"/>
        <v>0.18979156485403897</v>
      </c>
      <c r="R29" s="108">
        <v>2132694</v>
      </c>
      <c r="S29" s="110">
        <v>8656846</v>
      </c>
      <c r="T29" s="110">
        <f t="shared" si="6"/>
        <v>10789540</v>
      </c>
      <c r="U29" s="40">
        <f t="shared" si="7"/>
        <v>0.049992460732109036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66158001</v>
      </c>
      <c r="AA29" s="81">
        <f t="shared" si="11"/>
        <v>16326827</v>
      </c>
      <c r="AB29" s="81">
        <f t="shared" si="12"/>
        <v>82484828</v>
      </c>
      <c r="AC29" s="40">
        <f t="shared" si="13"/>
        <v>0.3821867776369306</v>
      </c>
      <c r="AD29" s="80">
        <v>43815710</v>
      </c>
      <c r="AE29" s="81">
        <v>2969317</v>
      </c>
      <c r="AF29" s="81">
        <f t="shared" si="14"/>
        <v>46785027</v>
      </c>
      <c r="AG29" s="40">
        <f t="shared" si="15"/>
        <v>0.7834345842549044</v>
      </c>
      <c r="AH29" s="40">
        <f t="shared" si="16"/>
        <v>-0.7693804900443897</v>
      </c>
      <c r="AI29" s="12">
        <v>206666867</v>
      </c>
      <c r="AJ29" s="12">
        <v>192790344</v>
      </c>
      <c r="AK29" s="12">
        <v>151038623</v>
      </c>
      <c r="AL29" s="12"/>
    </row>
    <row r="30" spans="1:38" s="13" customFormat="1" ht="12.75">
      <c r="A30" s="29" t="s">
        <v>116</v>
      </c>
      <c r="B30" s="63" t="s">
        <v>226</v>
      </c>
      <c r="C30" s="39" t="s">
        <v>227</v>
      </c>
      <c r="D30" s="80">
        <v>84491457</v>
      </c>
      <c r="E30" s="81">
        <v>0</v>
      </c>
      <c r="F30" s="83">
        <f t="shared" si="0"/>
        <v>84491457</v>
      </c>
      <c r="G30" s="80">
        <v>122092434</v>
      </c>
      <c r="H30" s="81">
        <v>1000000</v>
      </c>
      <c r="I30" s="83">
        <f t="shared" si="1"/>
        <v>123092434</v>
      </c>
      <c r="J30" s="80">
        <v>37084821</v>
      </c>
      <c r="K30" s="81">
        <v>0</v>
      </c>
      <c r="L30" s="81">
        <f t="shared" si="2"/>
        <v>37084821</v>
      </c>
      <c r="M30" s="40">
        <f t="shared" si="3"/>
        <v>0.4389179961709028</v>
      </c>
      <c r="N30" s="108">
        <v>27621515</v>
      </c>
      <c r="O30" s="109">
        <v>0</v>
      </c>
      <c r="P30" s="110">
        <f t="shared" si="4"/>
        <v>27621515</v>
      </c>
      <c r="Q30" s="40">
        <f t="shared" si="5"/>
        <v>0.32691488560790233</v>
      </c>
      <c r="R30" s="108">
        <v>21132327</v>
      </c>
      <c r="S30" s="110">
        <v>0</v>
      </c>
      <c r="T30" s="110">
        <f t="shared" si="6"/>
        <v>21132327</v>
      </c>
      <c r="U30" s="40">
        <f t="shared" si="7"/>
        <v>0.1716785208748086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85838663</v>
      </c>
      <c r="AA30" s="81">
        <f t="shared" si="11"/>
        <v>0</v>
      </c>
      <c r="AB30" s="81">
        <f t="shared" si="12"/>
        <v>85838663</v>
      </c>
      <c r="AC30" s="40">
        <f t="shared" si="13"/>
        <v>0.6973512523117383</v>
      </c>
      <c r="AD30" s="80">
        <v>20798224</v>
      </c>
      <c r="AE30" s="81">
        <v>0</v>
      </c>
      <c r="AF30" s="81">
        <f t="shared" si="14"/>
        <v>20798224</v>
      </c>
      <c r="AG30" s="40">
        <f t="shared" si="15"/>
        <v>0.90693124359164</v>
      </c>
      <c r="AH30" s="40">
        <f t="shared" si="16"/>
        <v>0.016064015850584257</v>
      </c>
      <c r="AI30" s="12">
        <v>92180050</v>
      </c>
      <c r="AJ30" s="12">
        <v>107775234</v>
      </c>
      <c r="AK30" s="12">
        <v>97744727</v>
      </c>
      <c r="AL30" s="12"/>
    </row>
    <row r="31" spans="1:38" s="59" customFormat="1" ht="12.75">
      <c r="A31" s="64"/>
      <c r="B31" s="65" t="s">
        <v>228</v>
      </c>
      <c r="C31" s="32"/>
      <c r="D31" s="84">
        <f>SUM(D24:D30)</f>
        <v>2575996163</v>
      </c>
      <c r="E31" s="85">
        <f>SUM(E24:E30)</f>
        <v>702586088</v>
      </c>
      <c r="F31" s="93">
        <f t="shared" si="0"/>
        <v>3278582251</v>
      </c>
      <c r="G31" s="84">
        <f>SUM(G24:G30)</f>
        <v>3062213666</v>
      </c>
      <c r="H31" s="85">
        <f>SUM(H24:H30)</f>
        <v>738694087</v>
      </c>
      <c r="I31" s="86">
        <f t="shared" si="1"/>
        <v>3800907753</v>
      </c>
      <c r="J31" s="84">
        <f>SUM(J24:J30)</f>
        <v>748696531</v>
      </c>
      <c r="K31" s="85">
        <f>SUM(K24:K30)</f>
        <v>85924694</v>
      </c>
      <c r="L31" s="85">
        <f t="shared" si="2"/>
        <v>834621225</v>
      </c>
      <c r="M31" s="44">
        <f t="shared" si="3"/>
        <v>0.2545677250419544</v>
      </c>
      <c r="N31" s="114">
        <f>SUM(N24:N30)</f>
        <v>615751754</v>
      </c>
      <c r="O31" s="115">
        <f>SUM(O24:O30)</f>
        <v>136038309</v>
      </c>
      <c r="P31" s="116">
        <f t="shared" si="4"/>
        <v>751790063</v>
      </c>
      <c r="Q31" s="44">
        <f t="shared" si="5"/>
        <v>0.22930340172820024</v>
      </c>
      <c r="R31" s="114">
        <f>SUM(R24:R30)</f>
        <v>505697199</v>
      </c>
      <c r="S31" s="116">
        <f>SUM(S24:S30)</f>
        <v>146072873</v>
      </c>
      <c r="T31" s="116">
        <f t="shared" si="6"/>
        <v>651770072</v>
      </c>
      <c r="U31" s="44">
        <f t="shared" si="7"/>
        <v>0.17147747705415045</v>
      </c>
      <c r="V31" s="114">
        <f>SUM(V24:V30)</f>
        <v>0</v>
      </c>
      <c r="W31" s="116">
        <f>SUM(W24:W30)</f>
        <v>0</v>
      </c>
      <c r="X31" s="116">
        <f t="shared" si="8"/>
        <v>0</v>
      </c>
      <c r="Y31" s="44">
        <f t="shared" si="9"/>
        <v>0</v>
      </c>
      <c r="Z31" s="84">
        <f t="shared" si="10"/>
        <v>1870145484</v>
      </c>
      <c r="AA31" s="85">
        <f t="shared" si="11"/>
        <v>368035876</v>
      </c>
      <c r="AB31" s="85">
        <f t="shared" si="12"/>
        <v>2238181360</v>
      </c>
      <c r="AC31" s="44">
        <f t="shared" si="13"/>
        <v>0.5888544277964749</v>
      </c>
      <c r="AD31" s="84">
        <f>SUM(AD24:AD30)</f>
        <v>570164647</v>
      </c>
      <c r="AE31" s="85">
        <f>SUM(AE24:AE30)</f>
        <v>131410289</v>
      </c>
      <c r="AF31" s="85">
        <f t="shared" si="14"/>
        <v>701574936</v>
      </c>
      <c r="AG31" s="44">
        <f t="shared" si="15"/>
        <v>0.7351097586894644</v>
      </c>
      <c r="AH31" s="44">
        <f t="shared" si="16"/>
        <v>-0.07099008451464972</v>
      </c>
      <c r="AI31" s="66">
        <f>SUM(AI24:AI30)</f>
        <v>3144448050</v>
      </c>
      <c r="AJ31" s="66">
        <f>SUM(AJ24:AJ30)</f>
        <v>3152410681</v>
      </c>
      <c r="AK31" s="66">
        <f>SUM(AK24:AK30)</f>
        <v>2317367855</v>
      </c>
      <c r="AL31" s="66"/>
    </row>
    <row r="32" spans="1:38" s="13" customFormat="1" ht="12.75">
      <c r="A32" s="29" t="s">
        <v>97</v>
      </c>
      <c r="B32" s="63" t="s">
        <v>229</v>
      </c>
      <c r="C32" s="39" t="s">
        <v>230</v>
      </c>
      <c r="D32" s="80">
        <v>520373000</v>
      </c>
      <c r="E32" s="81">
        <v>0</v>
      </c>
      <c r="F32" s="82">
        <f t="shared" si="0"/>
        <v>520373000</v>
      </c>
      <c r="G32" s="80">
        <v>520373000</v>
      </c>
      <c r="H32" s="81">
        <v>0</v>
      </c>
      <c r="I32" s="83">
        <f t="shared" si="1"/>
        <v>520373000</v>
      </c>
      <c r="J32" s="80">
        <v>168218007</v>
      </c>
      <c r="K32" s="81">
        <v>0</v>
      </c>
      <c r="L32" s="81">
        <f t="shared" si="2"/>
        <v>168218007</v>
      </c>
      <c r="M32" s="40">
        <f t="shared" si="3"/>
        <v>0.32326428734772944</v>
      </c>
      <c r="N32" s="108">
        <v>144421556</v>
      </c>
      <c r="O32" s="109">
        <v>1615472</v>
      </c>
      <c r="P32" s="110">
        <f t="shared" si="4"/>
        <v>146037028</v>
      </c>
      <c r="Q32" s="40">
        <f t="shared" si="5"/>
        <v>0.2806391338520638</v>
      </c>
      <c r="R32" s="108">
        <v>133737956</v>
      </c>
      <c r="S32" s="110">
        <v>0</v>
      </c>
      <c r="T32" s="110">
        <f t="shared" si="6"/>
        <v>133737956</v>
      </c>
      <c r="U32" s="40">
        <f t="shared" si="7"/>
        <v>0.25700402595830296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446377519</v>
      </c>
      <c r="AA32" s="81">
        <f t="shared" si="11"/>
        <v>1615472</v>
      </c>
      <c r="AB32" s="81">
        <f t="shared" si="12"/>
        <v>447992991</v>
      </c>
      <c r="AC32" s="40">
        <f t="shared" si="13"/>
        <v>0.8609074471580962</v>
      </c>
      <c r="AD32" s="80">
        <v>103268796</v>
      </c>
      <c r="AE32" s="81">
        <v>5184833</v>
      </c>
      <c r="AF32" s="81">
        <f t="shared" si="14"/>
        <v>108453629</v>
      </c>
      <c r="AG32" s="40">
        <f t="shared" si="15"/>
        <v>0.6646665939485698</v>
      </c>
      <c r="AH32" s="40">
        <f t="shared" si="16"/>
        <v>0.23313490966724593</v>
      </c>
      <c r="AI32" s="12">
        <v>577343675</v>
      </c>
      <c r="AJ32" s="12">
        <v>577343675</v>
      </c>
      <c r="AK32" s="12">
        <v>383741054</v>
      </c>
      <c r="AL32" s="12"/>
    </row>
    <row r="33" spans="1:38" s="13" customFormat="1" ht="12.75">
      <c r="A33" s="29" t="s">
        <v>97</v>
      </c>
      <c r="B33" s="63" t="s">
        <v>231</v>
      </c>
      <c r="C33" s="39" t="s">
        <v>232</v>
      </c>
      <c r="D33" s="80">
        <v>416552721</v>
      </c>
      <c r="E33" s="81">
        <v>52191000</v>
      </c>
      <c r="F33" s="82">
        <f t="shared" si="0"/>
        <v>468743721</v>
      </c>
      <c r="G33" s="80">
        <v>411950594</v>
      </c>
      <c r="H33" s="81">
        <v>67854000</v>
      </c>
      <c r="I33" s="83">
        <f t="shared" si="1"/>
        <v>479804594</v>
      </c>
      <c r="J33" s="80">
        <v>147601539</v>
      </c>
      <c r="K33" s="81">
        <v>3793310</v>
      </c>
      <c r="L33" s="81">
        <f t="shared" si="2"/>
        <v>151394849</v>
      </c>
      <c r="M33" s="40">
        <f t="shared" si="3"/>
        <v>0.32298000424841955</v>
      </c>
      <c r="N33" s="108">
        <v>87439930</v>
      </c>
      <c r="O33" s="109">
        <v>10574061</v>
      </c>
      <c r="P33" s="110">
        <f t="shared" si="4"/>
        <v>98013991</v>
      </c>
      <c r="Q33" s="40">
        <f t="shared" si="5"/>
        <v>0.20909931506047844</v>
      </c>
      <c r="R33" s="108">
        <v>145957072</v>
      </c>
      <c r="S33" s="110">
        <v>6465248</v>
      </c>
      <c r="T33" s="110">
        <f t="shared" si="6"/>
        <v>152422320</v>
      </c>
      <c r="U33" s="40">
        <f t="shared" si="7"/>
        <v>0.31767582450450654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380998541</v>
      </c>
      <c r="AA33" s="81">
        <f t="shared" si="11"/>
        <v>20832619</v>
      </c>
      <c r="AB33" s="81">
        <f t="shared" si="12"/>
        <v>401831160</v>
      </c>
      <c r="AC33" s="40">
        <f t="shared" si="13"/>
        <v>0.8374891883590427</v>
      </c>
      <c r="AD33" s="80">
        <v>53799287</v>
      </c>
      <c r="AE33" s="81">
        <v>14969</v>
      </c>
      <c r="AF33" s="81">
        <f t="shared" si="14"/>
        <v>53814256</v>
      </c>
      <c r="AG33" s="40">
        <f t="shared" si="15"/>
        <v>0.7552092525320554</v>
      </c>
      <c r="AH33" s="40">
        <f t="shared" si="16"/>
        <v>1.832378096986048</v>
      </c>
      <c r="AI33" s="12">
        <v>510263796</v>
      </c>
      <c r="AJ33" s="12">
        <v>437654728</v>
      </c>
      <c r="AK33" s="12">
        <v>330520900</v>
      </c>
      <c r="AL33" s="12"/>
    </row>
    <row r="34" spans="1:38" s="13" customFormat="1" ht="12.75">
      <c r="A34" s="29" t="s">
        <v>97</v>
      </c>
      <c r="B34" s="63" t="s">
        <v>233</v>
      </c>
      <c r="C34" s="39" t="s">
        <v>234</v>
      </c>
      <c r="D34" s="80">
        <v>682024130</v>
      </c>
      <c r="E34" s="81">
        <v>137901950</v>
      </c>
      <c r="F34" s="82">
        <f t="shared" si="0"/>
        <v>819926080</v>
      </c>
      <c r="G34" s="80">
        <v>680280470</v>
      </c>
      <c r="H34" s="81">
        <v>101977061</v>
      </c>
      <c r="I34" s="83">
        <f t="shared" si="1"/>
        <v>782257531</v>
      </c>
      <c r="J34" s="80">
        <v>175506509</v>
      </c>
      <c r="K34" s="81">
        <v>15077845</v>
      </c>
      <c r="L34" s="81">
        <f t="shared" si="2"/>
        <v>190584354</v>
      </c>
      <c r="M34" s="40">
        <f t="shared" si="3"/>
        <v>0.23244089759896405</v>
      </c>
      <c r="N34" s="108">
        <v>151017438</v>
      </c>
      <c r="O34" s="109">
        <v>24162866</v>
      </c>
      <c r="P34" s="110">
        <f t="shared" si="4"/>
        <v>175180304</v>
      </c>
      <c r="Q34" s="40">
        <f t="shared" si="5"/>
        <v>0.2136537771795233</v>
      </c>
      <c r="R34" s="108">
        <v>139360216</v>
      </c>
      <c r="S34" s="110">
        <v>855558</v>
      </c>
      <c r="T34" s="110">
        <f t="shared" si="6"/>
        <v>140215774</v>
      </c>
      <c r="U34" s="40">
        <f t="shared" si="7"/>
        <v>0.17924502921787785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465884163</v>
      </c>
      <c r="AA34" s="81">
        <f t="shared" si="11"/>
        <v>40096269</v>
      </c>
      <c r="AB34" s="81">
        <f t="shared" si="12"/>
        <v>505980432</v>
      </c>
      <c r="AC34" s="40">
        <f t="shared" si="13"/>
        <v>0.646820787206969</v>
      </c>
      <c r="AD34" s="80">
        <v>121507284</v>
      </c>
      <c r="AE34" s="81">
        <v>9656677</v>
      </c>
      <c r="AF34" s="81">
        <f t="shared" si="14"/>
        <v>131163961</v>
      </c>
      <c r="AG34" s="40">
        <f t="shared" si="15"/>
        <v>0.612055463827656</v>
      </c>
      <c r="AH34" s="40">
        <f t="shared" si="16"/>
        <v>0.0690114337123442</v>
      </c>
      <c r="AI34" s="12">
        <v>901457750</v>
      </c>
      <c r="AJ34" s="12">
        <v>711797250</v>
      </c>
      <c r="AK34" s="12">
        <v>435659396</v>
      </c>
      <c r="AL34" s="12"/>
    </row>
    <row r="35" spans="1:38" s="13" customFormat="1" ht="12.75">
      <c r="A35" s="29" t="s">
        <v>97</v>
      </c>
      <c r="B35" s="63" t="s">
        <v>235</v>
      </c>
      <c r="C35" s="39" t="s">
        <v>236</v>
      </c>
      <c r="D35" s="80">
        <v>133086683</v>
      </c>
      <c r="E35" s="81">
        <v>0</v>
      </c>
      <c r="F35" s="82">
        <f t="shared" si="0"/>
        <v>133086683</v>
      </c>
      <c r="G35" s="80">
        <v>129683394</v>
      </c>
      <c r="H35" s="81">
        <v>45878320</v>
      </c>
      <c r="I35" s="83">
        <f t="shared" si="1"/>
        <v>175561714</v>
      </c>
      <c r="J35" s="80">
        <v>4901037</v>
      </c>
      <c r="K35" s="81">
        <v>10206115</v>
      </c>
      <c r="L35" s="81">
        <f t="shared" si="2"/>
        <v>15107152</v>
      </c>
      <c r="M35" s="40">
        <f t="shared" si="3"/>
        <v>0.11351362630324177</v>
      </c>
      <c r="N35" s="108">
        <v>32131365</v>
      </c>
      <c r="O35" s="109">
        <v>21809338</v>
      </c>
      <c r="P35" s="110">
        <f t="shared" si="4"/>
        <v>53940703</v>
      </c>
      <c r="Q35" s="40">
        <f t="shared" si="5"/>
        <v>0.4053050371688954</v>
      </c>
      <c r="R35" s="108">
        <v>28492415</v>
      </c>
      <c r="S35" s="110">
        <v>6746319</v>
      </c>
      <c r="T35" s="110">
        <f t="shared" si="6"/>
        <v>35238734</v>
      </c>
      <c r="U35" s="40">
        <f t="shared" si="7"/>
        <v>0.20071992461864435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65524817</v>
      </c>
      <c r="AA35" s="81">
        <f t="shared" si="11"/>
        <v>38761772</v>
      </c>
      <c r="AB35" s="81">
        <f t="shared" si="12"/>
        <v>104286589</v>
      </c>
      <c r="AC35" s="40">
        <f t="shared" si="13"/>
        <v>0.5940166943232281</v>
      </c>
      <c r="AD35" s="80">
        <v>46882751</v>
      </c>
      <c r="AE35" s="81">
        <v>10142395</v>
      </c>
      <c r="AF35" s="81">
        <f t="shared" si="14"/>
        <v>57025146</v>
      </c>
      <c r="AG35" s="40">
        <f t="shared" si="15"/>
        <v>0.8716784107223728</v>
      </c>
      <c r="AH35" s="40">
        <f t="shared" si="16"/>
        <v>-0.3820492103606363</v>
      </c>
      <c r="AI35" s="12">
        <v>202634383</v>
      </c>
      <c r="AJ35" s="12">
        <v>197686392</v>
      </c>
      <c r="AK35" s="12">
        <v>172318960</v>
      </c>
      <c r="AL35" s="12"/>
    </row>
    <row r="36" spans="1:38" s="13" customFormat="1" ht="12.75">
      <c r="A36" s="29" t="s">
        <v>116</v>
      </c>
      <c r="B36" s="63" t="s">
        <v>237</v>
      </c>
      <c r="C36" s="39" t="s">
        <v>238</v>
      </c>
      <c r="D36" s="80">
        <v>145209100</v>
      </c>
      <c r="E36" s="81">
        <v>8036200</v>
      </c>
      <c r="F36" s="82">
        <f t="shared" si="0"/>
        <v>153245300</v>
      </c>
      <c r="G36" s="80">
        <v>145209100</v>
      </c>
      <c r="H36" s="81">
        <v>8036200</v>
      </c>
      <c r="I36" s="83">
        <f t="shared" si="1"/>
        <v>153245300</v>
      </c>
      <c r="J36" s="80">
        <v>59898081</v>
      </c>
      <c r="K36" s="81">
        <v>91083</v>
      </c>
      <c r="L36" s="81">
        <f t="shared" si="2"/>
        <v>59989164</v>
      </c>
      <c r="M36" s="40">
        <f t="shared" si="3"/>
        <v>0.3914584264574509</v>
      </c>
      <c r="N36" s="108">
        <v>47159700</v>
      </c>
      <c r="O36" s="109">
        <v>193628</v>
      </c>
      <c r="P36" s="110">
        <f t="shared" si="4"/>
        <v>47353328</v>
      </c>
      <c r="Q36" s="40">
        <f t="shared" si="5"/>
        <v>0.30900346046501914</v>
      </c>
      <c r="R36" s="108">
        <v>35036564</v>
      </c>
      <c r="S36" s="110">
        <v>82913</v>
      </c>
      <c r="T36" s="110">
        <f t="shared" si="6"/>
        <v>35119477</v>
      </c>
      <c r="U36" s="40">
        <f t="shared" si="7"/>
        <v>0.22917164180565408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142094345</v>
      </c>
      <c r="AA36" s="81">
        <f t="shared" si="11"/>
        <v>367624</v>
      </c>
      <c r="AB36" s="81">
        <f t="shared" si="12"/>
        <v>142461969</v>
      </c>
      <c r="AC36" s="40">
        <f t="shared" si="13"/>
        <v>0.9296335287281241</v>
      </c>
      <c r="AD36" s="80">
        <v>5898262</v>
      </c>
      <c r="AE36" s="81">
        <v>276638</v>
      </c>
      <c r="AF36" s="81">
        <f t="shared" si="14"/>
        <v>6174900</v>
      </c>
      <c r="AG36" s="40">
        <f t="shared" si="15"/>
        <v>0.6519833191279681</v>
      </c>
      <c r="AH36" s="40">
        <f t="shared" si="16"/>
        <v>4.687456800919853</v>
      </c>
      <c r="AI36" s="12">
        <v>225265870</v>
      </c>
      <c r="AJ36" s="12">
        <v>174239332</v>
      </c>
      <c r="AK36" s="12">
        <v>113601138</v>
      </c>
      <c r="AL36" s="12"/>
    </row>
    <row r="37" spans="1:38" s="59" customFormat="1" ht="12.75">
      <c r="A37" s="64"/>
      <c r="B37" s="65" t="s">
        <v>239</v>
      </c>
      <c r="C37" s="32"/>
      <c r="D37" s="84">
        <f>SUM(D32:D36)</f>
        <v>1897245634</v>
      </c>
      <c r="E37" s="85">
        <f>SUM(E32:E36)</f>
        <v>198129150</v>
      </c>
      <c r="F37" s="86">
        <f t="shared" si="0"/>
        <v>2095374784</v>
      </c>
      <c r="G37" s="84">
        <f>SUM(G32:G36)</f>
        <v>1887496558</v>
      </c>
      <c r="H37" s="85">
        <f>SUM(H32:H36)</f>
        <v>223745581</v>
      </c>
      <c r="I37" s="93">
        <f t="shared" si="1"/>
        <v>2111242139</v>
      </c>
      <c r="J37" s="84">
        <f>SUM(J32:J36)</f>
        <v>556125173</v>
      </c>
      <c r="K37" s="95">
        <f>SUM(K32:K36)</f>
        <v>29168353</v>
      </c>
      <c r="L37" s="85">
        <f t="shared" si="2"/>
        <v>585293526</v>
      </c>
      <c r="M37" s="44">
        <f t="shared" si="3"/>
        <v>0.2793264147632312</v>
      </c>
      <c r="N37" s="114">
        <f>SUM(N32:N36)</f>
        <v>462169989</v>
      </c>
      <c r="O37" s="115">
        <f>SUM(O32:O36)</f>
        <v>58355365</v>
      </c>
      <c r="P37" s="116">
        <f t="shared" si="4"/>
        <v>520525354</v>
      </c>
      <c r="Q37" s="44">
        <f t="shared" si="5"/>
        <v>0.24841634917756078</v>
      </c>
      <c r="R37" s="114">
        <f>SUM(R32:R36)</f>
        <v>482584223</v>
      </c>
      <c r="S37" s="116">
        <f>SUM(S32:S36)</f>
        <v>14150038</v>
      </c>
      <c r="T37" s="116">
        <f t="shared" si="6"/>
        <v>496734261</v>
      </c>
      <c r="U37" s="44">
        <f t="shared" si="7"/>
        <v>0.23528057337624028</v>
      </c>
      <c r="V37" s="114">
        <f>SUM(V32:V36)</f>
        <v>0</v>
      </c>
      <c r="W37" s="116">
        <f>SUM(W32:W36)</f>
        <v>0</v>
      </c>
      <c r="X37" s="116">
        <f t="shared" si="8"/>
        <v>0</v>
      </c>
      <c r="Y37" s="44">
        <f t="shared" si="9"/>
        <v>0</v>
      </c>
      <c r="Z37" s="84">
        <f t="shared" si="10"/>
        <v>1500879385</v>
      </c>
      <c r="AA37" s="85">
        <f t="shared" si="11"/>
        <v>101673756</v>
      </c>
      <c r="AB37" s="85">
        <f t="shared" si="12"/>
        <v>1602553141</v>
      </c>
      <c r="AC37" s="44">
        <f t="shared" si="13"/>
        <v>0.7590570079086508</v>
      </c>
      <c r="AD37" s="84">
        <f>SUM(AD32:AD36)</f>
        <v>331356380</v>
      </c>
      <c r="AE37" s="85">
        <f>SUM(AE32:AE36)</f>
        <v>25275512</v>
      </c>
      <c r="AF37" s="85">
        <f t="shared" si="14"/>
        <v>356631892</v>
      </c>
      <c r="AG37" s="44">
        <f t="shared" si="15"/>
        <v>0.684150580317837</v>
      </c>
      <c r="AH37" s="44">
        <f t="shared" si="16"/>
        <v>0.392848682753252</v>
      </c>
      <c r="AI37" s="66">
        <f>SUM(AI32:AI36)</f>
        <v>2416965474</v>
      </c>
      <c r="AJ37" s="66">
        <f>SUM(AJ32:AJ36)</f>
        <v>2098721377</v>
      </c>
      <c r="AK37" s="66">
        <f>SUM(AK32:AK36)</f>
        <v>1435841448</v>
      </c>
      <c r="AL37" s="66"/>
    </row>
    <row r="38" spans="1:38" s="59" customFormat="1" ht="12.75">
      <c r="A38" s="64"/>
      <c r="B38" s="65" t="s">
        <v>240</v>
      </c>
      <c r="C38" s="32"/>
      <c r="D38" s="84">
        <f>SUM(D9,D11:D15,D17:D22,D24:D30,D32:D36)</f>
        <v>11439603088</v>
      </c>
      <c r="E38" s="85">
        <f>SUM(E9,E11:E15,E17:E22,E24:E30,E32:E36)</f>
        <v>2179414825</v>
      </c>
      <c r="F38" s="86">
        <f t="shared" si="0"/>
        <v>13619017913</v>
      </c>
      <c r="G38" s="84">
        <f>SUM(G9,G11:G15,G17:G22,G24:G30,G32:G36)</f>
        <v>11943221186</v>
      </c>
      <c r="H38" s="85">
        <f>SUM(H9,H11:H15,H17:H22,H24:H30,H32:H36)</f>
        <v>2298462508</v>
      </c>
      <c r="I38" s="93">
        <f t="shared" si="1"/>
        <v>14241683694</v>
      </c>
      <c r="J38" s="84">
        <f>SUM(J9,J11:J15,J17:J22,J24:J30,J32:J36)</f>
        <v>3529268219</v>
      </c>
      <c r="K38" s="95">
        <f>SUM(K9,K11:K15,K17:K22,K24:K30,K32:K36)</f>
        <v>354764388</v>
      </c>
      <c r="L38" s="85">
        <f t="shared" si="2"/>
        <v>3884032607</v>
      </c>
      <c r="M38" s="44">
        <f t="shared" si="3"/>
        <v>0.28519182747329425</v>
      </c>
      <c r="N38" s="114">
        <f>SUM(N9,N11:N15,N17:N22,N24:N30,N32:N36)</f>
        <v>2811921174</v>
      </c>
      <c r="O38" s="115">
        <f>SUM(O9,O11:O15,O17:O22,O24:O30,O32:O36)</f>
        <v>449995914</v>
      </c>
      <c r="P38" s="116">
        <f t="shared" si="4"/>
        <v>3261917088</v>
      </c>
      <c r="Q38" s="44">
        <f t="shared" si="5"/>
        <v>0.23951191700000227</v>
      </c>
      <c r="R38" s="114">
        <f>SUM(R9,R11:R15,R17:R22,R24:R30,R32:R36)</f>
        <v>2792786422</v>
      </c>
      <c r="S38" s="116">
        <f>SUM(S9,S11:S15,S17:S22,S24:S30,S32:S36)</f>
        <v>417629254</v>
      </c>
      <c r="T38" s="116">
        <f t="shared" si="6"/>
        <v>3210415676</v>
      </c>
      <c r="U38" s="44">
        <f t="shared" si="7"/>
        <v>0.22542388561491106</v>
      </c>
      <c r="V38" s="114">
        <f>SUM(V9,V11:V15,V17:V22,V24:V30,V32:V36)</f>
        <v>0</v>
      </c>
      <c r="W38" s="116">
        <f>SUM(W9,W11:W15,W17:W22,W24:W30,W32:W36)</f>
        <v>0</v>
      </c>
      <c r="X38" s="116">
        <f t="shared" si="8"/>
        <v>0</v>
      </c>
      <c r="Y38" s="44">
        <f t="shared" si="9"/>
        <v>0</v>
      </c>
      <c r="Z38" s="84">
        <f t="shared" si="10"/>
        <v>9133975815</v>
      </c>
      <c r="AA38" s="85">
        <f t="shared" si="11"/>
        <v>1222389556</v>
      </c>
      <c r="AB38" s="85">
        <f t="shared" si="12"/>
        <v>10356365371</v>
      </c>
      <c r="AC38" s="44">
        <f t="shared" si="13"/>
        <v>0.7271868687382181</v>
      </c>
      <c r="AD38" s="84">
        <f>SUM(AD9,AD11:AD15,AD17:AD22,AD24:AD30,AD32:AD36)</f>
        <v>2206492206</v>
      </c>
      <c r="AE38" s="85">
        <f>SUM(AE9,AE11:AE15,AE17:AE22,AE24:AE30,AE32:AE36)</f>
        <v>397274548</v>
      </c>
      <c r="AF38" s="85">
        <f t="shared" si="14"/>
        <v>2603766754</v>
      </c>
      <c r="AG38" s="44">
        <f t="shared" si="15"/>
        <v>0.6716384445876853</v>
      </c>
      <c r="AH38" s="44">
        <f t="shared" si="16"/>
        <v>0.23298896533955826</v>
      </c>
      <c r="AI38" s="66">
        <f>SUM(AI9,AI11:AI15,AI17:AI22,AI24:AI30,AI32:AI36)</f>
        <v>13352424352</v>
      </c>
      <c r="AJ38" s="66">
        <f>SUM(AJ9,AJ11:AJ15,AJ17:AJ22,AJ24:AJ30,AJ32:AJ36)</f>
        <v>13268177913</v>
      </c>
      <c r="AK38" s="66">
        <f>SUM(AK9,AK11:AK15,AK17:AK22,AK24:AK30,AK32:AK36)</f>
        <v>8911418376</v>
      </c>
      <c r="AL38" s="66"/>
    </row>
    <row r="39" spans="1:38" s="13" customFormat="1" ht="12.75">
      <c r="A39" s="67"/>
      <c r="B39" s="68"/>
      <c r="C39" s="69"/>
      <c r="D39" s="96"/>
      <c r="E39" s="96"/>
      <c r="F39" s="97"/>
      <c r="G39" s="98"/>
      <c r="H39" s="96"/>
      <c r="I39" s="99"/>
      <c r="J39" s="98"/>
      <c r="K39" s="100"/>
      <c r="L39" s="96"/>
      <c r="M39" s="73"/>
      <c r="N39" s="98"/>
      <c r="O39" s="100"/>
      <c r="P39" s="96"/>
      <c r="Q39" s="73"/>
      <c r="R39" s="98"/>
      <c r="S39" s="100"/>
      <c r="T39" s="96"/>
      <c r="U39" s="73"/>
      <c r="V39" s="98"/>
      <c r="W39" s="100"/>
      <c r="X39" s="96"/>
      <c r="Y39" s="73"/>
      <c r="Z39" s="98"/>
      <c r="AA39" s="100"/>
      <c r="AB39" s="96"/>
      <c r="AC39" s="73"/>
      <c r="AD39" s="98"/>
      <c r="AE39" s="96"/>
      <c r="AF39" s="96"/>
      <c r="AG39" s="73"/>
      <c r="AH39" s="73"/>
      <c r="AI39" s="12"/>
      <c r="AJ39" s="12"/>
      <c r="AK39" s="12"/>
      <c r="AL39" s="12"/>
    </row>
    <row r="40" spans="1:38" s="13" customFormat="1" ht="12.75">
      <c r="A40" s="12"/>
      <c r="B40" s="60"/>
      <c r="C40" s="12"/>
      <c r="D40" s="91"/>
      <c r="E40" s="91"/>
      <c r="F40" s="91"/>
      <c r="G40" s="91"/>
      <c r="H40" s="91"/>
      <c r="I40" s="91"/>
      <c r="J40" s="91"/>
      <c r="K40" s="91"/>
      <c r="L40" s="91"/>
      <c r="M40" s="12"/>
      <c r="N40" s="91"/>
      <c r="O40" s="91"/>
      <c r="P40" s="91"/>
      <c r="Q40" s="12"/>
      <c r="R40" s="91"/>
      <c r="S40" s="91"/>
      <c r="T40" s="91"/>
      <c r="U40" s="12"/>
      <c r="V40" s="91"/>
      <c r="W40" s="91"/>
      <c r="X40" s="91"/>
      <c r="Y40" s="12"/>
      <c r="Z40" s="91"/>
      <c r="AA40" s="91"/>
      <c r="AB40" s="91"/>
      <c r="AC40" s="12"/>
      <c r="AD40" s="91"/>
      <c r="AE40" s="91"/>
      <c r="AF40" s="91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44</v>
      </c>
      <c r="C9" s="39" t="s">
        <v>45</v>
      </c>
      <c r="D9" s="80">
        <v>22368169184</v>
      </c>
      <c r="E9" s="81">
        <v>2650707810</v>
      </c>
      <c r="F9" s="82">
        <f>$D9+$E9</f>
        <v>25018876994</v>
      </c>
      <c r="G9" s="80">
        <v>22587094007</v>
      </c>
      <c r="H9" s="81">
        <v>2557738725</v>
      </c>
      <c r="I9" s="83">
        <f>$G9+$H9</f>
        <v>25144832732</v>
      </c>
      <c r="J9" s="80">
        <v>6526119819</v>
      </c>
      <c r="K9" s="81">
        <v>147480415</v>
      </c>
      <c r="L9" s="81">
        <f>$J9+$K9</f>
        <v>6673600234</v>
      </c>
      <c r="M9" s="40">
        <f>IF($F9=0,0,$L9/$F9)</f>
        <v>0.26674259742355566</v>
      </c>
      <c r="N9" s="108">
        <v>6216775491</v>
      </c>
      <c r="O9" s="109">
        <v>400102566</v>
      </c>
      <c r="P9" s="110">
        <f>$N9+$O9</f>
        <v>6616878057</v>
      </c>
      <c r="Q9" s="40">
        <f>IF($F9=0,0,$P9/$F9)</f>
        <v>0.2644754222416479</v>
      </c>
      <c r="R9" s="108">
        <v>4479712971</v>
      </c>
      <c r="S9" s="110">
        <v>341981770</v>
      </c>
      <c r="T9" s="110">
        <f>$R9+$S9</f>
        <v>4821694741</v>
      </c>
      <c r="U9" s="40">
        <f>IF($I9=0,0,$T9/$I9)</f>
        <v>0.19175688271188138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17222608281</v>
      </c>
      <c r="AA9" s="81">
        <f>$K9+$O9+$S9</f>
        <v>889564751</v>
      </c>
      <c r="AB9" s="81">
        <f>$Z9+$AA9</f>
        <v>18112173032</v>
      </c>
      <c r="AC9" s="40">
        <f>IF($I9=0,0,$AB9/$I9)</f>
        <v>0.7203139199629653</v>
      </c>
      <c r="AD9" s="80">
        <v>4637995914</v>
      </c>
      <c r="AE9" s="81">
        <v>540331144</v>
      </c>
      <c r="AF9" s="81">
        <f>$AD9+$AE9</f>
        <v>5178327058</v>
      </c>
      <c r="AG9" s="40">
        <f>IF($AJ9=0,0,$AK9/$AJ9)</f>
        <v>0.7400829910772042</v>
      </c>
      <c r="AH9" s="40">
        <f>IF($AF9=0,0,(($T9/$AF9)-1))</f>
        <v>-0.06887018008046408</v>
      </c>
      <c r="AI9" s="12">
        <v>22199592356</v>
      </c>
      <c r="AJ9" s="12">
        <v>22253273993</v>
      </c>
      <c r="AK9" s="12">
        <v>16469269578</v>
      </c>
      <c r="AL9" s="12"/>
    </row>
    <row r="10" spans="1:38" s="13" customFormat="1" ht="12.75">
      <c r="A10" s="29" t="s">
        <v>95</v>
      </c>
      <c r="B10" s="63" t="s">
        <v>48</v>
      </c>
      <c r="C10" s="39" t="s">
        <v>49</v>
      </c>
      <c r="D10" s="80">
        <v>33414387000</v>
      </c>
      <c r="E10" s="81">
        <v>4261567000</v>
      </c>
      <c r="F10" s="83">
        <f aca="true" t="shared" si="0" ref="F10:F24">$D10+$E10</f>
        <v>37675954000</v>
      </c>
      <c r="G10" s="80">
        <v>33563118000</v>
      </c>
      <c r="H10" s="81">
        <v>4547859000</v>
      </c>
      <c r="I10" s="83">
        <f aca="true" t="shared" si="1" ref="I10:I24">$G10+$H10</f>
        <v>38110977000</v>
      </c>
      <c r="J10" s="80">
        <v>8961848968</v>
      </c>
      <c r="K10" s="81">
        <v>227416000</v>
      </c>
      <c r="L10" s="81">
        <f aca="true" t="shared" si="2" ref="L10:L24">$J10+$K10</f>
        <v>9189264968</v>
      </c>
      <c r="M10" s="40">
        <f aca="true" t="shared" si="3" ref="M10:M24">IF($F10=0,0,$L10/$F10)</f>
        <v>0.24390264856996055</v>
      </c>
      <c r="N10" s="108">
        <v>7705124082</v>
      </c>
      <c r="O10" s="109">
        <v>512823602</v>
      </c>
      <c r="P10" s="110">
        <f aca="true" t="shared" si="4" ref="P10:P24">$N10+$O10</f>
        <v>8217947684</v>
      </c>
      <c r="Q10" s="40">
        <f aca="true" t="shared" si="5" ref="Q10:Q24">IF($F10=0,0,$P10/$F10)</f>
        <v>0.218121820724168</v>
      </c>
      <c r="R10" s="108">
        <v>7650186689</v>
      </c>
      <c r="S10" s="110">
        <v>549044034</v>
      </c>
      <c r="T10" s="110">
        <f aca="true" t="shared" si="6" ref="T10:T24">$R10+$S10</f>
        <v>8199230723</v>
      </c>
      <c r="U10" s="40">
        <f aca="true" t="shared" si="7" ref="U10:U24">IF($I10=0,0,$T10/$I10)</f>
        <v>0.21514092181368114</v>
      </c>
      <c r="V10" s="108">
        <v>0</v>
      </c>
      <c r="W10" s="110">
        <v>0</v>
      </c>
      <c r="X10" s="110">
        <f aca="true" t="shared" si="8" ref="X10:X24">$V10+$W10</f>
        <v>0</v>
      </c>
      <c r="Y10" s="40">
        <f aca="true" t="shared" si="9" ref="Y10:Y24">IF($I10=0,0,$X10/$I10)</f>
        <v>0</v>
      </c>
      <c r="Z10" s="80">
        <f aca="true" t="shared" si="10" ref="Z10:Z24">$J10+$N10+$R10</f>
        <v>24317159739</v>
      </c>
      <c r="AA10" s="81">
        <f aca="true" t="shared" si="11" ref="AA10:AA24">$K10+$O10+$S10</f>
        <v>1289283636</v>
      </c>
      <c r="AB10" s="81">
        <f aca="true" t="shared" si="12" ref="AB10:AB24">$Z10+$AA10</f>
        <v>25606443375</v>
      </c>
      <c r="AC10" s="40">
        <f aca="true" t="shared" si="13" ref="AC10:AC24">IF($I10=0,0,$AB10/$I10)</f>
        <v>0.6718915491198244</v>
      </c>
      <c r="AD10" s="80">
        <v>6924676297</v>
      </c>
      <c r="AE10" s="81">
        <v>614497271</v>
      </c>
      <c r="AF10" s="81">
        <f aca="true" t="shared" si="14" ref="AF10:AF24">$AD10+$AE10</f>
        <v>7539173568</v>
      </c>
      <c r="AG10" s="40">
        <f aca="true" t="shared" si="15" ref="AG10:AG24">IF($AJ10=0,0,$AK10/$AJ10)</f>
        <v>0.7008942850487251</v>
      </c>
      <c r="AH10" s="40">
        <f aca="true" t="shared" si="16" ref="AH10:AH24">IF($AF10=0,0,(($T10/$AF10)-1))</f>
        <v>0.08755033281122615</v>
      </c>
      <c r="AI10" s="12">
        <v>33093485667</v>
      </c>
      <c r="AJ10" s="12">
        <v>33865205667</v>
      </c>
      <c r="AK10" s="12">
        <v>23735929114</v>
      </c>
      <c r="AL10" s="12"/>
    </row>
    <row r="11" spans="1:38" s="13" customFormat="1" ht="12.75">
      <c r="A11" s="29" t="s">
        <v>95</v>
      </c>
      <c r="B11" s="63" t="s">
        <v>54</v>
      </c>
      <c r="C11" s="39" t="s">
        <v>55</v>
      </c>
      <c r="D11" s="80">
        <v>20795034547</v>
      </c>
      <c r="E11" s="81">
        <v>4353046899</v>
      </c>
      <c r="F11" s="82">
        <f t="shared" si="0"/>
        <v>25148081446</v>
      </c>
      <c r="G11" s="80">
        <v>21029150982</v>
      </c>
      <c r="H11" s="81">
        <v>4613868295</v>
      </c>
      <c r="I11" s="83">
        <f t="shared" si="1"/>
        <v>25643019277</v>
      </c>
      <c r="J11" s="80">
        <v>5224463788</v>
      </c>
      <c r="K11" s="81">
        <v>500621521</v>
      </c>
      <c r="L11" s="81">
        <f t="shared" si="2"/>
        <v>5725085309</v>
      </c>
      <c r="M11" s="40">
        <f t="shared" si="3"/>
        <v>0.2276549533726208</v>
      </c>
      <c r="N11" s="108">
        <v>5119512885</v>
      </c>
      <c r="O11" s="109">
        <v>743735558</v>
      </c>
      <c r="P11" s="110">
        <f t="shared" si="4"/>
        <v>5863248443</v>
      </c>
      <c r="Q11" s="40">
        <f t="shared" si="5"/>
        <v>0.23314893645425963</v>
      </c>
      <c r="R11" s="108">
        <v>4836733310</v>
      </c>
      <c r="S11" s="110">
        <v>638694200</v>
      </c>
      <c r="T11" s="110">
        <f t="shared" si="6"/>
        <v>5475427510</v>
      </c>
      <c r="U11" s="40">
        <f t="shared" si="7"/>
        <v>0.21352507093074943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15180709983</v>
      </c>
      <c r="AA11" s="81">
        <f t="shared" si="11"/>
        <v>1883051279</v>
      </c>
      <c r="AB11" s="81">
        <f t="shared" si="12"/>
        <v>17063761262</v>
      </c>
      <c r="AC11" s="40">
        <f t="shared" si="13"/>
        <v>0.6654349504508232</v>
      </c>
      <c r="AD11" s="80">
        <v>5358837023</v>
      </c>
      <c r="AE11" s="81">
        <v>543054559</v>
      </c>
      <c r="AF11" s="81">
        <f t="shared" si="14"/>
        <v>5901891582</v>
      </c>
      <c r="AG11" s="40">
        <f t="shared" si="15"/>
        <v>0.7349720541763355</v>
      </c>
      <c r="AH11" s="40">
        <f t="shared" si="16"/>
        <v>-0.07225887939057707</v>
      </c>
      <c r="AI11" s="12">
        <v>21416919025</v>
      </c>
      <c r="AJ11" s="12">
        <v>21659807822</v>
      </c>
      <c r="AK11" s="12">
        <v>15919353448</v>
      </c>
      <c r="AL11" s="12"/>
    </row>
    <row r="12" spans="1:38" s="59" customFormat="1" ht="12.75">
      <c r="A12" s="64"/>
      <c r="B12" s="65" t="s">
        <v>96</v>
      </c>
      <c r="C12" s="32"/>
      <c r="D12" s="84">
        <f>SUM(D9:D11)</f>
        <v>76577590731</v>
      </c>
      <c r="E12" s="85">
        <f>SUM(E9:E11)</f>
        <v>11265321709</v>
      </c>
      <c r="F12" s="93">
        <f t="shared" si="0"/>
        <v>87842912440</v>
      </c>
      <c r="G12" s="84">
        <f>SUM(G9:G11)</f>
        <v>77179362989</v>
      </c>
      <c r="H12" s="85">
        <f>SUM(H9:H11)</f>
        <v>11719466020</v>
      </c>
      <c r="I12" s="86">
        <f t="shared" si="1"/>
        <v>88898829009</v>
      </c>
      <c r="J12" s="84">
        <f>SUM(J9:J11)</f>
        <v>20712432575</v>
      </c>
      <c r="K12" s="85">
        <f>SUM(K9:K11)</f>
        <v>875517936</v>
      </c>
      <c r="L12" s="85">
        <f t="shared" si="2"/>
        <v>21587950511</v>
      </c>
      <c r="M12" s="44">
        <f t="shared" si="3"/>
        <v>0.24575631557919234</v>
      </c>
      <c r="N12" s="114">
        <f>SUM(N9:N11)</f>
        <v>19041412458</v>
      </c>
      <c r="O12" s="115">
        <f>SUM(O9:O11)</f>
        <v>1656661726</v>
      </c>
      <c r="P12" s="116">
        <f t="shared" si="4"/>
        <v>20698074184</v>
      </c>
      <c r="Q12" s="44">
        <f t="shared" si="5"/>
        <v>0.23562600110894047</v>
      </c>
      <c r="R12" s="114">
        <f>SUM(R9:R11)</f>
        <v>16966632970</v>
      </c>
      <c r="S12" s="116">
        <f>SUM(S9:S11)</f>
        <v>1529720004</v>
      </c>
      <c r="T12" s="116">
        <f t="shared" si="6"/>
        <v>18496352974</v>
      </c>
      <c r="U12" s="44">
        <f t="shared" si="7"/>
        <v>0.20806070428810094</v>
      </c>
      <c r="V12" s="114">
        <f>SUM(V9:V11)</f>
        <v>0</v>
      </c>
      <c r="W12" s="116">
        <f>SUM(W9:W11)</f>
        <v>0</v>
      </c>
      <c r="X12" s="116">
        <f t="shared" si="8"/>
        <v>0</v>
      </c>
      <c r="Y12" s="44">
        <f t="shared" si="9"/>
        <v>0</v>
      </c>
      <c r="Z12" s="84">
        <f t="shared" si="10"/>
        <v>56720478003</v>
      </c>
      <c r="AA12" s="85">
        <f t="shared" si="11"/>
        <v>4061899666</v>
      </c>
      <c r="AB12" s="85">
        <f t="shared" si="12"/>
        <v>60782377669</v>
      </c>
      <c r="AC12" s="44">
        <f t="shared" si="13"/>
        <v>0.6837252902717815</v>
      </c>
      <c r="AD12" s="84">
        <f>SUM(AD9:AD11)</f>
        <v>16921509234</v>
      </c>
      <c r="AE12" s="85">
        <f>SUM(AE9:AE11)</f>
        <v>1697882974</v>
      </c>
      <c r="AF12" s="85">
        <f t="shared" si="14"/>
        <v>18619392208</v>
      </c>
      <c r="AG12" s="44">
        <f t="shared" si="15"/>
        <v>0.7215966557889146</v>
      </c>
      <c r="AH12" s="44">
        <f t="shared" si="16"/>
        <v>-0.0066081230056014295</v>
      </c>
      <c r="AI12" s="66">
        <f>SUM(AI9:AI11)</f>
        <v>76709997048</v>
      </c>
      <c r="AJ12" s="66">
        <f>SUM(AJ9:AJ11)</f>
        <v>77778287482</v>
      </c>
      <c r="AK12" s="66">
        <f>SUM(AK9:AK11)</f>
        <v>56124552140</v>
      </c>
      <c r="AL12" s="66"/>
    </row>
    <row r="13" spans="1:38" s="13" customFormat="1" ht="12.75">
      <c r="A13" s="29" t="s">
        <v>97</v>
      </c>
      <c r="B13" s="63" t="s">
        <v>63</v>
      </c>
      <c r="C13" s="39" t="s">
        <v>64</v>
      </c>
      <c r="D13" s="80">
        <v>3619271231</v>
      </c>
      <c r="E13" s="81">
        <v>367488750</v>
      </c>
      <c r="F13" s="82">
        <f t="shared" si="0"/>
        <v>3986759981</v>
      </c>
      <c r="G13" s="80">
        <v>4054788640</v>
      </c>
      <c r="H13" s="81">
        <v>346325006</v>
      </c>
      <c r="I13" s="83">
        <f t="shared" si="1"/>
        <v>4401113646</v>
      </c>
      <c r="J13" s="80">
        <v>1150321398</v>
      </c>
      <c r="K13" s="81">
        <v>5326053</v>
      </c>
      <c r="L13" s="81">
        <f t="shared" si="2"/>
        <v>1155647451</v>
      </c>
      <c r="M13" s="40">
        <f t="shared" si="3"/>
        <v>0.28987133825651795</v>
      </c>
      <c r="N13" s="108">
        <v>996179020</v>
      </c>
      <c r="O13" s="109">
        <v>10039979</v>
      </c>
      <c r="P13" s="110">
        <f t="shared" si="4"/>
        <v>1006218999</v>
      </c>
      <c r="Q13" s="40">
        <f t="shared" si="5"/>
        <v>0.2523901623863521</v>
      </c>
      <c r="R13" s="108">
        <v>885834982</v>
      </c>
      <c r="S13" s="110">
        <v>77078851</v>
      </c>
      <c r="T13" s="110">
        <f t="shared" si="6"/>
        <v>962913833</v>
      </c>
      <c r="U13" s="40">
        <f t="shared" si="7"/>
        <v>0.2187886772419873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3032335400</v>
      </c>
      <c r="AA13" s="81">
        <f t="shared" si="11"/>
        <v>92444883</v>
      </c>
      <c r="AB13" s="81">
        <f t="shared" si="12"/>
        <v>3124780283</v>
      </c>
      <c r="AC13" s="40">
        <f t="shared" si="13"/>
        <v>0.7099976356756864</v>
      </c>
      <c r="AD13" s="80">
        <v>702431659</v>
      </c>
      <c r="AE13" s="81">
        <v>39437421</v>
      </c>
      <c r="AF13" s="81">
        <f t="shared" si="14"/>
        <v>741869080</v>
      </c>
      <c r="AG13" s="40">
        <f t="shared" si="15"/>
        <v>0.6951063801720109</v>
      </c>
      <c r="AH13" s="40">
        <f t="shared" si="16"/>
        <v>0.2979565518487439</v>
      </c>
      <c r="AI13" s="12">
        <v>3784769903</v>
      </c>
      <c r="AJ13" s="12">
        <v>3825934310</v>
      </c>
      <c r="AK13" s="12">
        <v>2659431349</v>
      </c>
      <c r="AL13" s="12"/>
    </row>
    <row r="14" spans="1:38" s="13" customFormat="1" ht="12.75">
      <c r="A14" s="29" t="s">
        <v>97</v>
      </c>
      <c r="B14" s="63" t="s">
        <v>241</v>
      </c>
      <c r="C14" s="39" t="s">
        <v>242</v>
      </c>
      <c r="D14" s="80">
        <v>609637440</v>
      </c>
      <c r="E14" s="81">
        <v>194730349</v>
      </c>
      <c r="F14" s="82">
        <f t="shared" si="0"/>
        <v>804367789</v>
      </c>
      <c r="G14" s="80">
        <v>609637440</v>
      </c>
      <c r="H14" s="81">
        <v>194730349</v>
      </c>
      <c r="I14" s="83">
        <f t="shared" si="1"/>
        <v>804367789</v>
      </c>
      <c r="J14" s="80">
        <v>173328267</v>
      </c>
      <c r="K14" s="81">
        <v>1360202</v>
      </c>
      <c r="L14" s="81">
        <f t="shared" si="2"/>
        <v>174688469</v>
      </c>
      <c r="M14" s="40">
        <f t="shared" si="3"/>
        <v>0.21717486874651565</v>
      </c>
      <c r="N14" s="108">
        <v>156638222</v>
      </c>
      <c r="O14" s="109">
        <v>9690667</v>
      </c>
      <c r="P14" s="110">
        <f t="shared" si="4"/>
        <v>166328889</v>
      </c>
      <c r="Q14" s="40">
        <f t="shared" si="5"/>
        <v>0.206782135329887</v>
      </c>
      <c r="R14" s="108">
        <v>154819397</v>
      </c>
      <c r="S14" s="110">
        <v>3752446</v>
      </c>
      <c r="T14" s="110">
        <f t="shared" si="6"/>
        <v>158571843</v>
      </c>
      <c r="U14" s="40">
        <f t="shared" si="7"/>
        <v>0.19713847964640463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484785886</v>
      </c>
      <c r="AA14" s="81">
        <f t="shared" si="11"/>
        <v>14803315</v>
      </c>
      <c r="AB14" s="81">
        <f t="shared" si="12"/>
        <v>499589201</v>
      </c>
      <c r="AC14" s="40">
        <f t="shared" si="13"/>
        <v>0.6210954837228073</v>
      </c>
      <c r="AD14" s="80">
        <v>152831517</v>
      </c>
      <c r="AE14" s="81">
        <v>10502729</v>
      </c>
      <c r="AF14" s="81">
        <f t="shared" si="14"/>
        <v>163334246</v>
      </c>
      <c r="AG14" s="40">
        <f t="shared" si="15"/>
        <v>0.8045817718780083</v>
      </c>
      <c r="AH14" s="40">
        <f t="shared" si="16"/>
        <v>-0.029157406463308333</v>
      </c>
      <c r="AI14" s="12">
        <v>540615357</v>
      </c>
      <c r="AJ14" s="12">
        <v>553853502</v>
      </c>
      <c r="AK14" s="12">
        <v>445620432</v>
      </c>
      <c r="AL14" s="12"/>
    </row>
    <row r="15" spans="1:38" s="13" customFormat="1" ht="12.75">
      <c r="A15" s="29" t="s">
        <v>97</v>
      </c>
      <c r="B15" s="63" t="s">
        <v>243</v>
      </c>
      <c r="C15" s="39" t="s">
        <v>244</v>
      </c>
      <c r="D15" s="80">
        <v>510817597</v>
      </c>
      <c r="E15" s="81">
        <v>67664000</v>
      </c>
      <c r="F15" s="82">
        <f t="shared" si="0"/>
        <v>578481597</v>
      </c>
      <c r="G15" s="80">
        <v>516250604</v>
      </c>
      <c r="H15" s="81">
        <v>52609803</v>
      </c>
      <c r="I15" s="83">
        <f t="shared" si="1"/>
        <v>568860407</v>
      </c>
      <c r="J15" s="80">
        <v>112435311</v>
      </c>
      <c r="K15" s="81">
        <v>1517660</v>
      </c>
      <c r="L15" s="81">
        <f t="shared" si="2"/>
        <v>113952971</v>
      </c>
      <c r="M15" s="40">
        <f t="shared" si="3"/>
        <v>0.19698633731990614</v>
      </c>
      <c r="N15" s="108">
        <v>107040971</v>
      </c>
      <c r="O15" s="109">
        <v>2765617</v>
      </c>
      <c r="P15" s="110">
        <f t="shared" si="4"/>
        <v>109806588</v>
      </c>
      <c r="Q15" s="40">
        <f t="shared" si="5"/>
        <v>0.1898186365295904</v>
      </c>
      <c r="R15" s="108">
        <v>106560557</v>
      </c>
      <c r="S15" s="110">
        <v>7151234</v>
      </c>
      <c r="T15" s="110">
        <f t="shared" si="6"/>
        <v>113711791</v>
      </c>
      <c r="U15" s="40">
        <f t="shared" si="7"/>
        <v>0.19989401547504781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326036839</v>
      </c>
      <c r="AA15" s="81">
        <f t="shared" si="11"/>
        <v>11434511</v>
      </c>
      <c r="AB15" s="81">
        <f t="shared" si="12"/>
        <v>337471350</v>
      </c>
      <c r="AC15" s="40">
        <f t="shared" si="13"/>
        <v>0.593241058522113</v>
      </c>
      <c r="AD15" s="80">
        <v>93380466</v>
      </c>
      <c r="AE15" s="81">
        <v>6601995</v>
      </c>
      <c r="AF15" s="81">
        <f t="shared" si="14"/>
        <v>99982461</v>
      </c>
      <c r="AG15" s="40">
        <f t="shared" si="15"/>
        <v>0.7137383283005999</v>
      </c>
      <c r="AH15" s="40">
        <f t="shared" si="16"/>
        <v>0.1373173840959967</v>
      </c>
      <c r="AI15" s="12">
        <v>452558836</v>
      </c>
      <c r="AJ15" s="12">
        <v>446459836</v>
      </c>
      <c r="AK15" s="12">
        <v>318655497</v>
      </c>
      <c r="AL15" s="12"/>
    </row>
    <row r="16" spans="1:38" s="13" customFormat="1" ht="12.75">
      <c r="A16" s="29" t="s">
        <v>116</v>
      </c>
      <c r="B16" s="63" t="s">
        <v>245</v>
      </c>
      <c r="C16" s="39" t="s">
        <v>246</v>
      </c>
      <c r="D16" s="80">
        <v>379325566</v>
      </c>
      <c r="E16" s="81">
        <v>11670000</v>
      </c>
      <c r="F16" s="82">
        <f t="shared" si="0"/>
        <v>390995566</v>
      </c>
      <c r="G16" s="80">
        <v>356392310</v>
      </c>
      <c r="H16" s="81">
        <v>11670000</v>
      </c>
      <c r="I16" s="83">
        <f t="shared" si="1"/>
        <v>368062310</v>
      </c>
      <c r="J16" s="80">
        <v>128890077</v>
      </c>
      <c r="K16" s="81">
        <v>4159646</v>
      </c>
      <c r="L16" s="81">
        <f t="shared" si="2"/>
        <v>133049723</v>
      </c>
      <c r="M16" s="40">
        <f t="shared" si="3"/>
        <v>0.3402844803616008</v>
      </c>
      <c r="N16" s="108">
        <v>84622733</v>
      </c>
      <c r="O16" s="109">
        <v>5732387</v>
      </c>
      <c r="P16" s="110">
        <f t="shared" si="4"/>
        <v>90355120</v>
      </c>
      <c r="Q16" s="40">
        <f t="shared" si="5"/>
        <v>0.23108988402185615</v>
      </c>
      <c r="R16" s="108">
        <v>86947629</v>
      </c>
      <c r="S16" s="110">
        <v>1643983</v>
      </c>
      <c r="T16" s="110">
        <f t="shared" si="6"/>
        <v>88591612</v>
      </c>
      <c r="U16" s="40">
        <f t="shared" si="7"/>
        <v>0.2406973210595782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300460439</v>
      </c>
      <c r="AA16" s="81">
        <f t="shared" si="11"/>
        <v>11536016</v>
      </c>
      <c r="AB16" s="81">
        <f t="shared" si="12"/>
        <v>311996455</v>
      </c>
      <c r="AC16" s="40">
        <f t="shared" si="13"/>
        <v>0.8476729252718106</v>
      </c>
      <c r="AD16" s="80">
        <v>82875626</v>
      </c>
      <c r="AE16" s="81">
        <v>3173087</v>
      </c>
      <c r="AF16" s="81">
        <f t="shared" si="14"/>
        <v>86048713</v>
      </c>
      <c r="AG16" s="40">
        <f t="shared" si="15"/>
        <v>0.7574867027770118</v>
      </c>
      <c r="AH16" s="40">
        <f t="shared" si="16"/>
        <v>0.0295518539597448</v>
      </c>
      <c r="AI16" s="12">
        <v>411150321</v>
      </c>
      <c r="AJ16" s="12">
        <v>411150321</v>
      </c>
      <c r="AK16" s="12">
        <v>311440901</v>
      </c>
      <c r="AL16" s="12"/>
    </row>
    <row r="17" spans="1:38" s="59" customFormat="1" ht="12.75">
      <c r="A17" s="64"/>
      <c r="B17" s="65" t="s">
        <v>247</v>
      </c>
      <c r="C17" s="32"/>
      <c r="D17" s="84">
        <f>SUM(D13:D16)</f>
        <v>5119051834</v>
      </c>
      <c r="E17" s="85">
        <f>SUM(E13:E16)</f>
        <v>641553099</v>
      </c>
      <c r="F17" s="93">
        <f t="shared" si="0"/>
        <v>5760604933</v>
      </c>
      <c r="G17" s="84">
        <f>SUM(G13:G16)</f>
        <v>5537068994</v>
      </c>
      <c r="H17" s="85">
        <f>SUM(H13:H16)</f>
        <v>605335158</v>
      </c>
      <c r="I17" s="86">
        <f t="shared" si="1"/>
        <v>6142404152</v>
      </c>
      <c r="J17" s="84">
        <f>SUM(J13:J16)</f>
        <v>1564975053</v>
      </c>
      <c r="K17" s="85">
        <f>SUM(K13:K16)</f>
        <v>12363561</v>
      </c>
      <c r="L17" s="85">
        <f t="shared" si="2"/>
        <v>1577338614</v>
      </c>
      <c r="M17" s="44">
        <f t="shared" si="3"/>
        <v>0.27381475250352844</v>
      </c>
      <c r="N17" s="114">
        <f>SUM(N13:N16)</f>
        <v>1344480946</v>
      </c>
      <c r="O17" s="115">
        <f>SUM(O13:O16)</f>
        <v>28228650</v>
      </c>
      <c r="P17" s="116">
        <f t="shared" si="4"/>
        <v>1372709596</v>
      </c>
      <c r="Q17" s="44">
        <f t="shared" si="5"/>
        <v>0.2382926119679452</v>
      </c>
      <c r="R17" s="114">
        <f>SUM(R13:R16)</f>
        <v>1234162565</v>
      </c>
      <c r="S17" s="116">
        <f>SUM(S13:S16)</f>
        <v>89626514</v>
      </c>
      <c r="T17" s="116">
        <f t="shared" si="6"/>
        <v>1323789079</v>
      </c>
      <c r="U17" s="44">
        <f t="shared" si="7"/>
        <v>0.21551644050790228</v>
      </c>
      <c r="V17" s="114">
        <f>SUM(V13:V16)</f>
        <v>0</v>
      </c>
      <c r="W17" s="116">
        <f>SUM(W13:W16)</f>
        <v>0</v>
      </c>
      <c r="X17" s="116">
        <f t="shared" si="8"/>
        <v>0</v>
      </c>
      <c r="Y17" s="44">
        <f t="shared" si="9"/>
        <v>0</v>
      </c>
      <c r="Z17" s="84">
        <f t="shared" si="10"/>
        <v>4143618564</v>
      </c>
      <c r="AA17" s="85">
        <f t="shared" si="11"/>
        <v>130218725</v>
      </c>
      <c r="AB17" s="85">
        <f t="shared" si="12"/>
        <v>4273837289</v>
      </c>
      <c r="AC17" s="44">
        <f t="shared" si="13"/>
        <v>0.6957922636217962</v>
      </c>
      <c r="AD17" s="84">
        <f>SUM(AD13:AD16)</f>
        <v>1031519268</v>
      </c>
      <c r="AE17" s="85">
        <f>SUM(AE13:AE16)</f>
        <v>59715232</v>
      </c>
      <c r="AF17" s="85">
        <f t="shared" si="14"/>
        <v>1091234500</v>
      </c>
      <c r="AG17" s="44">
        <f t="shared" si="15"/>
        <v>0.7131686767185211</v>
      </c>
      <c r="AH17" s="44">
        <f t="shared" si="16"/>
        <v>0.213111461377</v>
      </c>
      <c r="AI17" s="66">
        <f>SUM(AI13:AI16)</f>
        <v>5189094417</v>
      </c>
      <c r="AJ17" s="66">
        <f>SUM(AJ13:AJ16)</f>
        <v>5237397969</v>
      </c>
      <c r="AK17" s="66">
        <f>SUM(AK13:AK16)</f>
        <v>3735148179</v>
      </c>
      <c r="AL17" s="66"/>
    </row>
    <row r="18" spans="1:38" s="13" customFormat="1" ht="12.75">
      <c r="A18" s="29" t="s">
        <v>97</v>
      </c>
      <c r="B18" s="63" t="s">
        <v>75</v>
      </c>
      <c r="C18" s="39" t="s">
        <v>76</v>
      </c>
      <c r="D18" s="80">
        <v>1762640488</v>
      </c>
      <c r="E18" s="81">
        <v>382973863</v>
      </c>
      <c r="F18" s="82">
        <f t="shared" si="0"/>
        <v>2145614351</v>
      </c>
      <c r="G18" s="80">
        <v>1700259790</v>
      </c>
      <c r="H18" s="81">
        <v>358511497</v>
      </c>
      <c r="I18" s="83">
        <f t="shared" si="1"/>
        <v>2058771287</v>
      </c>
      <c r="J18" s="80">
        <v>480115093</v>
      </c>
      <c r="K18" s="81">
        <v>19004166</v>
      </c>
      <c r="L18" s="81">
        <f t="shared" si="2"/>
        <v>499119259</v>
      </c>
      <c r="M18" s="40">
        <f t="shared" si="3"/>
        <v>0.23262300551232656</v>
      </c>
      <c r="N18" s="108">
        <v>416961056</v>
      </c>
      <c r="O18" s="109">
        <v>34569471</v>
      </c>
      <c r="P18" s="110">
        <f t="shared" si="4"/>
        <v>451530527</v>
      </c>
      <c r="Q18" s="40">
        <f t="shared" si="5"/>
        <v>0.21044346892513863</v>
      </c>
      <c r="R18" s="108">
        <v>430772912</v>
      </c>
      <c r="S18" s="110">
        <v>89503363</v>
      </c>
      <c r="T18" s="110">
        <f t="shared" si="6"/>
        <v>520276275</v>
      </c>
      <c r="U18" s="40">
        <f t="shared" si="7"/>
        <v>0.25271203182464047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1327849061</v>
      </c>
      <c r="AA18" s="81">
        <f t="shared" si="11"/>
        <v>143077000</v>
      </c>
      <c r="AB18" s="81">
        <f t="shared" si="12"/>
        <v>1470926061</v>
      </c>
      <c r="AC18" s="40">
        <f t="shared" si="13"/>
        <v>0.7144679305992283</v>
      </c>
      <c r="AD18" s="80">
        <v>355546967</v>
      </c>
      <c r="AE18" s="81">
        <v>33174755</v>
      </c>
      <c r="AF18" s="81">
        <f t="shared" si="14"/>
        <v>388721722</v>
      </c>
      <c r="AG18" s="40">
        <f t="shared" si="15"/>
        <v>0.7249057660976123</v>
      </c>
      <c r="AH18" s="40">
        <f t="shared" si="16"/>
        <v>0.3384286124355047</v>
      </c>
      <c r="AI18" s="12">
        <v>1714224289</v>
      </c>
      <c r="AJ18" s="12">
        <v>1722980752</v>
      </c>
      <c r="AK18" s="12">
        <v>1248998682</v>
      </c>
      <c r="AL18" s="12"/>
    </row>
    <row r="19" spans="1:38" s="13" customFormat="1" ht="12.75">
      <c r="A19" s="29" t="s">
        <v>97</v>
      </c>
      <c r="B19" s="63" t="s">
        <v>248</v>
      </c>
      <c r="C19" s="39" t="s">
        <v>249</v>
      </c>
      <c r="D19" s="80">
        <v>794943298</v>
      </c>
      <c r="E19" s="81">
        <v>104969400</v>
      </c>
      <c r="F19" s="82">
        <f t="shared" si="0"/>
        <v>899912698</v>
      </c>
      <c r="G19" s="80">
        <v>794943298</v>
      </c>
      <c r="H19" s="81">
        <v>104969400</v>
      </c>
      <c r="I19" s="83">
        <f t="shared" si="1"/>
        <v>899912698</v>
      </c>
      <c r="J19" s="80">
        <v>197518735</v>
      </c>
      <c r="K19" s="81">
        <v>2658165</v>
      </c>
      <c r="L19" s="81">
        <f t="shared" si="2"/>
        <v>200176900</v>
      </c>
      <c r="M19" s="40">
        <f t="shared" si="3"/>
        <v>0.22244035498652337</v>
      </c>
      <c r="N19" s="108">
        <v>187534665</v>
      </c>
      <c r="O19" s="109">
        <v>9072907</v>
      </c>
      <c r="P19" s="110">
        <f t="shared" si="4"/>
        <v>196607572</v>
      </c>
      <c r="Q19" s="40">
        <f t="shared" si="5"/>
        <v>0.21847405024614955</v>
      </c>
      <c r="R19" s="108">
        <v>101666788</v>
      </c>
      <c r="S19" s="110">
        <v>2810125</v>
      </c>
      <c r="T19" s="110">
        <f t="shared" si="6"/>
        <v>104476913</v>
      </c>
      <c r="U19" s="40">
        <f t="shared" si="7"/>
        <v>0.11609672052877289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486720188</v>
      </c>
      <c r="AA19" s="81">
        <f t="shared" si="11"/>
        <v>14541197</v>
      </c>
      <c r="AB19" s="81">
        <f t="shared" si="12"/>
        <v>501261385</v>
      </c>
      <c r="AC19" s="40">
        <f t="shared" si="13"/>
        <v>0.5570111257614458</v>
      </c>
      <c r="AD19" s="80">
        <v>151973089</v>
      </c>
      <c r="AE19" s="81">
        <v>5606468</v>
      </c>
      <c r="AF19" s="81">
        <f t="shared" si="14"/>
        <v>157579557</v>
      </c>
      <c r="AG19" s="40">
        <f t="shared" si="15"/>
        <v>0.627020180696977</v>
      </c>
      <c r="AH19" s="40">
        <f t="shared" si="16"/>
        <v>-0.3369894230632975</v>
      </c>
      <c r="AI19" s="12">
        <v>816745400</v>
      </c>
      <c r="AJ19" s="12">
        <v>806679572</v>
      </c>
      <c r="AK19" s="12">
        <v>505804371</v>
      </c>
      <c r="AL19" s="12"/>
    </row>
    <row r="20" spans="1:38" s="13" customFormat="1" ht="12.75">
      <c r="A20" s="29" t="s">
        <v>97</v>
      </c>
      <c r="B20" s="63" t="s">
        <v>250</v>
      </c>
      <c r="C20" s="39" t="s">
        <v>251</v>
      </c>
      <c r="D20" s="80">
        <v>416430000</v>
      </c>
      <c r="E20" s="81">
        <v>79220000</v>
      </c>
      <c r="F20" s="82">
        <f t="shared" si="0"/>
        <v>495650000</v>
      </c>
      <c r="G20" s="80">
        <v>416430000</v>
      </c>
      <c r="H20" s="81">
        <v>79220000</v>
      </c>
      <c r="I20" s="83">
        <f t="shared" si="1"/>
        <v>495650000</v>
      </c>
      <c r="J20" s="80">
        <v>93338433</v>
      </c>
      <c r="K20" s="81">
        <v>6752052</v>
      </c>
      <c r="L20" s="81">
        <f t="shared" si="2"/>
        <v>100090485</v>
      </c>
      <c r="M20" s="40">
        <f t="shared" si="3"/>
        <v>0.2019378291132856</v>
      </c>
      <c r="N20" s="108">
        <v>100563749</v>
      </c>
      <c r="O20" s="109">
        <v>12469120</v>
      </c>
      <c r="P20" s="110">
        <f t="shared" si="4"/>
        <v>113032869</v>
      </c>
      <c r="Q20" s="40">
        <f t="shared" si="5"/>
        <v>0.22804977100776758</v>
      </c>
      <c r="R20" s="108">
        <v>61420347</v>
      </c>
      <c r="S20" s="110">
        <v>10960629</v>
      </c>
      <c r="T20" s="110">
        <f t="shared" si="6"/>
        <v>72380976</v>
      </c>
      <c r="U20" s="40">
        <f t="shared" si="7"/>
        <v>0.14603243417734288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255322529</v>
      </c>
      <c r="AA20" s="81">
        <f t="shared" si="11"/>
        <v>30181801</v>
      </c>
      <c r="AB20" s="81">
        <f t="shared" si="12"/>
        <v>285504330</v>
      </c>
      <c r="AC20" s="40">
        <f t="shared" si="13"/>
        <v>0.5760200342983961</v>
      </c>
      <c r="AD20" s="80">
        <v>118901104</v>
      </c>
      <c r="AE20" s="81">
        <v>10064982</v>
      </c>
      <c r="AF20" s="81">
        <f t="shared" si="14"/>
        <v>128966086</v>
      </c>
      <c r="AG20" s="40">
        <f t="shared" si="15"/>
        <v>0.8301074393158614</v>
      </c>
      <c r="AH20" s="40">
        <f t="shared" si="16"/>
        <v>-0.4387596131280591</v>
      </c>
      <c r="AI20" s="12">
        <v>448112132</v>
      </c>
      <c r="AJ20" s="12">
        <v>410382360</v>
      </c>
      <c r="AK20" s="12">
        <v>340661450</v>
      </c>
      <c r="AL20" s="12"/>
    </row>
    <row r="21" spans="1:38" s="13" customFormat="1" ht="12.75">
      <c r="A21" s="29" t="s">
        <v>97</v>
      </c>
      <c r="B21" s="63" t="s">
        <v>252</v>
      </c>
      <c r="C21" s="39" t="s">
        <v>253</v>
      </c>
      <c r="D21" s="80">
        <v>1170373742</v>
      </c>
      <c r="E21" s="81">
        <v>301346377</v>
      </c>
      <c r="F21" s="82">
        <f t="shared" si="0"/>
        <v>1471720119</v>
      </c>
      <c r="G21" s="80">
        <v>1170373742</v>
      </c>
      <c r="H21" s="81">
        <v>301346377</v>
      </c>
      <c r="I21" s="83">
        <f t="shared" si="1"/>
        <v>1471720119</v>
      </c>
      <c r="J21" s="80">
        <v>261005734</v>
      </c>
      <c r="K21" s="81">
        <v>20046986</v>
      </c>
      <c r="L21" s="81">
        <f t="shared" si="2"/>
        <v>281052720</v>
      </c>
      <c r="M21" s="40">
        <f t="shared" si="3"/>
        <v>0.19096886450867362</v>
      </c>
      <c r="N21" s="108">
        <v>359486177</v>
      </c>
      <c r="O21" s="109">
        <v>91558859</v>
      </c>
      <c r="P21" s="110">
        <f t="shared" si="4"/>
        <v>451045036</v>
      </c>
      <c r="Q21" s="40">
        <f t="shared" si="5"/>
        <v>0.30647473672268255</v>
      </c>
      <c r="R21" s="108">
        <v>192004467</v>
      </c>
      <c r="S21" s="110">
        <v>67588365</v>
      </c>
      <c r="T21" s="110">
        <f t="shared" si="6"/>
        <v>259592832</v>
      </c>
      <c r="U21" s="40">
        <f t="shared" si="7"/>
        <v>0.1763873637715759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812496378</v>
      </c>
      <c r="AA21" s="81">
        <f t="shared" si="11"/>
        <v>179194210</v>
      </c>
      <c r="AB21" s="81">
        <f t="shared" si="12"/>
        <v>991690588</v>
      </c>
      <c r="AC21" s="40">
        <f t="shared" si="13"/>
        <v>0.673830965002932</v>
      </c>
      <c r="AD21" s="80">
        <v>142107058</v>
      </c>
      <c r="AE21" s="81">
        <v>27204608</v>
      </c>
      <c r="AF21" s="81">
        <f t="shared" si="14"/>
        <v>169311666</v>
      </c>
      <c r="AG21" s="40">
        <f t="shared" si="15"/>
        <v>0.5837239631561293</v>
      </c>
      <c r="AH21" s="40">
        <f t="shared" si="16"/>
        <v>0.5332247217979651</v>
      </c>
      <c r="AI21" s="12">
        <v>1257833857</v>
      </c>
      <c r="AJ21" s="12">
        <v>1257833857</v>
      </c>
      <c r="AK21" s="12">
        <v>734227764</v>
      </c>
      <c r="AL21" s="12"/>
    </row>
    <row r="22" spans="1:38" s="13" customFormat="1" ht="12.75">
      <c r="A22" s="29" t="s">
        <v>116</v>
      </c>
      <c r="B22" s="63" t="s">
        <v>254</v>
      </c>
      <c r="C22" s="39" t="s">
        <v>255</v>
      </c>
      <c r="D22" s="80">
        <v>261899400</v>
      </c>
      <c r="E22" s="81">
        <v>0</v>
      </c>
      <c r="F22" s="82">
        <f t="shared" si="0"/>
        <v>261899400</v>
      </c>
      <c r="G22" s="80">
        <v>261899400</v>
      </c>
      <c r="H22" s="81">
        <v>0</v>
      </c>
      <c r="I22" s="83">
        <f t="shared" si="1"/>
        <v>261899400</v>
      </c>
      <c r="J22" s="80">
        <v>84895756</v>
      </c>
      <c r="K22" s="81">
        <v>278853</v>
      </c>
      <c r="L22" s="81">
        <f t="shared" si="2"/>
        <v>85174609</v>
      </c>
      <c r="M22" s="40">
        <f t="shared" si="3"/>
        <v>0.32521880157037397</v>
      </c>
      <c r="N22" s="108">
        <v>74490621</v>
      </c>
      <c r="O22" s="109">
        <v>0</v>
      </c>
      <c r="P22" s="110">
        <f t="shared" si="4"/>
        <v>74490621</v>
      </c>
      <c r="Q22" s="40">
        <f t="shared" si="5"/>
        <v>0.28442455767367164</v>
      </c>
      <c r="R22" s="108">
        <v>2332819</v>
      </c>
      <c r="S22" s="110">
        <v>0</v>
      </c>
      <c r="T22" s="110">
        <f t="shared" si="6"/>
        <v>2332819</v>
      </c>
      <c r="U22" s="40">
        <f t="shared" si="7"/>
        <v>0.00890730944782615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161719196</v>
      </c>
      <c r="AA22" s="81">
        <f t="shared" si="11"/>
        <v>278853</v>
      </c>
      <c r="AB22" s="81">
        <f t="shared" si="12"/>
        <v>161998049</v>
      </c>
      <c r="AC22" s="40">
        <f t="shared" si="13"/>
        <v>0.6185506686918718</v>
      </c>
      <c r="AD22" s="80">
        <v>43674495</v>
      </c>
      <c r="AE22" s="81">
        <v>96985</v>
      </c>
      <c r="AF22" s="81">
        <f t="shared" si="14"/>
        <v>43771480</v>
      </c>
      <c r="AG22" s="40">
        <f t="shared" si="15"/>
        <v>0.6082371298214441</v>
      </c>
      <c r="AH22" s="40">
        <f t="shared" si="16"/>
        <v>-0.9467045893810307</v>
      </c>
      <c r="AI22" s="12">
        <v>253646700</v>
      </c>
      <c r="AJ22" s="12">
        <v>296920900</v>
      </c>
      <c r="AK22" s="12">
        <v>180598316</v>
      </c>
      <c r="AL22" s="12"/>
    </row>
    <row r="23" spans="1:38" s="59" customFormat="1" ht="12.75">
      <c r="A23" s="64"/>
      <c r="B23" s="65" t="s">
        <v>256</v>
      </c>
      <c r="C23" s="32"/>
      <c r="D23" s="84">
        <f>SUM(D18:D22)</f>
        <v>4406286928</v>
      </c>
      <c r="E23" s="85">
        <f>SUM(E18:E22)</f>
        <v>868509640</v>
      </c>
      <c r="F23" s="93">
        <f t="shared" si="0"/>
        <v>5274796568</v>
      </c>
      <c r="G23" s="84">
        <f>SUM(G18:G22)</f>
        <v>4343906230</v>
      </c>
      <c r="H23" s="85">
        <f>SUM(H18:H22)</f>
        <v>844047274</v>
      </c>
      <c r="I23" s="86">
        <f t="shared" si="1"/>
        <v>5187953504</v>
      </c>
      <c r="J23" s="84">
        <f>SUM(J18:J22)</f>
        <v>1116873751</v>
      </c>
      <c r="K23" s="85">
        <f>SUM(K18:K22)</f>
        <v>48740222</v>
      </c>
      <c r="L23" s="85">
        <f t="shared" si="2"/>
        <v>1165613973</v>
      </c>
      <c r="M23" s="44">
        <f t="shared" si="3"/>
        <v>0.22097799563897796</v>
      </c>
      <c r="N23" s="114">
        <f>SUM(N18:N22)</f>
        <v>1139036268</v>
      </c>
      <c r="O23" s="115">
        <f>SUM(O18:O22)</f>
        <v>147670357</v>
      </c>
      <c r="P23" s="116">
        <f t="shared" si="4"/>
        <v>1286706625</v>
      </c>
      <c r="Q23" s="44">
        <f t="shared" si="5"/>
        <v>0.24393483396230192</v>
      </c>
      <c r="R23" s="114">
        <f>SUM(R18:R22)</f>
        <v>788197333</v>
      </c>
      <c r="S23" s="116">
        <f>SUM(S18:S22)</f>
        <v>170862482</v>
      </c>
      <c r="T23" s="116">
        <f t="shared" si="6"/>
        <v>959059815</v>
      </c>
      <c r="U23" s="44">
        <f t="shared" si="7"/>
        <v>0.18486283931815284</v>
      </c>
      <c r="V23" s="114">
        <f>SUM(V18:V22)</f>
        <v>0</v>
      </c>
      <c r="W23" s="116">
        <f>SUM(W18:W22)</f>
        <v>0</v>
      </c>
      <c r="X23" s="116">
        <f t="shared" si="8"/>
        <v>0</v>
      </c>
      <c r="Y23" s="44">
        <f t="shared" si="9"/>
        <v>0</v>
      </c>
      <c r="Z23" s="84">
        <f t="shared" si="10"/>
        <v>3044107352</v>
      </c>
      <c r="AA23" s="85">
        <f t="shared" si="11"/>
        <v>367273061</v>
      </c>
      <c r="AB23" s="85">
        <f t="shared" si="12"/>
        <v>3411380413</v>
      </c>
      <c r="AC23" s="44">
        <f t="shared" si="13"/>
        <v>0.6575580159632827</v>
      </c>
      <c r="AD23" s="84">
        <f>SUM(AD18:AD22)</f>
        <v>812202713</v>
      </c>
      <c r="AE23" s="85">
        <f>SUM(AE18:AE22)</f>
        <v>76147798</v>
      </c>
      <c r="AF23" s="85">
        <f t="shared" si="14"/>
        <v>888350511</v>
      </c>
      <c r="AG23" s="44">
        <f t="shared" si="15"/>
        <v>0.6697277513645359</v>
      </c>
      <c r="AH23" s="44">
        <f t="shared" si="16"/>
        <v>0.0795961764241051</v>
      </c>
      <c r="AI23" s="66">
        <f>SUM(AI18:AI22)</f>
        <v>4490562378</v>
      </c>
      <c r="AJ23" s="66">
        <f>SUM(AJ18:AJ22)</f>
        <v>4494797441</v>
      </c>
      <c r="AK23" s="66">
        <f>SUM(AK18:AK22)</f>
        <v>3010290583</v>
      </c>
      <c r="AL23" s="66"/>
    </row>
    <row r="24" spans="1:38" s="59" customFormat="1" ht="12.75">
      <c r="A24" s="64"/>
      <c r="B24" s="65" t="s">
        <v>257</v>
      </c>
      <c r="C24" s="32"/>
      <c r="D24" s="84">
        <f>SUM(D9:D11,D13:D16,D18:D22)</f>
        <v>86102929493</v>
      </c>
      <c r="E24" s="85">
        <f>SUM(E9:E11,E13:E16,E18:E22)</f>
        <v>12775384448</v>
      </c>
      <c r="F24" s="93">
        <f t="shared" si="0"/>
        <v>98878313941</v>
      </c>
      <c r="G24" s="84">
        <f>SUM(G9:G11,G13:G16,G18:G22)</f>
        <v>87060338213</v>
      </c>
      <c r="H24" s="85">
        <f>SUM(H9:H11,H13:H16,H18:H22)</f>
        <v>13168848452</v>
      </c>
      <c r="I24" s="86">
        <f t="shared" si="1"/>
        <v>100229186665</v>
      </c>
      <c r="J24" s="84">
        <f>SUM(J9:J11,J13:J16,J18:J22)</f>
        <v>23394281379</v>
      </c>
      <c r="K24" s="85">
        <f>SUM(K9:K11,K13:K16,K18:K22)</f>
        <v>936621719</v>
      </c>
      <c r="L24" s="85">
        <f t="shared" si="2"/>
        <v>24330903098</v>
      </c>
      <c r="M24" s="44">
        <f t="shared" si="3"/>
        <v>0.24606915438018168</v>
      </c>
      <c r="N24" s="114">
        <f>SUM(N9:N11,N13:N16,N18:N22)</f>
        <v>21524929672</v>
      </c>
      <c r="O24" s="115">
        <f>SUM(O9:O11,O13:O16,O18:O22)</f>
        <v>1832560733</v>
      </c>
      <c r="P24" s="116">
        <f t="shared" si="4"/>
        <v>23357490405</v>
      </c>
      <c r="Q24" s="44">
        <f t="shared" si="5"/>
        <v>0.2362246024839911</v>
      </c>
      <c r="R24" s="114">
        <f>SUM(R9:R11,R13:R16,R18:R22)</f>
        <v>18988992868</v>
      </c>
      <c r="S24" s="116">
        <f>SUM(S9:S11,S13:S16,S18:S22)</f>
        <v>1790209000</v>
      </c>
      <c r="T24" s="116">
        <f t="shared" si="6"/>
        <v>20779201868</v>
      </c>
      <c r="U24" s="44">
        <f t="shared" si="7"/>
        <v>0.20731687604580842</v>
      </c>
      <c r="V24" s="114">
        <f>SUM(V9:V11,V13:V16,V18:V22)</f>
        <v>0</v>
      </c>
      <c r="W24" s="116">
        <f>SUM(W9:W11,W13:W16,W18:W22)</f>
        <v>0</v>
      </c>
      <c r="X24" s="116">
        <f t="shared" si="8"/>
        <v>0</v>
      </c>
      <c r="Y24" s="44">
        <f t="shared" si="9"/>
        <v>0</v>
      </c>
      <c r="Z24" s="84">
        <f t="shared" si="10"/>
        <v>63908203919</v>
      </c>
      <c r="AA24" s="85">
        <f t="shared" si="11"/>
        <v>4559391452</v>
      </c>
      <c r="AB24" s="85">
        <f t="shared" si="12"/>
        <v>68467595371</v>
      </c>
      <c r="AC24" s="44">
        <f t="shared" si="13"/>
        <v>0.6831103558671185</v>
      </c>
      <c r="AD24" s="84">
        <f>SUM(AD9:AD11,AD13:AD16,AD18:AD22)</f>
        <v>18765231215</v>
      </c>
      <c r="AE24" s="85">
        <f>SUM(AE9:AE11,AE13:AE16,AE18:AE22)</f>
        <v>1833746004</v>
      </c>
      <c r="AF24" s="85">
        <f t="shared" si="14"/>
        <v>20598977219</v>
      </c>
      <c r="AG24" s="44">
        <f t="shared" si="15"/>
        <v>0.7184281108309074</v>
      </c>
      <c r="AH24" s="44">
        <f t="shared" si="16"/>
        <v>0.008749203763076308</v>
      </c>
      <c r="AI24" s="66">
        <f>SUM(AI9:AI11,AI13:AI16,AI18:AI22)</f>
        <v>86389653843</v>
      </c>
      <c r="AJ24" s="66">
        <f>SUM(AJ9:AJ11,AJ13:AJ16,AJ18:AJ22)</f>
        <v>87510482892</v>
      </c>
      <c r="AK24" s="66">
        <f>SUM(AK9:AK11,AK13:AK16,AK18:AK22)</f>
        <v>62869990902</v>
      </c>
      <c r="AL24" s="66"/>
    </row>
    <row r="25" spans="1:38" s="13" customFormat="1" ht="12.75">
      <c r="A25" s="67"/>
      <c r="B25" s="68"/>
      <c r="C25" s="69"/>
      <c r="D25" s="96"/>
      <c r="E25" s="96"/>
      <c r="F25" s="97"/>
      <c r="G25" s="98"/>
      <c r="H25" s="96"/>
      <c r="I25" s="99"/>
      <c r="J25" s="98"/>
      <c r="K25" s="100"/>
      <c r="L25" s="96"/>
      <c r="M25" s="73"/>
      <c r="N25" s="98"/>
      <c r="O25" s="100"/>
      <c r="P25" s="96"/>
      <c r="Q25" s="73"/>
      <c r="R25" s="98"/>
      <c r="S25" s="100"/>
      <c r="T25" s="96"/>
      <c r="U25" s="73"/>
      <c r="V25" s="98"/>
      <c r="W25" s="100"/>
      <c r="X25" s="96"/>
      <c r="Y25" s="73"/>
      <c r="Z25" s="98"/>
      <c r="AA25" s="100"/>
      <c r="AB25" s="96"/>
      <c r="AC25" s="73"/>
      <c r="AD25" s="98"/>
      <c r="AE25" s="96"/>
      <c r="AF25" s="96"/>
      <c r="AG25" s="73"/>
      <c r="AH25" s="73"/>
      <c r="AI25" s="12"/>
      <c r="AJ25" s="12"/>
      <c r="AK25" s="12"/>
      <c r="AL25" s="12"/>
    </row>
    <row r="26" spans="1:38" s="13" customFormat="1" ht="12.75">
      <c r="A26" s="12"/>
      <c r="B26" s="60"/>
      <c r="C26" s="12"/>
      <c r="D26" s="91"/>
      <c r="E26" s="91"/>
      <c r="F26" s="91"/>
      <c r="G26" s="91"/>
      <c r="H26" s="91"/>
      <c r="I26" s="91"/>
      <c r="J26" s="91"/>
      <c r="K26" s="91"/>
      <c r="L26" s="91"/>
      <c r="M26" s="12"/>
      <c r="N26" s="91"/>
      <c r="O26" s="91"/>
      <c r="P26" s="91"/>
      <c r="Q26" s="12"/>
      <c r="R26" s="91"/>
      <c r="S26" s="91"/>
      <c r="T26" s="91"/>
      <c r="U26" s="12"/>
      <c r="V26" s="91"/>
      <c r="W26" s="91"/>
      <c r="X26" s="91"/>
      <c r="Y26" s="12"/>
      <c r="Z26" s="91"/>
      <c r="AA26" s="91"/>
      <c r="AB26" s="91"/>
      <c r="AC26" s="12"/>
      <c r="AD26" s="91"/>
      <c r="AE26" s="91"/>
      <c r="AF26" s="91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46</v>
      </c>
      <c r="C9" s="39" t="s">
        <v>47</v>
      </c>
      <c r="D9" s="80">
        <v>23662217745</v>
      </c>
      <c r="E9" s="81">
        <v>5308715000</v>
      </c>
      <c r="F9" s="82">
        <f>$D9+$E9</f>
        <v>28970932745</v>
      </c>
      <c r="G9" s="80">
        <v>23873492745</v>
      </c>
      <c r="H9" s="81">
        <v>5316381000</v>
      </c>
      <c r="I9" s="83">
        <f>$G9+$H9</f>
        <v>29189873745</v>
      </c>
      <c r="J9" s="80">
        <v>6159313922</v>
      </c>
      <c r="K9" s="81">
        <v>596821000</v>
      </c>
      <c r="L9" s="81">
        <f>$J9+$K9</f>
        <v>6756134922</v>
      </c>
      <c r="M9" s="40">
        <f>IF($F9=0,0,$L9/$F9)</f>
        <v>0.2332039144706523</v>
      </c>
      <c r="N9" s="108">
        <v>6355643947</v>
      </c>
      <c r="O9" s="109">
        <v>834910000</v>
      </c>
      <c r="P9" s="110">
        <f>$N9+$O9</f>
        <v>7190553947</v>
      </c>
      <c r="Q9" s="40">
        <f>IF($F9=0,0,$P9/$F9)</f>
        <v>0.24819891062157792</v>
      </c>
      <c r="R9" s="108">
        <v>5839349276</v>
      </c>
      <c r="S9" s="110">
        <v>811787000</v>
      </c>
      <c r="T9" s="110">
        <f>$R9+$S9</f>
        <v>6651136276</v>
      </c>
      <c r="U9" s="40">
        <f>IF($I9=0,0,$T9/$I9)</f>
        <v>0.22785765824490037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18354307145</v>
      </c>
      <c r="AA9" s="81">
        <f>$K9+$O9+$S9</f>
        <v>2243518000</v>
      </c>
      <c r="AB9" s="81">
        <f>$Z9+$AA9</f>
        <v>20597825145</v>
      </c>
      <c r="AC9" s="40">
        <f>IF($I9=0,0,$AB9/$I9)</f>
        <v>0.7056496826584681</v>
      </c>
      <c r="AD9" s="80">
        <v>5340295199</v>
      </c>
      <c r="AE9" s="81">
        <v>687044000</v>
      </c>
      <c r="AF9" s="81">
        <f>$AD9+$AE9</f>
        <v>6027339199</v>
      </c>
      <c r="AG9" s="40">
        <f>IF($AJ9=0,0,$AK9/$AJ9)</f>
        <v>0.7032031889317105</v>
      </c>
      <c r="AH9" s="40">
        <f>IF($AF9=0,0,(($T9/$AF9)-1))</f>
        <v>0.10349460290927293</v>
      </c>
      <c r="AI9" s="12">
        <v>26480888656</v>
      </c>
      <c r="AJ9" s="12">
        <v>26328377407</v>
      </c>
      <c r="AK9" s="12">
        <v>18514198952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23662217745</v>
      </c>
      <c r="E10" s="85">
        <f>E9</f>
        <v>5308715000</v>
      </c>
      <c r="F10" s="86">
        <f aca="true" t="shared" si="0" ref="F10:F41">$D10+$E10</f>
        <v>28970932745</v>
      </c>
      <c r="G10" s="84">
        <f>G9</f>
        <v>23873492745</v>
      </c>
      <c r="H10" s="85">
        <f>H9</f>
        <v>5316381000</v>
      </c>
      <c r="I10" s="86">
        <f aca="true" t="shared" si="1" ref="I10:I41">$G10+$H10</f>
        <v>29189873745</v>
      </c>
      <c r="J10" s="84">
        <f>J9</f>
        <v>6159313922</v>
      </c>
      <c r="K10" s="85">
        <f>K9</f>
        <v>596821000</v>
      </c>
      <c r="L10" s="85">
        <f aca="true" t="shared" si="2" ref="L10:L41">$J10+$K10</f>
        <v>6756134922</v>
      </c>
      <c r="M10" s="44">
        <f aca="true" t="shared" si="3" ref="M10:M41">IF($F10=0,0,$L10/$F10)</f>
        <v>0.2332039144706523</v>
      </c>
      <c r="N10" s="114">
        <f>N9</f>
        <v>6355643947</v>
      </c>
      <c r="O10" s="115">
        <f>O9</f>
        <v>834910000</v>
      </c>
      <c r="P10" s="116">
        <f aca="true" t="shared" si="4" ref="P10:P41">$N10+$O10</f>
        <v>7190553947</v>
      </c>
      <c r="Q10" s="44">
        <f aca="true" t="shared" si="5" ref="Q10:Q41">IF($F10=0,0,$P10/$F10)</f>
        <v>0.24819891062157792</v>
      </c>
      <c r="R10" s="114">
        <f>R9</f>
        <v>5839349276</v>
      </c>
      <c r="S10" s="116">
        <f>S9</f>
        <v>811787000</v>
      </c>
      <c r="T10" s="116">
        <f aca="true" t="shared" si="6" ref="T10:T41">$R10+$S10</f>
        <v>6651136276</v>
      </c>
      <c r="U10" s="44">
        <f aca="true" t="shared" si="7" ref="U10:U41">IF($I10=0,0,$T10/$I10)</f>
        <v>0.22785765824490037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4">
        <f aca="true" t="shared" si="9" ref="Y10:Y41">IF($I10=0,0,$X10/$I10)</f>
        <v>0</v>
      </c>
      <c r="Z10" s="84">
        <f aca="true" t="shared" si="10" ref="Z10:Z41">$J10+$N10+$R10</f>
        <v>18354307145</v>
      </c>
      <c r="AA10" s="85">
        <f aca="true" t="shared" si="11" ref="AA10:AA41">$K10+$O10+$S10</f>
        <v>2243518000</v>
      </c>
      <c r="AB10" s="85">
        <f aca="true" t="shared" si="12" ref="AB10:AB41">$Z10+$AA10</f>
        <v>20597825145</v>
      </c>
      <c r="AC10" s="44">
        <f aca="true" t="shared" si="13" ref="AC10:AC41">IF($I10=0,0,$AB10/$I10)</f>
        <v>0.7056496826584681</v>
      </c>
      <c r="AD10" s="84">
        <f>AD9</f>
        <v>5340295199</v>
      </c>
      <c r="AE10" s="85">
        <f>AE9</f>
        <v>687044000</v>
      </c>
      <c r="AF10" s="85">
        <f aca="true" t="shared" si="14" ref="AF10:AF41">$AD10+$AE10</f>
        <v>6027339199</v>
      </c>
      <c r="AG10" s="44">
        <f aca="true" t="shared" si="15" ref="AG10:AG41">IF($AJ10=0,0,$AK10/$AJ10)</f>
        <v>0.7032031889317105</v>
      </c>
      <c r="AH10" s="44">
        <f aca="true" t="shared" si="16" ref="AH10:AH41">IF($AF10=0,0,(($T10/$AF10)-1))</f>
        <v>0.10349460290927293</v>
      </c>
      <c r="AI10" s="66">
        <f>AI9</f>
        <v>26480888656</v>
      </c>
      <c r="AJ10" s="66">
        <f>AJ9</f>
        <v>26328377407</v>
      </c>
      <c r="AK10" s="66">
        <f>AK9</f>
        <v>18514198952</v>
      </c>
      <c r="AL10" s="66"/>
    </row>
    <row r="11" spans="1:38" s="13" customFormat="1" ht="12.75">
      <c r="A11" s="29" t="s">
        <v>97</v>
      </c>
      <c r="B11" s="63" t="s">
        <v>258</v>
      </c>
      <c r="C11" s="39" t="s">
        <v>259</v>
      </c>
      <c r="D11" s="80">
        <v>37602000</v>
      </c>
      <c r="E11" s="81">
        <v>23938000</v>
      </c>
      <c r="F11" s="82">
        <f t="shared" si="0"/>
        <v>61540000</v>
      </c>
      <c r="G11" s="80">
        <v>40040100</v>
      </c>
      <c r="H11" s="81">
        <v>23938000</v>
      </c>
      <c r="I11" s="83">
        <f t="shared" si="1"/>
        <v>63978100</v>
      </c>
      <c r="J11" s="80">
        <v>19821609</v>
      </c>
      <c r="K11" s="81">
        <v>1147055</v>
      </c>
      <c r="L11" s="81">
        <f t="shared" si="2"/>
        <v>20968664</v>
      </c>
      <c r="M11" s="40">
        <f t="shared" si="3"/>
        <v>0.3407322716932077</v>
      </c>
      <c r="N11" s="108">
        <v>12961248</v>
      </c>
      <c r="O11" s="109">
        <v>4514434</v>
      </c>
      <c r="P11" s="110">
        <f t="shared" si="4"/>
        <v>17475682</v>
      </c>
      <c r="Q11" s="40">
        <f t="shared" si="5"/>
        <v>0.28397273318167043</v>
      </c>
      <c r="R11" s="108">
        <v>2856251</v>
      </c>
      <c r="S11" s="110">
        <v>0</v>
      </c>
      <c r="T11" s="110">
        <f t="shared" si="6"/>
        <v>2856251</v>
      </c>
      <c r="U11" s="40">
        <f t="shared" si="7"/>
        <v>0.04464419856169533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35639108</v>
      </c>
      <c r="AA11" s="81">
        <f t="shared" si="11"/>
        <v>5661489</v>
      </c>
      <c r="AB11" s="81">
        <f t="shared" si="12"/>
        <v>41300597</v>
      </c>
      <c r="AC11" s="40">
        <f t="shared" si="13"/>
        <v>0.6455427247761343</v>
      </c>
      <c r="AD11" s="80">
        <v>18407215</v>
      </c>
      <c r="AE11" s="81">
        <v>2614169</v>
      </c>
      <c r="AF11" s="81">
        <f t="shared" si="14"/>
        <v>21021384</v>
      </c>
      <c r="AG11" s="40">
        <f t="shared" si="15"/>
        <v>3.642609649251144</v>
      </c>
      <c r="AH11" s="40">
        <f t="shared" si="16"/>
        <v>-0.8641264057590119</v>
      </c>
      <c r="AI11" s="12">
        <v>69951893</v>
      </c>
      <c r="AJ11" s="12">
        <v>21017859</v>
      </c>
      <c r="AK11" s="12">
        <v>76559856</v>
      </c>
      <c r="AL11" s="12"/>
    </row>
    <row r="12" spans="1:38" s="13" customFormat="1" ht="12.75">
      <c r="A12" s="29" t="s">
        <v>97</v>
      </c>
      <c r="B12" s="63" t="s">
        <v>260</v>
      </c>
      <c r="C12" s="39" t="s">
        <v>261</v>
      </c>
      <c r="D12" s="80">
        <v>127261370</v>
      </c>
      <c r="E12" s="81">
        <v>27487156</v>
      </c>
      <c r="F12" s="82">
        <f t="shared" si="0"/>
        <v>154748526</v>
      </c>
      <c r="G12" s="80">
        <v>144472116</v>
      </c>
      <c r="H12" s="81">
        <v>39282771</v>
      </c>
      <c r="I12" s="83">
        <f t="shared" si="1"/>
        <v>183754887</v>
      </c>
      <c r="J12" s="80">
        <v>78066527</v>
      </c>
      <c r="K12" s="81">
        <v>2972484</v>
      </c>
      <c r="L12" s="81">
        <f t="shared" si="2"/>
        <v>81039011</v>
      </c>
      <c r="M12" s="40">
        <f t="shared" si="3"/>
        <v>0.5236819573971258</v>
      </c>
      <c r="N12" s="108">
        <v>12093539</v>
      </c>
      <c r="O12" s="109">
        <v>5514013</v>
      </c>
      <c r="P12" s="110">
        <f t="shared" si="4"/>
        <v>17607552</v>
      </c>
      <c r="Q12" s="40">
        <f t="shared" si="5"/>
        <v>0.11378171059283627</v>
      </c>
      <c r="R12" s="108">
        <v>10956831</v>
      </c>
      <c r="S12" s="110">
        <v>16819058</v>
      </c>
      <c r="T12" s="110">
        <f t="shared" si="6"/>
        <v>27775889</v>
      </c>
      <c r="U12" s="40">
        <f t="shared" si="7"/>
        <v>0.15115728051357893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101116897</v>
      </c>
      <c r="AA12" s="81">
        <f t="shared" si="11"/>
        <v>25305555</v>
      </c>
      <c r="AB12" s="81">
        <f t="shared" si="12"/>
        <v>126422452</v>
      </c>
      <c r="AC12" s="40">
        <f t="shared" si="13"/>
        <v>0.687995046357597</v>
      </c>
      <c r="AD12" s="80">
        <v>4167246</v>
      </c>
      <c r="AE12" s="81">
        <v>11098921</v>
      </c>
      <c r="AF12" s="81">
        <f t="shared" si="14"/>
        <v>15266167</v>
      </c>
      <c r="AG12" s="40">
        <f t="shared" si="15"/>
        <v>0.4977318154094675</v>
      </c>
      <c r="AH12" s="40">
        <f t="shared" si="16"/>
        <v>0.8194409244966336</v>
      </c>
      <c r="AI12" s="12">
        <v>123186363</v>
      </c>
      <c r="AJ12" s="12">
        <v>247425409</v>
      </c>
      <c r="AK12" s="12">
        <v>123151498</v>
      </c>
      <c r="AL12" s="12"/>
    </row>
    <row r="13" spans="1:38" s="13" customFormat="1" ht="12.75">
      <c r="A13" s="29" t="s">
        <v>97</v>
      </c>
      <c r="B13" s="63" t="s">
        <v>262</v>
      </c>
      <c r="C13" s="39" t="s">
        <v>263</v>
      </c>
      <c r="D13" s="80">
        <v>99559291</v>
      </c>
      <c r="E13" s="81">
        <v>42709000</v>
      </c>
      <c r="F13" s="82">
        <f t="shared" si="0"/>
        <v>142268291</v>
      </c>
      <c r="G13" s="80">
        <v>99559291</v>
      </c>
      <c r="H13" s="81">
        <v>42709000</v>
      </c>
      <c r="I13" s="83">
        <f t="shared" si="1"/>
        <v>142268291</v>
      </c>
      <c r="J13" s="80">
        <v>19225428</v>
      </c>
      <c r="K13" s="81">
        <v>5252393</v>
      </c>
      <c r="L13" s="81">
        <f t="shared" si="2"/>
        <v>24477821</v>
      </c>
      <c r="M13" s="40">
        <f t="shared" si="3"/>
        <v>0.17205394700355262</v>
      </c>
      <c r="N13" s="108">
        <v>17448335</v>
      </c>
      <c r="O13" s="109">
        <v>8015499</v>
      </c>
      <c r="P13" s="110">
        <f t="shared" si="4"/>
        <v>25463834</v>
      </c>
      <c r="Q13" s="40">
        <f t="shared" si="5"/>
        <v>0.17898460592318494</v>
      </c>
      <c r="R13" s="108">
        <v>16601352</v>
      </c>
      <c r="S13" s="110">
        <v>6279048</v>
      </c>
      <c r="T13" s="110">
        <f t="shared" si="6"/>
        <v>22880400</v>
      </c>
      <c r="U13" s="40">
        <f t="shared" si="7"/>
        <v>0.1608257176576332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53275115</v>
      </c>
      <c r="AA13" s="81">
        <f t="shared" si="11"/>
        <v>19546940</v>
      </c>
      <c r="AB13" s="81">
        <f t="shared" si="12"/>
        <v>72822055</v>
      </c>
      <c r="AC13" s="40">
        <f t="shared" si="13"/>
        <v>0.5118642705843708</v>
      </c>
      <c r="AD13" s="80">
        <v>16254286</v>
      </c>
      <c r="AE13" s="81">
        <v>6227747</v>
      </c>
      <c r="AF13" s="81">
        <f t="shared" si="14"/>
        <v>22482033</v>
      </c>
      <c r="AG13" s="40">
        <f t="shared" si="15"/>
        <v>0.6080865129358054</v>
      </c>
      <c r="AH13" s="40">
        <f t="shared" si="16"/>
        <v>0.017719349491213787</v>
      </c>
      <c r="AI13" s="12">
        <v>148435274</v>
      </c>
      <c r="AJ13" s="12">
        <v>117853543</v>
      </c>
      <c r="AK13" s="12">
        <v>71665150</v>
      </c>
      <c r="AL13" s="12"/>
    </row>
    <row r="14" spans="1:38" s="13" customFormat="1" ht="12.75">
      <c r="A14" s="29" t="s">
        <v>97</v>
      </c>
      <c r="B14" s="63" t="s">
        <v>264</v>
      </c>
      <c r="C14" s="39" t="s">
        <v>265</v>
      </c>
      <c r="D14" s="80">
        <v>87148893</v>
      </c>
      <c r="E14" s="81">
        <v>23754547</v>
      </c>
      <c r="F14" s="82">
        <f t="shared" si="0"/>
        <v>110903440</v>
      </c>
      <c r="G14" s="80">
        <v>86826533</v>
      </c>
      <c r="H14" s="81">
        <v>28634912</v>
      </c>
      <c r="I14" s="83">
        <f t="shared" si="1"/>
        <v>115461445</v>
      </c>
      <c r="J14" s="80">
        <v>9826768</v>
      </c>
      <c r="K14" s="81">
        <v>3411867</v>
      </c>
      <c r="L14" s="81">
        <f t="shared" si="2"/>
        <v>13238635</v>
      </c>
      <c r="M14" s="40">
        <f t="shared" si="3"/>
        <v>0.1193708238445985</v>
      </c>
      <c r="N14" s="108">
        <v>28330862</v>
      </c>
      <c r="O14" s="109">
        <v>1624749</v>
      </c>
      <c r="P14" s="110">
        <f t="shared" si="4"/>
        <v>29955611</v>
      </c>
      <c r="Q14" s="40">
        <f t="shared" si="5"/>
        <v>0.27010533667846554</v>
      </c>
      <c r="R14" s="108">
        <v>30545429</v>
      </c>
      <c r="S14" s="110">
        <v>5866884</v>
      </c>
      <c r="T14" s="110">
        <f t="shared" si="6"/>
        <v>36412313</v>
      </c>
      <c r="U14" s="40">
        <f t="shared" si="7"/>
        <v>0.3153633925160039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68703059</v>
      </c>
      <c r="AA14" s="81">
        <f t="shared" si="11"/>
        <v>10903500</v>
      </c>
      <c r="AB14" s="81">
        <f t="shared" si="12"/>
        <v>79606559</v>
      </c>
      <c r="AC14" s="40">
        <f t="shared" si="13"/>
        <v>0.6894644268482869</v>
      </c>
      <c r="AD14" s="80">
        <v>20811496</v>
      </c>
      <c r="AE14" s="81">
        <v>563596</v>
      </c>
      <c r="AF14" s="81">
        <f t="shared" si="14"/>
        <v>21375092</v>
      </c>
      <c r="AG14" s="40">
        <f t="shared" si="15"/>
        <v>0.8090521624620487</v>
      </c>
      <c r="AH14" s="40">
        <f t="shared" si="16"/>
        <v>0.703492691399878</v>
      </c>
      <c r="AI14" s="12">
        <v>110346306</v>
      </c>
      <c r="AJ14" s="12">
        <v>82013000</v>
      </c>
      <c r="AK14" s="12">
        <v>66352795</v>
      </c>
      <c r="AL14" s="12"/>
    </row>
    <row r="15" spans="1:38" s="13" customFormat="1" ht="12.75">
      <c r="A15" s="29" t="s">
        <v>97</v>
      </c>
      <c r="B15" s="63" t="s">
        <v>266</v>
      </c>
      <c r="C15" s="39" t="s">
        <v>267</v>
      </c>
      <c r="D15" s="80">
        <v>30904000</v>
      </c>
      <c r="E15" s="81">
        <v>15708000</v>
      </c>
      <c r="F15" s="82">
        <f t="shared" si="0"/>
        <v>46612000</v>
      </c>
      <c r="G15" s="80">
        <v>30885000</v>
      </c>
      <c r="H15" s="81">
        <v>14377000</v>
      </c>
      <c r="I15" s="83">
        <f t="shared" si="1"/>
        <v>45262000</v>
      </c>
      <c r="J15" s="80">
        <v>13900958</v>
      </c>
      <c r="K15" s="81">
        <v>2115295</v>
      </c>
      <c r="L15" s="81">
        <f t="shared" si="2"/>
        <v>16016253</v>
      </c>
      <c r="M15" s="40">
        <f t="shared" si="3"/>
        <v>0.3436079335793358</v>
      </c>
      <c r="N15" s="108">
        <v>4335417</v>
      </c>
      <c r="O15" s="109">
        <v>4074809</v>
      </c>
      <c r="P15" s="110">
        <f t="shared" si="4"/>
        <v>8410226</v>
      </c>
      <c r="Q15" s="40">
        <f t="shared" si="5"/>
        <v>0.18043049000257444</v>
      </c>
      <c r="R15" s="108">
        <v>12519603</v>
      </c>
      <c r="S15" s="110">
        <v>1693330</v>
      </c>
      <c r="T15" s="110">
        <f t="shared" si="6"/>
        <v>14212933</v>
      </c>
      <c r="U15" s="40">
        <f t="shared" si="7"/>
        <v>0.314014692236313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30755978</v>
      </c>
      <c r="AA15" s="81">
        <f t="shared" si="11"/>
        <v>7883434</v>
      </c>
      <c r="AB15" s="81">
        <f t="shared" si="12"/>
        <v>38639412</v>
      </c>
      <c r="AC15" s="40">
        <f t="shared" si="13"/>
        <v>0.853683266316115</v>
      </c>
      <c r="AD15" s="80">
        <v>10828485</v>
      </c>
      <c r="AE15" s="81">
        <v>1317798</v>
      </c>
      <c r="AF15" s="81">
        <f t="shared" si="14"/>
        <v>12146283</v>
      </c>
      <c r="AG15" s="40">
        <f t="shared" si="15"/>
        <v>0.8107322950978493</v>
      </c>
      <c r="AH15" s="40">
        <f t="shared" si="16"/>
        <v>0.1701467024932648</v>
      </c>
      <c r="AI15" s="12">
        <v>43077000</v>
      </c>
      <c r="AJ15" s="12">
        <v>41288000</v>
      </c>
      <c r="AK15" s="12">
        <v>33473515</v>
      </c>
      <c r="AL15" s="12"/>
    </row>
    <row r="16" spans="1:38" s="13" customFormat="1" ht="12.75">
      <c r="A16" s="29" t="s">
        <v>97</v>
      </c>
      <c r="B16" s="63" t="s">
        <v>268</v>
      </c>
      <c r="C16" s="39" t="s">
        <v>269</v>
      </c>
      <c r="D16" s="80">
        <v>578696095</v>
      </c>
      <c r="E16" s="81">
        <v>138496754</v>
      </c>
      <c r="F16" s="82">
        <f t="shared" si="0"/>
        <v>717192849</v>
      </c>
      <c r="G16" s="80">
        <v>581623090</v>
      </c>
      <c r="H16" s="81">
        <v>113348276</v>
      </c>
      <c r="I16" s="83">
        <f t="shared" si="1"/>
        <v>694971366</v>
      </c>
      <c r="J16" s="80">
        <v>181687435</v>
      </c>
      <c r="K16" s="81">
        <v>9985200</v>
      </c>
      <c r="L16" s="81">
        <f t="shared" si="2"/>
        <v>191672635</v>
      </c>
      <c r="M16" s="40">
        <f t="shared" si="3"/>
        <v>0.2672539683953263</v>
      </c>
      <c r="N16" s="108">
        <v>128729716</v>
      </c>
      <c r="O16" s="109">
        <v>7385721</v>
      </c>
      <c r="P16" s="110">
        <f t="shared" si="4"/>
        <v>136115437</v>
      </c>
      <c r="Q16" s="40">
        <f t="shared" si="5"/>
        <v>0.18978917203342055</v>
      </c>
      <c r="R16" s="108">
        <v>150144677</v>
      </c>
      <c r="S16" s="110">
        <v>6004095</v>
      </c>
      <c r="T16" s="110">
        <f t="shared" si="6"/>
        <v>156148772</v>
      </c>
      <c r="U16" s="40">
        <f t="shared" si="7"/>
        <v>0.2246837490567921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460561828</v>
      </c>
      <c r="AA16" s="81">
        <f t="shared" si="11"/>
        <v>23375016</v>
      </c>
      <c r="AB16" s="81">
        <f t="shared" si="12"/>
        <v>483936844</v>
      </c>
      <c r="AC16" s="40">
        <f t="shared" si="13"/>
        <v>0.6963406949920293</v>
      </c>
      <c r="AD16" s="80">
        <v>121764881</v>
      </c>
      <c r="AE16" s="81">
        <v>20618156</v>
      </c>
      <c r="AF16" s="81">
        <f t="shared" si="14"/>
        <v>142383037</v>
      </c>
      <c r="AG16" s="40">
        <f t="shared" si="15"/>
        <v>0.7102530912012246</v>
      </c>
      <c r="AH16" s="40">
        <f t="shared" si="16"/>
        <v>0.09668100421260162</v>
      </c>
      <c r="AI16" s="12">
        <v>731832488</v>
      </c>
      <c r="AJ16" s="12">
        <v>655560364</v>
      </c>
      <c r="AK16" s="12">
        <v>465613775</v>
      </c>
      <c r="AL16" s="12"/>
    </row>
    <row r="17" spans="1:38" s="13" customFormat="1" ht="12.75">
      <c r="A17" s="29" t="s">
        <v>116</v>
      </c>
      <c r="B17" s="63" t="s">
        <v>270</v>
      </c>
      <c r="C17" s="39" t="s">
        <v>271</v>
      </c>
      <c r="D17" s="80">
        <v>665138432</v>
      </c>
      <c r="E17" s="81">
        <v>324382424</v>
      </c>
      <c r="F17" s="82">
        <f t="shared" si="0"/>
        <v>989520856</v>
      </c>
      <c r="G17" s="80">
        <v>721584497</v>
      </c>
      <c r="H17" s="81">
        <v>282068275</v>
      </c>
      <c r="I17" s="83">
        <f t="shared" si="1"/>
        <v>1003652772</v>
      </c>
      <c r="J17" s="80">
        <v>216359610</v>
      </c>
      <c r="K17" s="81">
        <v>29563840</v>
      </c>
      <c r="L17" s="81">
        <f t="shared" si="2"/>
        <v>245923450</v>
      </c>
      <c r="M17" s="40">
        <f t="shared" si="3"/>
        <v>0.24852780869532273</v>
      </c>
      <c r="N17" s="108">
        <v>201625678</v>
      </c>
      <c r="O17" s="109">
        <v>52722251</v>
      </c>
      <c r="P17" s="110">
        <f t="shared" si="4"/>
        <v>254347929</v>
      </c>
      <c r="Q17" s="40">
        <f t="shared" si="5"/>
        <v>0.2570415039336978</v>
      </c>
      <c r="R17" s="108">
        <v>151182565</v>
      </c>
      <c r="S17" s="110">
        <v>36815632</v>
      </c>
      <c r="T17" s="110">
        <f t="shared" si="6"/>
        <v>187998197</v>
      </c>
      <c r="U17" s="40">
        <f t="shared" si="7"/>
        <v>0.18731398173231967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569167853</v>
      </c>
      <c r="AA17" s="81">
        <f t="shared" si="11"/>
        <v>119101723</v>
      </c>
      <c r="AB17" s="81">
        <f t="shared" si="12"/>
        <v>688269576</v>
      </c>
      <c r="AC17" s="40">
        <f t="shared" si="13"/>
        <v>0.685764634145802</v>
      </c>
      <c r="AD17" s="80">
        <v>186206245</v>
      </c>
      <c r="AE17" s="81">
        <v>33739989</v>
      </c>
      <c r="AF17" s="81">
        <f t="shared" si="14"/>
        <v>219946234</v>
      </c>
      <c r="AG17" s="40">
        <f t="shared" si="15"/>
        <v>0.6128696749448905</v>
      </c>
      <c r="AH17" s="40">
        <f t="shared" si="16"/>
        <v>-0.1452538487201377</v>
      </c>
      <c r="AI17" s="12">
        <v>1061449836</v>
      </c>
      <c r="AJ17" s="12">
        <v>967142127</v>
      </c>
      <c r="AK17" s="12">
        <v>592732081</v>
      </c>
      <c r="AL17" s="12"/>
    </row>
    <row r="18" spans="1:38" s="59" customFormat="1" ht="12.75">
      <c r="A18" s="64"/>
      <c r="B18" s="65" t="s">
        <v>272</v>
      </c>
      <c r="C18" s="32"/>
      <c r="D18" s="84">
        <f>SUM(D11:D17)</f>
        <v>1626310081</v>
      </c>
      <c r="E18" s="85">
        <f>SUM(E11:E17)</f>
        <v>596475881</v>
      </c>
      <c r="F18" s="93">
        <f t="shared" si="0"/>
        <v>2222785962</v>
      </c>
      <c r="G18" s="84">
        <f>SUM(G11:G17)</f>
        <v>1704990627</v>
      </c>
      <c r="H18" s="85">
        <f>SUM(H11:H17)</f>
        <v>544358234</v>
      </c>
      <c r="I18" s="86">
        <f t="shared" si="1"/>
        <v>2249348861</v>
      </c>
      <c r="J18" s="84">
        <f>SUM(J11:J17)</f>
        <v>538888335</v>
      </c>
      <c r="K18" s="85">
        <f>SUM(K11:K17)</f>
        <v>54448134</v>
      </c>
      <c r="L18" s="85">
        <f t="shared" si="2"/>
        <v>593336469</v>
      </c>
      <c r="M18" s="44">
        <f t="shared" si="3"/>
        <v>0.2669336945362623</v>
      </c>
      <c r="N18" s="114">
        <f>SUM(N11:N17)</f>
        <v>405524795</v>
      </c>
      <c r="O18" s="115">
        <f>SUM(O11:O17)</f>
        <v>83851476</v>
      </c>
      <c r="P18" s="116">
        <f t="shared" si="4"/>
        <v>489376271</v>
      </c>
      <c r="Q18" s="44">
        <f t="shared" si="5"/>
        <v>0.22016347024239485</v>
      </c>
      <c r="R18" s="114">
        <f>SUM(R11:R17)</f>
        <v>374806708</v>
      </c>
      <c r="S18" s="116">
        <f>SUM(S11:S17)</f>
        <v>73478047</v>
      </c>
      <c r="T18" s="116">
        <f t="shared" si="6"/>
        <v>448284755</v>
      </c>
      <c r="U18" s="44">
        <f t="shared" si="7"/>
        <v>0.19929534398710597</v>
      </c>
      <c r="V18" s="114">
        <f>SUM(V11:V17)</f>
        <v>0</v>
      </c>
      <c r="W18" s="116">
        <f>SUM(W11:W17)</f>
        <v>0</v>
      </c>
      <c r="X18" s="116">
        <f t="shared" si="8"/>
        <v>0</v>
      </c>
      <c r="Y18" s="44">
        <f t="shared" si="9"/>
        <v>0</v>
      </c>
      <c r="Z18" s="84">
        <f t="shared" si="10"/>
        <v>1319219838</v>
      </c>
      <c r="AA18" s="85">
        <f t="shared" si="11"/>
        <v>211777657</v>
      </c>
      <c r="AB18" s="85">
        <f t="shared" si="12"/>
        <v>1530997495</v>
      </c>
      <c r="AC18" s="44">
        <f t="shared" si="13"/>
        <v>0.6806403050878287</v>
      </c>
      <c r="AD18" s="84">
        <f>SUM(AD11:AD17)</f>
        <v>378439854</v>
      </c>
      <c r="AE18" s="85">
        <f>SUM(AE11:AE17)</f>
        <v>76180376</v>
      </c>
      <c r="AF18" s="85">
        <f t="shared" si="14"/>
        <v>454620230</v>
      </c>
      <c r="AG18" s="44">
        <f t="shared" si="15"/>
        <v>0.6704255815464402</v>
      </c>
      <c r="AH18" s="44">
        <f t="shared" si="16"/>
        <v>-0.013935752485101705</v>
      </c>
      <c r="AI18" s="66">
        <f>SUM(AI11:AI17)</f>
        <v>2288279160</v>
      </c>
      <c r="AJ18" s="66">
        <f>SUM(AJ11:AJ17)</f>
        <v>2132300302</v>
      </c>
      <c r="AK18" s="66">
        <f>SUM(AK11:AK17)</f>
        <v>1429548670</v>
      </c>
      <c r="AL18" s="66"/>
    </row>
    <row r="19" spans="1:38" s="13" customFormat="1" ht="12.75">
      <c r="A19" s="29" t="s">
        <v>97</v>
      </c>
      <c r="B19" s="63" t="s">
        <v>273</v>
      </c>
      <c r="C19" s="39" t="s">
        <v>274</v>
      </c>
      <c r="D19" s="80">
        <v>84665000</v>
      </c>
      <c r="E19" s="81">
        <v>30160000</v>
      </c>
      <c r="F19" s="82">
        <f t="shared" si="0"/>
        <v>114825000</v>
      </c>
      <c r="G19" s="80">
        <v>136568500</v>
      </c>
      <c r="H19" s="81">
        <v>30160000</v>
      </c>
      <c r="I19" s="83">
        <f t="shared" si="1"/>
        <v>166728500</v>
      </c>
      <c r="J19" s="80">
        <v>43602516</v>
      </c>
      <c r="K19" s="81">
        <v>4103559</v>
      </c>
      <c r="L19" s="81">
        <f t="shared" si="2"/>
        <v>47706075</v>
      </c>
      <c r="M19" s="40">
        <f t="shared" si="3"/>
        <v>0.415467668190725</v>
      </c>
      <c r="N19" s="108">
        <v>34180739</v>
      </c>
      <c r="O19" s="109">
        <v>5713166</v>
      </c>
      <c r="P19" s="110">
        <f t="shared" si="4"/>
        <v>39893905</v>
      </c>
      <c r="Q19" s="40">
        <f t="shared" si="5"/>
        <v>0.3474322229479643</v>
      </c>
      <c r="R19" s="108">
        <v>37254091</v>
      </c>
      <c r="S19" s="110">
        <v>1741044</v>
      </c>
      <c r="T19" s="110">
        <f t="shared" si="6"/>
        <v>38995135</v>
      </c>
      <c r="U19" s="40">
        <f t="shared" si="7"/>
        <v>0.23388403902152302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115037346</v>
      </c>
      <c r="AA19" s="81">
        <f t="shared" si="11"/>
        <v>11557769</v>
      </c>
      <c r="AB19" s="81">
        <f t="shared" si="12"/>
        <v>126595115</v>
      </c>
      <c r="AC19" s="40">
        <f t="shared" si="13"/>
        <v>0.7592889937833064</v>
      </c>
      <c r="AD19" s="80">
        <v>26447666</v>
      </c>
      <c r="AE19" s="81">
        <v>5206808</v>
      </c>
      <c r="AF19" s="81">
        <f t="shared" si="14"/>
        <v>31654474</v>
      </c>
      <c r="AG19" s="40">
        <f t="shared" si="15"/>
        <v>0.8170281724398102</v>
      </c>
      <c r="AH19" s="40">
        <f t="shared" si="16"/>
        <v>0.23189963605144737</v>
      </c>
      <c r="AI19" s="12">
        <v>105899500</v>
      </c>
      <c r="AJ19" s="12">
        <v>114851785</v>
      </c>
      <c r="AK19" s="12">
        <v>93837144</v>
      </c>
      <c r="AL19" s="12"/>
    </row>
    <row r="20" spans="1:38" s="13" customFormat="1" ht="12.75">
      <c r="A20" s="29" t="s">
        <v>97</v>
      </c>
      <c r="B20" s="63" t="s">
        <v>275</v>
      </c>
      <c r="C20" s="39" t="s">
        <v>276</v>
      </c>
      <c r="D20" s="80">
        <v>223632819</v>
      </c>
      <c r="E20" s="81">
        <v>16190000</v>
      </c>
      <c r="F20" s="83">
        <f t="shared" si="0"/>
        <v>239822819</v>
      </c>
      <c r="G20" s="80">
        <v>230581804</v>
      </c>
      <c r="H20" s="81">
        <v>21605235</v>
      </c>
      <c r="I20" s="83">
        <f t="shared" si="1"/>
        <v>252187039</v>
      </c>
      <c r="J20" s="80">
        <v>60812190</v>
      </c>
      <c r="K20" s="81">
        <v>3904405</v>
      </c>
      <c r="L20" s="81">
        <f t="shared" si="2"/>
        <v>64716595</v>
      </c>
      <c r="M20" s="40">
        <f t="shared" si="3"/>
        <v>0.26985169830732414</v>
      </c>
      <c r="N20" s="108">
        <v>37717240</v>
      </c>
      <c r="O20" s="109">
        <v>2843472</v>
      </c>
      <c r="P20" s="110">
        <f t="shared" si="4"/>
        <v>40560712</v>
      </c>
      <c r="Q20" s="40">
        <f t="shared" si="5"/>
        <v>0.16912782598890225</v>
      </c>
      <c r="R20" s="108">
        <v>57164198</v>
      </c>
      <c r="S20" s="110">
        <v>4126971</v>
      </c>
      <c r="T20" s="110">
        <f t="shared" si="6"/>
        <v>61291169</v>
      </c>
      <c r="U20" s="40">
        <f t="shared" si="7"/>
        <v>0.24303853696462172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155693628</v>
      </c>
      <c r="AA20" s="81">
        <f t="shared" si="11"/>
        <v>10874848</v>
      </c>
      <c r="AB20" s="81">
        <f t="shared" si="12"/>
        <v>166568476</v>
      </c>
      <c r="AC20" s="40">
        <f t="shared" si="13"/>
        <v>0.6604957838455766</v>
      </c>
      <c r="AD20" s="80">
        <v>48910414</v>
      </c>
      <c r="AE20" s="81">
        <v>4141383</v>
      </c>
      <c r="AF20" s="81">
        <f t="shared" si="14"/>
        <v>53051797</v>
      </c>
      <c r="AG20" s="40">
        <f t="shared" si="15"/>
        <v>0.6766561221274096</v>
      </c>
      <c r="AH20" s="40">
        <f t="shared" si="16"/>
        <v>0.15530806619048176</v>
      </c>
      <c r="AI20" s="12">
        <v>231157955</v>
      </c>
      <c r="AJ20" s="12">
        <v>251679718</v>
      </c>
      <c r="AK20" s="12">
        <v>170300622</v>
      </c>
      <c r="AL20" s="12"/>
    </row>
    <row r="21" spans="1:38" s="13" customFormat="1" ht="12.75">
      <c r="A21" s="29" t="s">
        <v>97</v>
      </c>
      <c r="B21" s="63" t="s">
        <v>277</v>
      </c>
      <c r="C21" s="39" t="s">
        <v>278</v>
      </c>
      <c r="D21" s="80">
        <v>98936478</v>
      </c>
      <c r="E21" s="81">
        <v>13438000</v>
      </c>
      <c r="F21" s="82">
        <f t="shared" si="0"/>
        <v>112374478</v>
      </c>
      <c r="G21" s="80">
        <v>97575000</v>
      </c>
      <c r="H21" s="81">
        <v>14738000</v>
      </c>
      <c r="I21" s="83">
        <f t="shared" si="1"/>
        <v>112313000</v>
      </c>
      <c r="J21" s="80">
        <v>25164174</v>
      </c>
      <c r="K21" s="81">
        <v>1359574</v>
      </c>
      <c r="L21" s="81">
        <f t="shared" si="2"/>
        <v>26523748</v>
      </c>
      <c r="M21" s="40">
        <f t="shared" si="3"/>
        <v>0.23602999962322405</v>
      </c>
      <c r="N21" s="108">
        <v>13551693</v>
      </c>
      <c r="O21" s="109">
        <v>3269615</v>
      </c>
      <c r="P21" s="110">
        <f t="shared" si="4"/>
        <v>16821308</v>
      </c>
      <c r="Q21" s="40">
        <f t="shared" si="5"/>
        <v>0.14968975428744594</v>
      </c>
      <c r="R21" s="108">
        <v>23609003</v>
      </c>
      <c r="S21" s="110">
        <v>12150</v>
      </c>
      <c r="T21" s="110">
        <f t="shared" si="6"/>
        <v>23621153</v>
      </c>
      <c r="U21" s="40">
        <f t="shared" si="7"/>
        <v>0.2103153953683011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62324870</v>
      </c>
      <c r="AA21" s="81">
        <f t="shared" si="11"/>
        <v>4641339</v>
      </c>
      <c r="AB21" s="81">
        <f t="shared" si="12"/>
        <v>66966209</v>
      </c>
      <c r="AC21" s="40">
        <f t="shared" si="13"/>
        <v>0.596246284935849</v>
      </c>
      <c r="AD21" s="80">
        <v>25682583</v>
      </c>
      <c r="AE21" s="81">
        <v>0</v>
      </c>
      <c r="AF21" s="81">
        <f t="shared" si="14"/>
        <v>25682583</v>
      </c>
      <c r="AG21" s="40">
        <f t="shared" si="15"/>
        <v>0.6606217760038151</v>
      </c>
      <c r="AH21" s="40">
        <f t="shared" si="16"/>
        <v>-0.08026568044187765</v>
      </c>
      <c r="AI21" s="12">
        <v>143048011</v>
      </c>
      <c r="AJ21" s="12">
        <v>107088565</v>
      </c>
      <c r="AK21" s="12">
        <v>70745038</v>
      </c>
      <c r="AL21" s="12"/>
    </row>
    <row r="22" spans="1:38" s="13" customFormat="1" ht="12.75">
      <c r="A22" s="29" t="s">
        <v>97</v>
      </c>
      <c r="B22" s="63" t="s">
        <v>279</v>
      </c>
      <c r="C22" s="39" t="s">
        <v>280</v>
      </c>
      <c r="D22" s="80">
        <v>54226521</v>
      </c>
      <c r="E22" s="81">
        <v>21692000</v>
      </c>
      <c r="F22" s="82">
        <f t="shared" si="0"/>
        <v>75918521</v>
      </c>
      <c r="G22" s="80">
        <v>54226521</v>
      </c>
      <c r="H22" s="81">
        <v>21692000</v>
      </c>
      <c r="I22" s="83">
        <f t="shared" si="1"/>
        <v>75918521</v>
      </c>
      <c r="J22" s="80">
        <v>548160</v>
      </c>
      <c r="K22" s="81">
        <v>3395784</v>
      </c>
      <c r="L22" s="81">
        <f t="shared" si="2"/>
        <v>3943944</v>
      </c>
      <c r="M22" s="40">
        <f t="shared" si="3"/>
        <v>0.0519496948577278</v>
      </c>
      <c r="N22" s="108">
        <v>764912</v>
      </c>
      <c r="O22" s="109">
        <v>1654223</v>
      </c>
      <c r="P22" s="110">
        <f t="shared" si="4"/>
        <v>2419135</v>
      </c>
      <c r="Q22" s="40">
        <f t="shared" si="5"/>
        <v>0.03186488577668682</v>
      </c>
      <c r="R22" s="108">
        <v>6532199</v>
      </c>
      <c r="S22" s="110">
        <v>3076027</v>
      </c>
      <c r="T22" s="110">
        <f t="shared" si="6"/>
        <v>9608226</v>
      </c>
      <c r="U22" s="40">
        <f t="shared" si="7"/>
        <v>0.12655970998170527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7845271</v>
      </c>
      <c r="AA22" s="81">
        <f t="shared" si="11"/>
        <v>8126034</v>
      </c>
      <c r="AB22" s="81">
        <f t="shared" si="12"/>
        <v>15971305</v>
      </c>
      <c r="AC22" s="40">
        <f t="shared" si="13"/>
        <v>0.21037429061611987</v>
      </c>
      <c r="AD22" s="80">
        <v>10139517</v>
      </c>
      <c r="AE22" s="81">
        <v>1855106</v>
      </c>
      <c r="AF22" s="81">
        <f t="shared" si="14"/>
        <v>11994623</v>
      </c>
      <c r="AG22" s="40">
        <f t="shared" si="15"/>
        <v>0.6254529511795872</v>
      </c>
      <c r="AH22" s="40">
        <f t="shared" si="16"/>
        <v>-0.19895556533956926</v>
      </c>
      <c r="AI22" s="12">
        <v>59335037</v>
      </c>
      <c r="AJ22" s="12">
        <v>59335037</v>
      </c>
      <c r="AK22" s="12">
        <v>37111274</v>
      </c>
      <c r="AL22" s="12"/>
    </row>
    <row r="23" spans="1:38" s="13" customFormat="1" ht="12.75">
      <c r="A23" s="29" t="s">
        <v>97</v>
      </c>
      <c r="B23" s="63" t="s">
        <v>77</v>
      </c>
      <c r="C23" s="39" t="s">
        <v>78</v>
      </c>
      <c r="D23" s="80">
        <v>2987790076</v>
      </c>
      <c r="E23" s="81">
        <v>230014000</v>
      </c>
      <c r="F23" s="82">
        <f t="shared" si="0"/>
        <v>3217804076</v>
      </c>
      <c r="G23" s="80">
        <v>3114809186</v>
      </c>
      <c r="H23" s="81">
        <v>309755750</v>
      </c>
      <c r="I23" s="83">
        <f t="shared" si="1"/>
        <v>3424564936</v>
      </c>
      <c r="J23" s="80">
        <v>835727592</v>
      </c>
      <c r="K23" s="81">
        <v>9775997</v>
      </c>
      <c r="L23" s="81">
        <f t="shared" si="2"/>
        <v>845503589</v>
      </c>
      <c r="M23" s="40">
        <f t="shared" si="3"/>
        <v>0.2627579458010482</v>
      </c>
      <c r="N23" s="108">
        <v>832560873</v>
      </c>
      <c r="O23" s="109">
        <v>36709583</v>
      </c>
      <c r="P23" s="110">
        <f t="shared" si="4"/>
        <v>869270456</v>
      </c>
      <c r="Q23" s="40">
        <f t="shared" si="5"/>
        <v>0.2701439974184432</v>
      </c>
      <c r="R23" s="108">
        <v>692524570</v>
      </c>
      <c r="S23" s="110">
        <v>48797553</v>
      </c>
      <c r="T23" s="110">
        <f t="shared" si="6"/>
        <v>741322123</v>
      </c>
      <c r="U23" s="40">
        <f t="shared" si="7"/>
        <v>0.21647191303251725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2360813035</v>
      </c>
      <c r="AA23" s="81">
        <f t="shared" si="11"/>
        <v>95283133</v>
      </c>
      <c r="AB23" s="81">
        <f t="shared" si="12"/>
        <v>2456096168</v>
      </c>
      <c r="AC23" s="40">
        <f t="shared" si="13"/>
        <v>0.7171994731887893</v>
      </c>
      <c r="AD23" s="80">
        <v>562242040</v>
      </c>
      <c r="AE23" s="81">
        <v>29082974</v>
      </c>
      <c r="AF23" s="81">
        <f t="shared" si="14"/>
        <v>591325014</v>
      </c>
      <c r="AG23" s="40">
        <f t="shared" si="15"/>
        <v>0.6073920179970224</v>
      </c>
      <c r="AH23" s="40">
        <f t="shared" si="16"/>
        <v>0.2536627158478366</v>
      </c>
      <c r="AI23" s="12">
        <v>3447387701</v>
      </c>
      <c r="AJ23" s="12">
        <v>3387515048</v>
      </c>
      <c r="AK23" s="12">
        <v>2057549601</v>
      </c>
      <c r="AL23" s="12"/>
    </row>
    <row r="24" spans="1:38" s="13" customFormat="1" ht="12.75">
      <c r="A24" s="29" t="s">
        <v>97</v>
      </c>
      <c r="B24" s="63" t="s">
        <v>281</v>
      </c>
      <c r="C24" s="39" t="s">
        <v>282</v>
      </c>
      <c r="D24" s="80">
        <v>48404000</v>
      </c>
      <c r="E24" s="81">
        <v>14871000</v>
      </c>
      <c r="F24" s="82">
        <f t="shared" si="0"/>
        <v>63275000</v>
      </c>
      <c r="G24" s="80">
        <v>48404000</v>
      </c>
      <c r="H24" s="81">
        <v>14871000</v>
      </c>
      <c r="I24" s="83">
        <f t="shared" si="1"/>
        <v>63275000</v>
      </c>
      <c r="J24" s="80">
        <v>4697508</v>
      </c>
      <c r="K24" s="81">
        <v>0</v>
      </c>
      <c r="L24" s="81">
        <f t="shared" si="2"/>
        <v>4697508</v>
      </c>
      <c r="M24" s="40">
        <f t="shared" si="3"/>
        <v>0.07423955748715923</v>
      </c>
      <c r="N24" s="108">
        <v>12676707</v>
      </c>
      <c r="O24" s="109">
        <v>1337243</v>
      </c>
      <c r="P24" s="110">
        <f t="shared" si="4"/>
        <v>14013950</v>
      </c>
      <c r="Q24" s="40">
        <f t="shared" si="5"/>
        <v>0.22147688660608456</v>
      </c>
      <c r="R24" s="108">
        <v>17434441</v>
      </c>
      <c r="S24" s="110">
        <v>1809378</v>
      </c>
      <c r="T24" s="110">
        <f t="shared" si="6"/>
        <v>19243819</v>
      </c>
      <c r="U24" s="40">
        <f t="shared" si="7"/>
        <v>0.30412989332279733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34808656</v>
      </c>
      <c r="AA24" s="81">
        <f t="shared" si="11"/>
        <v>3146621</v>
      </c>
      <c r="AB24" s="81">
        <f t="shared" si="12"/>
        <v>37955277</v>
      </c>
      <c r="AC24" s="40">
        <f t="shared" si="13"/>
        <v>0.5998463374160411</v>
      </c>
      <c r="AD24" s="80">
        <v>10669690</v>
      </c>
      <c r="AE24" s="81">
        <v>3463994</v>
      </c>
      <c r="AF24" s="81">
        <f t="shared" si="14"/>
        <v>14133684</v>
      </c>
      <c r="AG24" s="40">
        <f t="shared" si="15"/>
        <v>0.7788503071886214</v>
      </c>
      <c r="AH24" s="40">
        <f t="shared" si="16"/>
        <v>0.3615571849490904</v>
      </c>
      <c r="AI24" s="12">
        <v>65552000</v>
      </c>
      <c r="AJ24" s="12">
        <v>55830844</v>
      </c>
      <c r="AK24" s="12">
        <v>43483870</v>
      </c>
      <c r="AL24" s="12"/>
    </row>
    <row r="25" spans="1:38" s="13" customFormat="1" ht="12.75">
      <c r="A25" s="29" t="s">
        <v>97</v>
      </c>
      <c r="B25" s="63" t="s">
        <v>283</v>
      </c>
      <c r="C25" s="39" t="s">
        <v>284</v>
      </c>
      <c r="D25" s="80">
        <v>45803289</v>
      </c>
      <c r="E25" s="81">
        <v>20391000</v>
      </c>
      <c r="F25" s="82">
        <f t="shared" si="0"/>
        <v>66194289</v>
      </c>
      <c r="G25" s="80">
        <v>52152444</v>
      </c>
      <c r="H25" s="81">
        <v>31231000</v>
      </c>
      <c r="I25" s="83">
        <f t="shared" si="1"/>
        <v>83383444</v>
      </c>
      <c r="J25" s="80">
        <v>15766197</v>
      </c>
      <c r="K25" s="81">
        <v>2743535</v>
      </c>
      <c r="L25" s="81">
        <f t="shared" si="2"/>
        <v>18509732</v>
      </c>
      <c r="M25" s="40">
        <f t="shared" si="3"/>
        <v>0.2796273255537196</v>
      </c>
      <c r="N25" s="108">
        <v>19164329</v>
      </c>
      <c r="O25" s="109">
        <v>6328982</v>
      </c>
      <c r="P25" s="110">
        <f t="shared" si="4"/>
        <v>25493311</v>
      </c>
      <c r="Q25" s="40">
        <f t="shared" si="5"/>
        <v>0.38512855693638465</v>
      </c>
      <c r="R25" s="108">
        <v>11711238</v>
      </c>
      <c r="S25" s="110">
        <v>3479992</v>
      </c>
      <c r="T25" s="110">
        <f t="shared" si="6"/>
        <v>15191230</v>
      </c>
      <c r="U25" s="40">
        <f t="shared" si="7"/>
        <v>0.18218520693388487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46641764</v>
      </c>
      <c r="AA25" s="81">
        <f t="shared" si="11"/>
        <v>12552509</v>
      </c>
      <c r="AB25" s="81">
        <f t="shared" si="12"/>
        <v>59194273</v>
      </c>
      <c r="AC25" s="40">
        <f t="shared" si="13"/>
        <v>0.7099043906126017</v>
      </c>
      <c r="AD25" s="80">
        <v>11177891</v>
      </c>
      <c r="AE25" s="81">
        <v>1098360</v>
      </c>
      <c r="AF25" s="81">
        <f t="shared" si="14"/>
        <v>12276251</v>
      </c>
      <c r="AG25" s="40">
        <f t="shared" si="15"/>
        <v>0.6963268440352175</v>
      </c>
      <c r="AH25" s="40">
        <f t="shared" si="16"/>
        <v>0.23744863150810458</v>
      </c>
      <c r="AI25" s="12">
        <v>70737680</v>
      </c>
      <c r="AJ25" s="12">
        <v>67726174</v>
      </c>
      <c r="AK25" s="12">
        <v>47159553</v>
      </c>
      <c r="AL25" s="12"/>
    </row>
    <row r="26" spans="1:38" s="13" customFormat="1" ht="12.75">
      <c r="A26" s="29" t="s">
        <v>116</v>
      </c>
      <c r="B26" s="63" t="s">
        <v>285</v>
      </c>
      <c r="C26" s="39" t="s">
        <v>286</v>
      </c>
      <c r="D26" s="80">
        <v>447246976</v>
      </c>
      <c r="E26" s="81">
        <v>412000000</v>
      </c>
      <c r="F26" s="82">
        <f t="shared" si="0"/>
        <v>859246976</v>
      </c>
      <c r="G26" s="80">
        <v>535078747</v>
      </c>
      <c r="H26" s="81">
        <v>136379000</v>
      </c>
      <c r="I26" s="83">
        <f t="shared" si="1"/>
        <v>671457747</v>
      </c>
      <c r="J26" s="80">
        <v>167183785</v>
      </c>
      <c r="K26" s="81">
        <v>16550551</v>
      </c>
      <c r="L26" s="81">
        <f t="shared" si="2"/>
        <v>183734336</v>
      </c>
      <c r="M26" s="40">
        <f t="shared" si="3"/>
        <v>0.21383180986603786</v>
      </c>
      <c r="N26" s="108">
        <v>132201790</v>
      </c>
      <c r="O26" s="109">
        <v>50311878</v>
      </c>
      <c r="P26" s="110">
        <f t="shared" si="4"/>
        <v>182513668</v>
      </c>
      <c r="Q26" s="40">
        <f t="shared" si="5"/>
        <v>0.21241118455795416</v>
      </c>
      <c r="R26" s="108">
        <v>140880008</v>
      </c>
      <c r="S26" s="110">
        <v>20033726</v>
      </c>
      <c r="T26" s="110">
        <f t="shared" si="6"/>
        <v>160913734</v>
      </c>
      <c r="U26" s="40">
        <f t="shared" si="7"/>
        <v>0.23964833933176735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440265583</v>
      </c>
      <c r="AA26" s="81">
        <f t="shared" si="11"/>
        <v>86896155</v>
      </c>
      <c r="AB26" s="81">
        <f t="shared" si="12"/>
        <v>527161738</v>
      </c>
      <c r="AC26" s="40">
        <f t="shared" si="13"/>
        <v>0.78510038845378</v>
      </c>
      <c r="AD26" s="80">
        <v>8136913</v>
      </c>
      <c r="AE26" s="81">
        <v>18385664</v>
      </c>
      <c r="AF26" s="81">
        <f t="shared" si="14"/>
        <v>26522577</v>
      </c>
      <c r="AG26" s="40">
        <f t="shared" si="15"/>
        <v>0.6380655424869179</v>
      </c>
      <c r="AH26" s="40">
        <f t="shared" si="16"/>
        <v>5.067047481849143</v>
      </c>
      <c r="AI26" s="12">
        <v>525267117</v>
      </c>
      <c r="AJ26" s="12">
        <v>477143506</v>
      </c>
      <c r="AK26" s="12">
        <v>304448830</v>
      </c>
      <c r="AL26" s="12"/>
    </row>
    <row r="27" spans="1:38" s="59" customFormat="1" ht="12.75">
      <c r="A27" s="64"/>
      <c r="B27" s="65" t="s">
        <v>287</v>
      </c>
      <c r="C27" s="32"/>
      <c r="D27" s="84">
        <f>SUM(D19:D26)</f>
        <v>3990705159</v>
      </c>
      <c r="E27" s="85">
        <f>SUM(E19:E26)</f>
        <v>758756000</v>
      </c>
      <c r="F27" s="93">
        <f t="shared" si="0"/>
        <v>4749461159</v>
      </c>
      <c r="G27" s="84">
        <f>SUM(G19:G26)</f>
        <v>4269396202</v>
      </c>
      <c r="H27" s="85">
        <f>SUM(H19:H26)</f>
        <v>580431985</v>
      </c>
      <c r="I27" s="86">
        <f t="shared" si="1"/>
        <v>4849828187</v>
      </c>
      <c r="J27" s="84">
        <f>SUM(J19:J26)</f>
        <v>1153502122</v>
      </c>
      <c r="K27" s="85">
        <f>SUM(K19:K26)</f>
        <v>41833405</v>
      </c>
      <c r="L27" s="85">
        <f t="shared" si="2"/>
        <v>1195335527</v>
      </c>
      <c r="M27" s="44">
        <f t="shared" si="3"/>
        <v>0.25167813505220415</v>
      </c>
      <c r="N27" s="114">
        <f>SUM(N19:N26)</f>
        <v>1082818283</v>
      </c>
      <c r="O27" s="115">
        <f>SUM(O19:O26)</f>
        <v>108168162</v>
      </c>
      <c r="P27" s="116">
        <f t="shared" si="4"/>
        <v>1190986445</v>
      </c>
      <c r="Q27" s="44">
        <f t="shared" si="5"/>
        <v>0.2507624349644671</v>
      </c>
      <c r="R27" s="114">
        <f>SUM(R19:R26)</f>
        <v>987109748</v>
      </c>
      <c r="S27" s="116">
        <f>SUM(S19:S26)</f>
        <v>83076841</v>
      </c>
      <c r="T27" s="116">
        <f t="shared" si="6"/>
        <v>1070186589</v>
      </c>
      <c r="U27" s="44">
        <f t="shared" si="7"/>
        <v>0.22066484579157733</v>
      </c>
      <c r="V27" s="114">
        <f>SUM(V19:V26)</f>
        <v>0</v>
      </c>
      <c r="W27" s="116">
        <f>SUM(W19:W26)</f>
        <v>0</v>
      </c>
      <c r="X27" s="116">
        <f t="shared" si="8"/>
        <v>0</v>
      </c>
      <c r="Y27" s="44">
        <f t="shared" si="9"/>
        <v>0</v>
      </c>
      <c r="Z27" s="84">
        <f t="shared" si="10"/>
        <v>3223430153</v>
      </c>
      <c r="AA27" s="85">
        <f t="shared" si="11"/>
        <v>233078408</v>
      </c>
      <c r="AB27" s="85">
        <f t="shared" si="12"/>
        <v>3456508561</v>
      </c>
      <c r="AC27" s="44">
        <f t="shared" si="13"/>
        <v>0.712707425443482</v>
      </c>
      <c r="AD27" s="84">
        <f>SUM(AD19:AD26)</f>
        <v>703406714</v>
      </c>
      <c r="AE27" s="85">
        <f>SUM(AE19:AE26)</f>
        <v>63234289</v>
      </c>
      <c r="AF27" s="85">
        <f t="shared" si="14"/>
        <v>766641003</v>
      </c>
      <c r="AG27" s="44">
        <f t="shared" si="15"/>
        <v>0.6247576421676416</v>
      </c>
      <c r="AH27" s="44">
        <f t="shared" si="16"/>
        <v>0.3959422791269618</v>
      </c>
      <c r="AI27" s="66">
        <f>SUM(AI19:AI26)</f>
        <v>4648385001</v>
      </c>
      <c r="AJ27" s="66">
        <f>SUM(AJ19:AJ26)</f>
        <v>4521170677</v>
      </c>
      <c r="AK27" s="66">
        <f>SUM(AK19:AK26)</f>
        <v>2824635932</v>
      </c>
      <c r="AL27" s="66"/>
    </row>
    <row r="28" spans="1:38" s="13" customFormat="1" ht="12.75">
      <c r="A28" s="29" t="s">
        <v>97</v>
      </c>
      <c r="B28" s="63" t="s">
        <v>288</v>
      </c>
      <c r="C28" s="39" t="s">
        <v>289</v>
      </c>
      <c r="D28" s="80">
        <v>564730422</v>
      </c>
      <c r="E28" s="81">
        <v>89649000</v>
      </c>
      <c r="F28" s="82">
        <f t="shared" si="0"/>
        <v>654379422</v>
      </c>
      <c r="G28" s="80">
        <v>521984724</v>
      </c>
      <c r="H28" s="81">
        <v>112856197</v>
      </c>
      <c r="I28" s="83">
        <f t="shared" si="1"/>
        <v>634840921</v>
      </c>
      <c r="J28" s="80">
        <v>235586669</v>
      </c>
      <c r="K28" s="81">
        <v>7734940</v>
      </c>
      <c r="L28" s="81">
        <f t="shared" si="2"/>
        <v>243321609</v>
      </c>
      <c r="M28" s="40">
        <f t="shared" si="3"/>
        <v>0.3718356672285456</v>
      </c>
      <c r="N28" s="108">
        <v>56362279</v>
      </c>
      <c r="O28" s="109">
        <v>16200784</v>
      </c>
      <c r="P28" s="110">
        <f t="shared" si="4"/>
        <v>72563063</v>
      </c>
      <c r="Q28" s="40">
        <f t="shared" si="5"/>
        <v>0.11088836317349844</v>
      </c>
      <c r="R28" s="108">
        <v>117765453</v>
      </c>
      <c r="S28" s="110">
        <v>17998078</v>
      </c>
      <c r="T28" s="110">
        <f t="shared" si="6"/>
        <v>135763531</v>
      </c>
      <c r="U28" s="40">
        <f t="shared" si="7"/>
        <v>0.21385441062328747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409714401</v>
      </c>
      <c r="AA28" s="81">
        <f t="shared" si="11"/>
        <v>41933802</v>
      </c>
      <c r="AB28" s="81">
        <f t="shared" si="12"/>
        <v>451648203</v>
      </c>
      <c r="AC28" s="40">
        <f t="shared" si="13"/>
        <v>0.711435240010308</v>
      </c>
      <c r="AD28" s="80">
        <v>81409253</v>
      </c>
      <c r="AE28" s="81">
        <v>13966281</v>
      </c>
      <c r="AF28" s="81">
        <f t="shared" si="14"/>
        <v>95375534</v>
      </c>
      <c r="AG28" s="40">
        <f t="shared" si="15"/>
        <v>0.7303739109856785</v>
      </c>
      <c r="AH28" s="40">
        <f t="shared" si="16"/>
        <v>0.42346286627344076</v>
      </c>
      <c r="AI28" s="12">
        <v>566435962</v>
      </c>
      <c r="AJ28" s="12">
        <v>570470000</v>
      </c>
      <c r="AK28" s="12">
        <v>416656405</v>
      </c>
      <c r="AL28" s="12"/>
    </row>
    <row r="29" spans="1:38" s="13" customFormat="1" ht="12.75">
      <c r="A29" s="29" t="s">
        <v>97</v>
      </c>
      <c r="B29" s="63" t="s">
        <v>290</v>
      </c>
      <c r="C29" s="39" t="s">
        <v>291</v>
      </c>
      <c r="D29" s="80">
        <v>64136389</v>
      </c>
      <c r="E29" s="81">
        <v>47569000</v>
      </c>
      <c r="F29" s="82">
        <f t="shared" si="0"/>
        <v>111705389</v>
      </c>
      <c r="G29" s="80">
        <v>70472609</v>
      </c>
      <c r="H29" s="81">
        <v>47569000</v>
      </c>
      <c r="I29" s="83">
        <f t="shared" si="1"/>
        <v>118041609</v>
      </c>
      <c r="J29" s="80">
        <v>28905303</v>
      </c>
      <c r="K29" s="81">
        <v>5329683</v>
      </c>
      <c r="L29" s="81">
        <f t="shared" si="2"/>
        <v>34234986</v>
      </c>
      <c r="M29" s="40">
        <f t="shared" si="3"/>
        <v>0.3064756884737226</v>
      </c>
      <c r="N29" s="108">
        <v>18969250</v>
      </c>
      <c r="O29" s="109">
        <v>799273</v>
      </c>
      <c r="P29" s="110">
        <f t="shared" si="4"/>
        <v>19768523</v>
      </c>
      <c r="Q29" s="40">
        <f t="shared" si="5"/>
        <v>0.17697018180564233</v>
      </c>
      <c r="R29" s="108">
        <v>17739795</v>
      </c>
      <c r="S29" s="110">
        <v>1854536</v>
      </c>
      <c r="T29" s="110">
        <f t="shared" si="6"/>
        <v>19594331</v>
      </c>
      <c r="U29" s="40">
        <f t="shared" si="7"/>
        <v>0.1659951195683888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65614348</v>
      </c>
      <c r="AA29" s="81">
        <f t="shared" si="11"/>
        <v>7983492</v>
      </c>
      <c r="AB29" s="81">
        <f t="shared" si="12"/>
        <v>73597840</v>
      </c>
      <c r="AC29" s="40">
        <f t="shared" si="13"/>
        <v>0.6234906540455578</v>
      </c>
      <c r="AD29" s="80">
        <v>18122600</v>
      </c>
      <c r="AE29" s="81">
        <v>0</v>
      </c>
      <c r="AF29" s="81">
        <f t="shared" si="14"/>
        <v>18122600</v>
      </c>
      <c r="AG29" s="40">
        <f t="shared" si="15"/>
        <v>1.1808804454573183</v>
      </c>
      <c r="AH29" s="40">
        <f t="shared" si="16"/>
        <v>0.0812097050092151</v>
      </c>
      <c r="AI29" s="12">
        <v>70375000</v>
      </c>
      <c r="AJ29" s="12">
        <v>61254084</v>
      </c>
      <c r="AK29" s="12">
        <v>72333750</v>
      </c>
      <c r="AL29" s="12"/>
    </row>
    <row r="30" spans="1:38" s="13" customFormat="1" ht="12.75">
      <c r="A30" s="29" t="s">
        <v>97</v>
      </c>
      <c r="B30" s="63" t="s">
        <v>292</v>
      </c>
      <c r="C30" s="39" t="s">
        <v>293</v>
      </c>
      <c r="D30" s="80">
        <v>270938000</v>
      </c>
      <c r="E30" s="81">
        <v>24409000</v>
      </c>
      <c r="F30" s="83">
        <f t="shared" si="0"/>
        <v>295347000</v>
      </c>
      <c r="G30" s="80">
        <v>260381906</v>
      </c>
      <c r="H30" s="81">
        <v>43927000</v>
      </c>
      <c r="I30" s="83">
        <f t="shared" si="1"/>
        <v>304308906</v>
      </c>
      <c r="J30" s="80">
        <v>78325546</v>
      </c>
      <c r="K30" s="81">
        <v>5024226</v>
      </c>
      <c r="L30" s="81">
        <f t="shared" si="2"/>
        <v>83349772</v>
      </c>
      <c r="M30" s="40">
        <f t="shared" si="3"/>
        <v>0.2822096449261377</v>
      </c>
      <c r="N30" s="108">
        <v>65200680</v>
      </c>
      <c r="O30" s="109">
        <v>7533163</v>
      </c>
      <c r="P30" s="110">
        <f t="shared" si="4"/>
        <v>72733843</v>
      </c>
      <c r="Q30" s="40">
        <f t="shared" si="5"/>
        <v>0.24626572472379946</v>
      </c>
      <c r="R30" s="108">
        <v>51503350</v>
      </c>
      <c r="S30" s="110">
        <v>5558203</v>
      </c>
      <c r="T30" s="110">
        <f t="shared" si="6"/>
        <v>57061553</v>
      </c>
      <c r="U30" s="40">
        <f t="shared" si="7"/>
        <v>0.187511938937469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195029576</v>
      </c>
      <c r="AA30" s="81">
        <f t="shared" si="11"/>
        <v>18115592</v>
      </c>
      <c r="AB30" s="81">
        <f t="shared" si="12"/>
        <v>213145168</v>
      </c>
      <c r="AC30" s="40">
        <f t="shared" si="13"/>
        <v>0.7004236938106569</v>
      </c>
      <c r="AD30" s="80">
        <v>61446559</v>
      </c>
      <c r="AE30" s="81">
        <v>3547611</v>
      </c>
      <c r="AF30" s="81">
        <f t="shared" si="14"/>
        <v>64994170</v>
      </c>
      <c r="AG30" s="40">
        <f t="shared" si="15"/>
        <v>0.7026652756951794</v>
      </c>
      <c r="AH30" s="40">
        <f t="shared" si="16"/>
        <v>-0.12205120859301688</v>
      </c>
      <c r="AI30" s="12">
        <v>283856175</v>
      </c>
      <c r="AJ30" s="12">
        <v>265977175</v>
      </c>
      <c r="AK30" s="12">
        <v>186892925</v>
      </c>
      <c r="AL30" s="12"/>
    </row>
    <row r="31" spans="1:38" s="13" customFormat="1" ht="12.75">
      <c r="A31" s="29" t="s">
        <v>97</v>
      </c>
      <c r="B31" s="63" t="s">
        <v>294</v>
      </c>
      <c r="C31" s="39" t="s">
        <v>295</v>
      </c>
      <c r="D31" s="80">
        <v>93311922</v>
      </c>
      <c r="E31" s="81">
        <v>52839617</v>
      </c>
      <c r="F31" s="82">
        <f t="shared" si="0"/>
        <v>146151539</v>
      </c>
      <c r="G31" s="80">
        <v>91864688</v>
      </c>
      <c r="H31" s="81">
        <v>76439000</v>
      </c>
      <c r="I31" s="83">
        <f t="shared" si="1"/>
        <v>168303688</v>
      </c>
      <c r="J31" s="80">
        <v>36021299</v>
      </c>
      <c r="K31" s="81">
        <v>4215650</v>
      </c>
      <c r="L31" s="81">
        <f t="shared" si="2"/>
        <v>40236949</v>
      </c>
      <c r="M31" s="40">
        <f t="shared" si="3"/>
        <v>0.2753097865086457</v>
      </c>
      <c r="N31" s="108">
        <v>29351590</v>
      </c>
      <c r="O31" s="109">
        <v>12757489</v>
      </c>
      <c r="P31" s="110">
        <f t="shared" si="4"/>
        <v>42109079</v>
      </c>
      <c r="Q31" s="40">
        <f t="shared" si="5"/>
        <v>0.28811929924323276</v>
      </c>
      <c r="R31" s="108">
        <v>29835763</v>
      </c>
      <c r="S31" s="110">
        <v>7022250</v>
      </c>
      <c r="T31" s="110">
        <f t="shared" si="6"/>
        <v>36858013</v>
      </c>
      <c r="U31" s="40">
        <f t="shared" si="7"/>
        <v>0.21899706083683682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95208652</v>
      </c>
      <c r="AA31" s="81">
        <f t="shared" si="11"/>
        <v>23995389</v>
      </c>
      <c r="AB31" s="81">
        <f t="shared" si="12"/>
        <v>119204041</v>
      </c>
      <c r="AC31" s="40">
        <f t="shared" si="13"/>
        <v>0.7082675514513977</v>
      </c>
      <c r="AD31" s="80">
        <v>22053458</v>
      </c>
      <c r="AE31" s="81">
        <v>4815069</v>
      </c>
      <c r="AF31" s="81">
        <f t="shared" si="14"/>
        <v>26868527</v>
      </c>
      <c r="AG31" s="40">
        <f t="shared" si="15"/>
        <v>0.7165173044087317</v>
      </c>
      <c r="AH31" s="40">
        <f t="shared" si="16"/>
        <v>0.3717913527600527</v>
      </c>
      <c r="AI31" s="12">
        <v>175025915</v>
      </c>
      <c r="AJ31" s="12">
        <v>115687079</v>
      </c>
      <c r="AK31" s="12">
        <v>82891794</v>
      </c>
      <c r="AL31" s="12"/>
    </row>
    <row r="32" spans="1:38" s="13" customFormat="1" ht="12.75">
      <c r="A32" s="29" t="s">
        <v>97</v>
      </c>
      <c r="B32" s="63" t="s">
        <v>296</v>
      </c>
      <c r="C32" s="39" t="s">
        <v>297</v>
      </c>
      <c r="D32" s="80">
        <v>76956000</v>
      </c>
      <c r="E32" s="81">
        <v>41468000</v>
      </c>
      <c r="F32" s="82">
        <f t="shared" si="0"/>
        <v>118424000</v>
      </c>
      <c r="G32" s="80">
        <v>75861025</v>
      </c>
      <c r="H32" s="81">
        <v>41468000</v>
      </c>
      <c r="I32" s="83">
        <f t="shared" si="1"/>
        <v>117329025</v>
      </c>
      <c r="J32" s="80">
        <v>34128213</v>
      </c>
      <c r="K32" s="81">
        <v>0</v>
      </c>
      <c r="L32" s="81">
        <f t="shared" si="2"/>
        <v>34128213</v>
      </c>
      <c r="M32" s="40">
        <f t="shared" si="3"/>
        <v>0.2881866260217523</v>
      </c>
      <c r="N32" s="108">
        <v>17882169</v>
      </c>
      <c r="O32" s="109">
        <v>0</v>
      </c>
      <c r="P32" s="110">
        <f t="shared" si="4"/>
        <v>17882169</v>
      </c>
      <c r="Q32" s="40">
        <f t="shared" si="5"/>
        <v>0.15100122441397015</v>
      </c>
      <c r="R32" s="108">
        <v>2754948</v>
      </c>
      <c r="S32" s="110">
        <v>0</v>
      </c>
      <c r="T32" s="110">
        <f t="shared" si="6"/>
        <v>2754948</v>
      </c>
      <c r="U32" s="40">
        <f t="shared" si="7"/>
        <v>0.023480532630352977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54765330</v>
      </c>
      <c r="AA32" s="81">
        <f t="shared" si="11"/>
        <v>0</v>
      </c>
      <c r="AB32" s="81">
        <f t="shared" si="12"/>
        <v>54765330</v>
      </c>
      <c r="AC32" s="40">
        <f t="shared" si="13"/>
        <v>0.46676711069575494</v>
      </c>
      <c r="AD32" s="80">
        <v>24408496</v>
      </c>
      <c r="AE32" s="81">
        <v>0</v>
      </c>
      <c r="AF32" s="81">
        <f t="shared" si="14"/>
        <v>24408496</v>
      </c>
      <c r="AG32" s="40">
        <f t="shared" si="15"/>
        <v>0.9583461327804077</v>
      </c>
      <c r="AH32" s="40">
        <f t="shared" si="16"/>
        <v>-0.8871315954903571</v>
      </c>
      <c r="AI32" s="12">
        <v>109228201</v>
      </c>
      <c r="AJ32" s="12">
        <v>102244000</v>
      </c>
      <c r="AK32" s="12">
        <v>97985142</v>
      </c>
      <c r="AL32" s="12"/>
    </row>
    <row r="33" spans="1:38" s="13" customFormat="1" ht="12.75">
      <c r="A33" s="29" t="s">
        <v>116</v>
      </c>
      <c r="B33" s="63" t="s">
        <v>298</v>
      </c>
      <c r="C33" s="39" t="s">
        <v>299</v>
      </c>
      <c r="D33" s="80">
        <v>422748808</v>
      </c>
      <c r="E33" s="81">
        <v>210208380</v>
      </c>
      <c r="F33" s="82">
        <f t="shared" si="0"/>
        <v>632957188</v>
      </c>
      <c r="G33" s="80">
        <v>427396000</v>
      </c>
      <c r="H33" s="81">
        <v>210208380</v>
      </c>
      <c r="I33" s="83">
        <f t="shared" si="1"/>
        <v>637604380</v>
      </c>
      <c r="J33" s="80">
        <v>70487281</v>
      </c>
      <c r="K33" s="81">
        <v>2174409</v>
      </c>
      <c r="L33" s="81">
        <f t="shared" si="2"/>
        <v>72661690</v>
      </c>
      <c r="M33" s="40">
        <f t="shared" si="3"/>
        <v>0.1147971638170258</v>
      </c>
      <c r="N33" s="108">
        <v>130086190</v>
      </c>
      <c r="O33" s="109">
        <v>125965</v>
      </c>
      <c r="P33" s="110">
        <f t="shared" si="4"/>
        <v>130212155</v>
      </c>
      <c r="Q33" s="40">
        <f t="shared" si="5"/>
        <v>0.20572031958660686</v>
      </c>
      <c r="R33" s="108">
        <v>106767806</v>
      </c>
      <c r="S33" s="110">
        <v>0</v>
      </c>
      <c r="T33" s="110">
        <f t="shared" si="6"/>
        <v>106767806</v>
      </c>
      <c r="U33" s="40">
        <f t="shared" si="7"/>
        <v>0.16745149398126782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307341277</v>
      </c>
      <c r="AA33" s="81">
        <f t="shared" si="11"/>
        <v>2300374</v>
      </c>
      <c r="AB33" s="81">
        <f t="shared" si="12"/>
        <v>309641651</v>
      </c>
      <c r="AC33" s="40">
        <f t="shared" si="13"/>
        <v>0.485632879435364</v>
      </c>
      <c r="AD33" s="80">
        <v>94207900</v>
      </c>
      <c r="AE33" s="81">
        <v>31034589</v>
      </c>
      <c r="AF33" s="81">
        <f t="shared" si="14"/>
        <v>125242489</v>
      </c>
      <c r="AG33" s="40">
        <f t="shared" si="15"/>
        <v>0.8470577123218931</v>
      </c>
      <c r="AH33" s="40">
        <f t="shared" si="16"/>
        <v>-0.1475113050491994</v>
      </c>
      <c r="AI33" s="12">
        <v>540063530</v>
      </c>
      <c r="AJ33" s="12">
        <v>536544034</v>
      </c>
      <c r="AK33" s="12">
        <v>454483762</v>
      </c>
      <c r="AL33" s="12"/>
    </row>
    <row r="34" spans="1:38" s="59" customFormat="1" ht="12.75">
      <c r="A34" s="64"/>
      <c r="B34" s="65" t="s">
        <v>300</v>
      </c>
      <c r="C34" s="32"/>
      <c r="D34" s="84">
        <f>SUM(D28:D33)</f>
        <v>1492821541</v>
      </c>
      <c r="E34" s="85">
        <f>SUM(E28:E33)</f>
        <v>466142997</v>
      </c>
      <c r="F34" s="93">
        <f t="shared" si="0"/>
        <v>1958964538</v>
      </c>
      <c r="G34" s="84">
        <f>SUM(G28:G33)</f>
        <v>1447960952</v>
      </c>
      <c r="H34" s="85">
        <f>SUM(H28:H33)</f>
        <v>532467577</v>
      </c>
      <c r="I34" s="86">
        <f t="shared" si="1"/>
        <v>1980428529</v>
      </c>
      <c r="J34" s="84">
        <f>SUM(J28:J33)</f>
        <v>483454311</v>
      </c>
      <c r="K34" s="85">
        <f>SUM(K28:K33)</f>
        <v>24478908</v>
      </c>
      <c r="L34" s="85">
        <f t="shared" si="2"/>
        <v>507933219</v>
      </c>
      <c r="M34" s="44">
        <f t="shared" si="3"/>
        <v>0.25928658183806286</v>
      </c>
      <c r="N34" s="114">
        <f>SUM(N28:N33)</f>
        <v>317852158</v>
      </c>
      <c r="O34" s="115">
        <f>SUM(O28:O33)</f>
        <v>37416674</v>
      </c>
      <c r="P34" s="116">
        <f t="shared" si="4"/>
        <v>355268832</v>
      </c>
      <c r="Q34" s="44">
        <f t="shared" si="5"/>
        <v>0.18135541767525348</v>
      </c>
      <c r="R34" s="114">
        <f>SUM(R28:R33)</f>
        <v>326367115</v>
      </c>
      <c r="S34" s="116">
        <f>SUM(S28:S33)</f>
        <v>32433067</v>
      </c>
      <c r="T34" s="116">
        <f t="shared" si="6"/>
        <v>358800182</v>
      </c>
      <c r="U34" s="44">
        <f t="shared" si="7"/>
        <v>0.18117300207807702</v>
      </c>
      <c r="V34" s="114">
        <f>SUM(V28:V33)</f>
        <v>0</v>
      </c>
      <c r="W34" s="116">
        <f>SUM(W28:W33)</f>
        <v>0</v>
      </c>
      <c r="X34" s="116">
        <f t="shared" si="8"/>
        <v>0</v>
      </c>
      <c r="Y34" s="44">
        <f t="shared" si="9"/>
        <v>0</v>
      </c>
      <c r="Z34" s="84">
        <f t="shared" si="10"/>
        <v>1127673584</v>
      </c>
      <c r="AA34" s="85">
        <f t="shared" si="11"/>
        <v>94328649</v>
      </c>
      <c r="AB34" s="85">
        <f t="shared" si="12"/>
        <v>1222002233</v>
      </c>
      <c r="AC34" s="44">
        <f t="shared" si="13"/>
        <v>0.617039299881748</v>
      </c>
      <c r="AD34" s="84">
        <f>SUM(AD28:AD33)</f>
        <v>301648266</v>
      </c>
      <c r="AE34" s="85">
        <f>SUM(AE28:AE33)</f>
        <v>53363550</v>
      </c>
      <c r="AF34" s="85">
        <f t="shared" si="14"/>
        <v>355011816</v>
      </c>
      <c r="AG34" s="44">
        <f t="shared" si="15"/>
        <v>0.7936463686456835</v>
      </c>
      <c r="AH34" s="44">
        <f t="shared" si="16"/>
        <v>0.010671098338878915</v>
      </c>
      <c r="AI34" s="66">
        <f>SUM(AI28:AI33)</f>
        <v>1744984783</v>
      </c>
      <c r="AJ34" s="66">
        <f>SUM(AJ28:AJ33)</f>
        <v>1652176372</v>
      </c>
      <c r="AK34" s="66">
        <f>SUM(AK28:AK33)</f>
        <v>1311243778</v>
      </c>
      <c r="AL34" s="66"/>
    </row>
    <row r="35" spans="1:38" s="13" customFormat="1" ht="12.75">
      <c r="A35" s="29" t="s">
        <v>97</v>
      </c>
      <c r="B35" s="63" t="s">
        <v>301</v>
      </c>
      <c r="C35" s="39" t="s">
        <v>302</v>
      </c>
      <c r="D35" s="80">
        <v>197867918</v>
      </c>
      <c r="E35" s="81">
        <v>28243000</v>
      </c>
      <c r="F35" s="82">
        <f t="shared" si="0"/>
        <v>226110918</v>
      </c>
      <c r="G35" s="80">
        <v>199423206</v>
      </c>
      <c r="H35" s="81">
        <v>28241505</v>
      </c>
      <c r="I35" s="83">
        <f t="shared" si="1"/>
        <v>227664711</v>
      </c>
      <c r="J35" s="80">
        <v>60119167</v>
      </c>
      <c r="K35" s="81">
        <v>307374</v>
      </c>
      <c r="L35" s="81">
        <f t="shared" si="2"/>
        <v>60426541</v>
      </c>
      <c r="M35" s="40">
        <f t="shared" si="3"/>
        <v>0.26724291570918307</v>
      </c>
      <c r="N35" s="108">
        <v>49254773</v>
      </c>
      <c r="O35" s="109">
        <v>3059046</v>
      </c>
      <c r="P35" s="110">
        <f t="shared" si="4"/>
        <v>52313819</v>
      </c>
      <c r="Q35" s="40">
        <f t="shared" si="5"/>
        <v>0.23136352486968365</v>
      </c>
      <c r="R35" s="108">
        <v>47846465</v>
      </c>
      <c r="S35" s="110">
        <v>3895704</v>
      </c>
      <c r="T35" s="110">
        <f t="shared" si="6"/>
        <v>51742169</v>
      </c>
      <c r="U35" s="40">
        <f t="shared" si="7"/>
        <v>0.22727355843919086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157220405</v>
      </c>
      <c r="AA35" s="81">
        <f t="shared" si="11"/>
        <v>7262124</v>
      </c>
      <c r="AB35" s="81">
        <f t="shared" si="12"/>
        <v>164482529</v>
      </c>
      <c r="AC35" s="40">
        <f t="shared" si="13"/>
        <v>0.7224770509119439</v>
      </c>
      <c r="AD35" s="80">
        <v>41970804</v>
      </c>
      <c r="AE35" s="81">
        <v>2773551</v>
      </c>
      <c r="AF35" s="81">
        <f t="shared" si="14"/>
        <v>44744355</v>
      </c>
      <c r="AG35" s="40">
        <f t="shared" si="15"/>
        <v>0.7155207509893564</v>
      </c>
      <c r="AH35" s="40">
        <f t="shared" si="16"/>
        <v>0.15639546038824337</v>
      </c>
      <c r="AI35" s="12">
        <v>228889000</v>
      </c>
      <c r="AJ35" s="12">
        <v>219746390</v>
      </c>
      <c r="AK35" s="12">
        <v>157233102</v>
      </c>
      <c r="AL35" s="12"/>
    </row>
    <row r="36" spans="1:38" s="13" customFormat="1" ht="12.75">
      <c r="A36" s="29" t="s">
        <v>97</v>
      </c>
      <c r="B36" s="63" t="s">
        <v>303</v>
      </c>
      <c r="C36" s="39" t="s">
        <v>304</v>
      </c>
      <c r="D36" s="80">
        <v>118274957</v>
      </c>
      <c r="E36" s="81">
        <v>47198000</v>
      </c>
      <c r="F36" s="82">
        <f t="shared" si="0"/>
        <v>165472957</v>
      </c>
      <c r="G36" s="80">
        <v>118274957</v>
      </c>
      <c r="H36" s="81">
        <v>47198000</v>
      </c>
      <c r="I36" s="83">
        <f t="shared" si="1"/>
        <v>165472957</v>
      </c>
      <c r="J36" s="80">
        <v>35341243</v>
      </c>
      <c r="K36" s="81">
        <v>9047756</v>
      </c>
      <c r="L36" s="81">
        <f t="shared" si="2"/>
        <v>44388999</v>
      </c>
      <c r="M36" s="40">
        <f t="shared" si="3"/>
        <v>0.26825530772378714</v>
      </c>
      <c r="N36" s="108">
        <v>26735860</v>
      </c>
      <c r="O36" s="109">
        <v>19248119</v>
      </c>
      <c r="P36" s="110">
        <f t="shared" si="4"/>
        <v>45983979</v>
      </c>
      <c r="Q36" s="40">
        <f t="shared" si="5"/>
        <v>0.27789422412992837</v>
      </c>
      <c r="R36" s="108">
        <v>47278216</v>
      </c>
      <c r="S36" s="110">
        <v>8031722</v>
      </c>
      <c r="T36" s="110">
        <f t="shared" si="6"/>
        <v>55309938</v>
      </c>
      <c r="U36" s="40">
        <f t="shared" si="7"/>
        <v>0.3342536387985138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109355319</v>
      </c>
      <c r="AA36" s="81">
        <f t="shared" si="11"/>
        <v>36327597</v>
      </c>
      <c r="AB36" s="81">
        <f t="shared" si="12"/>
        <v>145682916</v>
      </c>
      <c r="AC36" s="40">
        <f t="shared" si="13"/>
        <v>0.8804031706522293</v>
      </c>
      <c r="AD36" s="80">
        <v>20709400</v>
      </c>
      <c r="AE36" s="81">
        <v>9438405</v>
      </c>
      <c r="AF36" s="81">
        <f t="shared" si="14"/>
        <v>30147805</v>
      </c>
      <c r="AG36" s="40">
        <f t="shared" si="15"/>
        <v>0.7069854829576994</v>
      </c>
      <c r="AH36" s="40">
        <f t="shared" si="16"/>
        <v>0.8346257049227963</v>
      </c>
      <c r="AI36" s="12">
        <v>111625653</v>
      </c>
      <c r="AJ36" s="12">
        <v>123503601</v>
      </c>
      <c r="AK36" s="12">
        <v>87315253</v>
      </c>
      <c r="AL36" s="12"/>
    </row>
    <row r="37" spans="1:38" s="13" customFormat="1" ht="12.75">
      <c r="A37" s="29" t="s">
        <v>97</v>
      </c>
      <c r="B37" s="63" t="s">
        <v>305</v>
      </c>
      <c r="C37" s="39" t="s">
        <v>306</v>
      </c>
      <c r="D37" s="80">
        <v>77135500</v>
      </c>
      <c r="E37" s="81">
        <v>31065000</v>
      </c>
      <c r="F37" s="82">
        <f t="shared" si="0"/>
        <v>108200500</v>
      </c>
      <c r="G37" s="80">
        <v>92257000</v>
      </c>
      <c r="H37" s="81">
        <v>31065000</v>
      </c>
      <c r="I37" s="83">
        <f t="shared" si="1"/>
        <v>123322000</v>
      </c>
      <c r="J37" s="80">
        <v>194957</v>
      </c>
      <c r="K37" s="81">
        <v>4517116</v>
      </c>
      <c r="L37" s="81">
        <f t="shared" si="2"/>
        <v>4712073</v>
      </c>
      <c r="M37" s="40">
        <f t="shared" si="3"/>
        <v>0.043549456795486156</v>
      </c>
      <c r="N37" s="108">
        <v>398957</v>
      </c>
      <c r="O37" s="109">
        <v>5213506</v>
      </c>
      <c r="P37" s="110">
        <f t="shared" si="4"/>
        <v>5612463</v>
      </c>
      <c r="Q37" s="40">
        <f t="shared" si="5"/>
        <v>0.0518709525371879</v>
      </c>
      <c r="R37" s="108">
        <v>0</v>
      </c>
      <c r="S37" s="110">
        <v>5454677</v>
      </c>
      <c r="T37" s="110">
        <f t="shared" si="6"/>
        <v>5454677</v>
      </c>
      <c r="U37" s="40">
        <f t="shared" si="7"/>
        <v>0.04423117529718947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593914</v>
      </c>
      <c r="AA37" s="81">
        <f t="shared" si="11"/>
        <v>15185299</v>
      </c>
      <c r="AB37" s="81">
        <f t="shared" si="12"/>
        <v>15779213</v>
      </c>
      <c r="AC37" s="40">
        <f t="shared" si="13"/>
        <v>0.1279513225539644</v>
      </c>
      <c r="AD37" s="80">
        <v>140506</v>
      </c>
      <c r="AE37" s="81">
        <v>8743636</v>
      </c>
      <c r="AF37" s="81">
        <f t="shared" si="14"/>
        <v>8884142</v>
      </c>
      <c r="AG37" s="40">
        <f t="shared" si="15"/>
        <v>0.4045136604787078</v>
      </c>
      <c r="AH37" s="40">
        <f t="shared" si="16"/>
        <v>-0.38602095734174446</v>
      </c>
      <c r="AI37" s="12">
        <v>103902000</v>
      </c>
      <c r="AJ37" s="12">
        <v>105743000</v>
      </c>
      <c r="AK37" s="12">
        <v>42774488</v>
      </c>
      <c r="AL37" s="12"/>
    </row>
    <row r="38" spans="1:38" s="13" customFormat="1" ht="12.75">
      <c r="A38" s="29" t="s">
        <v>97</v>
      </c>
      <c r="B38" s="63" t="s">
        <v>307</v>
      </c>
      <c r="C38" s="39" t="s">
        <v>308</v>
      </c>
      <c r="D38" s="80">
        <v>125993500</v>
      </c>
      <c r="E38" s="81">
        <v>48107980</v>
      </c>
      <c r="F38" s="82">
        <f t="shared" si="0"/>
        <v>174101480</v>
      </c>
      <c r="G38" s="80">
        <v>155407354</v>
      </c>
      <c r="H38" s="81">
        <v>48107980</v>
      </c>
      <c r="I38" s="83">
        <f t="shared" si="1"/>
        <v>203515334</v>
      </c>
      <c r="J38" s="80">
        <v>45651809</v>
      </c>
      <c r="K38" s="81">
        <v>239091</v>
      </c>
      <c r="L38" s="81">
        <f t="shared" si="2"/>
        <v>45890900</v>
      </c>
      <c r="M38" s="40">
        <f t="shared" si="3"/>
        <v>0.2635870757675351</v>
      </c>
      <c r="N38" s="108">
        <v>42241094</v>
      </c>
      <c r="O38" s="109">
        <v>3160235</v>
      </c>
      <c r="P38" s="110">
        <f t="shared" si="4"/>
        <v>45401329</v>
      </c>
      <c r="Q38" s="40">
        <f t="shared" si="5"/>
        <v>0.26077508933295684</v>
      </c>
      <c r="R38" s="108">
        <v>33014085</v>
      </c>
      <c r="S38" s="110">
        <v>1588880</v>
      </c>
      <c r="T38" s="110">
        <f t="shared" si="6"/>
        <v>34602965</v>
      </c>
      <c r="U38" s="40">
        <f t="shared" si="7"/>
        <v>0.17002632833553466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120906988</v>
      </c>
      <c r="AA38" s="81">
        <f t="shared" si="11"/>
        <v>4988206</v>
      </c>
      <c r="AB38" s="81">
        <f t="shared" si="12"/>
        <v>125895194</v>
      </c>
      <c r="AC38" s="40">
        <f t="shared" si="13"/>
        <v>0.6186029893944011</v>
      </c>
      <c r="AD38" s="80">
        <v>32751377</v>
      </c>
      <c r="AE38" s="81">
        <v>1773627</v>
      </c>
      <c r="AF38" s="81">
        <f t="shared" si="14"/>
        <v>34525004</v>
      </c>
      <c r="AG38" s="40">
        <f t="shared" si="15"/>
        <v>0.7246981941559694</v>
      </c>
      <c r="AH38" s="40">
        <f t="shared" si="16"/>
        <v>0.0022581025624210938</v>
      </c>
      <c r="AI38" s="12">
        <v>165991000</v>
      </c>
      <c r="AJ38" s="12">
        <v>150309548</v>
      </c>
      <c r="AK38" s="12">
        <v>108929058</v>
      </c>
      <c r="AL38" s="12"/>
    </row>
    <row r="39" spans="1:38" s="13" customFormat="1" ht="12.75">
      <c r="A39" s="29" t="s">
        <v>116</v>
      </c>
      <c r="B39" s="63" t="s">
        <v>309</v>
      </c>
      <c r="C39" s="39" t="s">
        <v>310</v>
      </c>
      <c r="D39" s="80">
        <v>224570086</v>
      </c>
      <c r="E39" s="81">
        <v>231740202</v>
      </c>
      <c r="F39" s="82">
        <f t="shared" si="0"/>
        <v>456310288</v>
      </c>
      <c r="G39" s="80">
        <v>229057581</v>
      </c>
      <c r="H39" s="81">
        <v>222302000</v>
      </c>
      <c r="I39" s="83">
        <f t="shared" si="1"/>
        <v>451359581</v>
      </c>
      <c r="J39" s="80">
        <v>107282127</v>
      </c>
      <c r="K39" s="81">
        <v>76106686</v>
      </c>
      <c r="L39" s="81">
        <f t="shared" si="2"/>
        <v>183388813</v>
      </c>
      <c r="M39" s="40">
        <f t="shared" si="3"/>
        <v>0.40189497765608123</v>
      </c>
      <c r="N39" s="108">
        <v>78367756</v>
      </c>
      <c r="O39" s="109">
        <v>85556708</v>
      </c>
      <c r="P39" s="110">
        <f t="shared" si="4"/>
        <v>163924464</v>
      </c>
      <c r="Q39" s="40">
        <f t="shared" si="5"/>
        <v>0.35923902728224266</v>
      </c>
      <c r="R39" s="108">
        <v>188942699</v>
      </c>
      <c r="S39" s="110">
        <v>57948632</v>
      </c>
      <c r="T39" s="110">
        <f t="shared" si="6"/>
        <v>246891331</v>
      </c>
      <c r="U39" s="40">
        <f t="shared" si="7"/>
        <v>0.5469947717804178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374592582</v>
      </c>
      <c r="AA39" s="81">
        <f t="shared" si="11"/>
        <v>219612026</v>
      </c>
      <c r="AB39" s="81">
        <f t="shared" si="12"/>
        <v>594204608</v>
      </c>
      <c r="AC39" s="40">
        <f t="shared" si="13"/>
        <v>1.3164772235110702</v>
      </c>
      <c r="AD39" s="80">
        <v>147954532</v>
      </c>
      <c r="AE39" s="81">
        <v>83537869</v>
      </c>
      <c r="AF39" s="81">
        <f t="shared" si="14"/>
        <v>231492401</v>
      </c>
      <c r="AG39" s="40">
        <f t="shared" si="15"/>
        <v>1.798576276703037</v>
      </c>
      <c r="AH39" s="40">
        <f t="shared" si="16"/>
        <v>0.06652023968596699</v>
      </c>
      <c r="AI39" s="12">
        <v>343740000</v>
      </c>
      <c r="AJ39" s="12">
        <v>273246354</v>
      </c>
      <c r="AK39" s="12">
        <v>491454410</v>
      </c>
      <c r="AL39" s="12"/>
    </row>
    <row r="40" spans="1:38" s="59" customFormat="1" ht="12.75">
      <c r="A40" s="64"/>
      <c r="B40" s="65" t="s">
        <v>311</v>
      </c>
      <c r="C40" s="32"/>
      <c r="D40" s="84">
        <f>SUM(D35:D39)</f>
        <v>743841961</v>
      </c>
      <c r="E40" s="85">
        <f>SUM(E35:E39)</f>
        <v>386354182</v>
      </c>
      <c r="F40" s="86">
        <f t="shared" si="0"/>
        <v>1130196143</v>
      </c>
      <c r="G40" s="84">
        <f>SUM(G35:G39)</f>
        <v>794420098</v>
      </c>
      <c r="H40" s="85">
        <f>SUM(H35:H39)</f>
        <v>376914485</v>
      </c>
      <c r="I40" s="86">
        <f t="shared" si="1"/>
        <v>1171334583</v>
      </c>
      <c r="J40" s="84">
        <f>SUM(J35:J39)</f>
        <v>248589303</v>
      </c>
      <c r="K40" s="85">
        <f>SUM(K35:K39)</f>
        <v>90218023</v>
      </c>
      <c r="L40" s="85">
        <f t="shared" si="2"/>
        <v>338807326</v>
      </c>
      <c r="M40" s="44">
        <f t="shared" si="3"/>
        <v>0.2997774573010554</v>
      </c>
      <c r="N40" s="114">
        <f>SUM(N35:N39)</f>
        <v>196998440</v>
      </c>
      <c r="O40" s="115">
        <f>SUM(O35:O39)</f>
        <v>116237614</v>
      </c>
      <c r="P40" s="116">
        <f t="shared" si="4"/>
        <v>313236054</v>
      </c>
      <c r="Q40" s="44">
        <f t="shared" si="5"/>
        <v>0.2771519403424473</v>
      </c>
      <c r="R40" s="114">
        <f>SUM(R35:R39)</f>
        <v>317081465</v>
      </c>
      <c r="S40" s="116">
        <f>SUM(S35:S39)</f>
        <v>76919615</v>
      </c>
      <c r="T40" s="116">
        <f t="shared" si="6"/>
        <v>394001080</v>
      </c>
      <c r="U40" s="44">
        <f t="shared" si="7"/>
        <v>0.33636937363438196</v>
      </c>
      <c r="V40" s="114">
        <f>SUM(V35:V39)</f>
        <v>0</v>
      </c>
      <c r="W40" s="116">
        <f>SUM(W35:W39)</f>
        <v>0</v>
      </c>
      <c r="X40" s="116">
        <f t="shared" si="8"/>
        <v>0</v>
      </c>
      <c r="Y40" s="44">
        <f t="shared" si="9"/>
        <v>0</v>
      </c>
      <c r="Z40" s="84">
        <f t="shared" si="10"/>
        <v>762669208</v>
      </c>
      <c r="AA40" s="85">
        <f t="shared" si="11"/>
        <v>283375252</v>
      </c>
      <c r="AB40" s="85">
        <f t="shared" si="12"/>
        <v>1046044460</v>
      </c>
      <c r="AC40" s="44">
        <f t="shared" si="13"/>
        <v>0.8930364348339231</v>
      </c>
      <c r="AD40" s="84">
        <f>SUM(AD35:AD39)</f>
        <v>243526619</v>
      </c>
      <c r="AE40" s="85">
        <f>SUM(AE35:AE39)</f>
        <v>106267088</v>
      </c>
      <c r="AF40" s="85">
        <f t="shared" si="14"/>
        <v>349793707</v>
      </c>
      <c r="AG40" s="44">
        <f t="shared" si="15"/>
        <v>1.0173714253970179</v>
      </c>
      <c r="AH40" s="44">
        <f t="shared" si="16"/>
        <v>0.1263812702039262</v>
      </c>
      <c r="AI40" s="66">
        <f>SUM(AI35:AI39)</f>
        <v>954147653</v>
      </c>
      <c r="AJ40" s="66">
        <f>SUM(AJ35:AJ39)</f>
        <v>872548893</v>
      </c>
      <c r="AK40" s="66">
        <f>SUM(AK35:AK39)</f>
        <v>887706311</v>
      </c>
      <c r="AL40" s="66"/>
    </row>
    <row r="41" spans="1:38" s="13" customFormat="1" ht="12.75">
      <c r="A41" s="29" t="s">
        <v>97</v>
      </c>
      <c r="B41" s="63" t="s">
        <v>79</v>
      </c>
      <c r="C41" s="39" t="s">
        <v>80</v>
      </c>
      <c r="D41" s="80">
        <v>1326738185</v>
      </c>
      <c r="E41" s="81">
        <v>305418128</v>
      </c>
      <c r="F41" s="82">
        <f t="shared" si="0"/>
        <v>1632156313</v>
      </c>
      <c r="G41" s="80">
        <v>1404748081</v>
      </c>
      <c r="H41" s="81">
        <v>331202933</v>
      </c>
      <c r="I41" s="83">
        <f t="shared" si="1"/>
        <v>1735951014</v>
      </c>
      <c r="J41" s="80">
        <v>381265424</v>
      </c>
      <c r="K41" s="81">
        <v>23662893</v>
      </c>
      <c r="L41" s="81">
        <f t="shared" si="2"/>
        <v>404928317</v>
      </c>
      <c r="M41" s="40">
        <f t="shared" si="3"/>
        <v>0.24809407884206738</v>
      </c>
      <c r="N41" s="108">
        <v>360461446</v>
      </c>
      <c r="O41" s="109">
        <v>49626334</v>
      </c>
      <c r="P41" s="110">
        <f t="shared" si="4"/>
        <v>410087780</v>
      </c>
      <c r="Q41" s="40">
        <f t="shared" si="5"/>
        <v>0.25125521173044657</v>
      </c>
      <c r="R41" s="108">
        <v>339331000</v>
      </c>
      <c r="S41" s="110">
        <v>25032596</v>
      </c>
      <c r="T41" s="110">
        <f t="shared" si="6"/>
        <v>364363596</v>
      </c>
      <c r="U41" s="40">
        <f t="shared" si="7"/>
        <v>0.20989278675579034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1081057870</v>
      </c>
      <c r="AA41" s="81">
        <f t="shared" si="11"/>
        <v>98321823</v>
      </c>
      <c r="AB41" s="81">
        <f t="shared" si="12"/>
        <v>1179379693</v>
      </c>
      <c r="AC41" s="40">
        <f t="shared" si="13"/>
        <v>0.6793853533242615</v>
      </c>
      <c r="AD41" s="80">
        <v>302268031</v>
      </c>
      <c r="AE41" s="81">
        <v>24965821</v>
      </c>
      <c r="AF41" s="81">
        <f t="shared" si="14"/>
        <v>327233852</v>
      </c>
      <c r="AG41" s="40">
        <f t="shared" si="15"/>
        <v>0.6406630692496909</v>
      </c>
      <c r="AH41" s="40">
        <f t="shared" si="16"/>
        <v>0.11346547361487525</v>
      </c>
      <c r="AI41" s="12">
        <v>1577920750</v>
      </c>
      <c r="AJ41" s="12">
        <v>1507598008</v>
      </c>
      <c r="AK41" s="12">
        <v>965862367</v>
      </c>
      <c r="AL41" s="12"/>
    </row>
    <row r="42" spans="1:38" s="13" customFormat="1" ht="12.75">
      <c r="A42" s="29" t="s">
        <v>97</v>
      </c>
      <c r="B42" s="63" t="s">
        <v>312</v>
      </c>
      <c r="C42" s="39" t="s">
        <v>313</v>
      </c>
      <c r="D42" s="80">
        <v>42990320</v>
      </c>
      <c r="E42" s="81">
        <v>12421000</v>
      </c>
      <c r="F42" s="82">
        <f aca="true" t="shared" si="17" ref="F42:F73">$D42+$E42</f>
        <v>55411320</v>
      </c>
      <c r="G42" s="80">
        <v>55591405</v>
      </c>
      <c r="H42" s="81">
        <v>13821000</v>
      </c>
      <c r="I42" s="83">
        <f aca="true" t="shared" si="18" ref="I42:I73">$G42+$H42</f>
        <v>69412405</v>
      </c>
      <c r="J42" s="80">
        <v>12740242</v>
      </c>
      <c r="K42" s="81">
        <v>54330</v>
      </c>
      <c r="L42" s="81">
        <f aca="true" t="shared" si="19" ref="L42:L73">$J42+$K42</f>
        <v>12794572</v>
      </c>
      <c r="M42" s="40">
        <f aca="true" t="shared" si="20" ref="M42:M73">IF($F42=0,0,$L42/$F42)</f>
        <v>0.23090177241762153</v>
      </c>
      <c r="N42" s="108">
        <v>10749375</v>
      </c>
      <c r="O42" s="109">
        <v>28138</v>
      </c>
      <c r="P42" s="110">
        <f aca="true" t="shared" si="21" ref="P42:P73">$N42+$O42</f>
        <v>10777513</v>
      </c>
      <c r="Q42" s="40">
        <f aca="true" t="shared" si="22" ref="Q42:Q73">IF($F42=0,0,$P42/$F42)</f>
        <v>0.19450020320757563</v>
      </c>
      <c r="R42" s="108">
        <v>9985484</v>
      </c>
      <c r="S42" s="110">
        <v>2361587</v>
      </c>
      <c r="T42" s="110">
        <f aca="true" t="shared" si="23" ref="T42:T73">$R42+$S42</f>
        <v>12347071</v>
      </c>
      <c r="U42" s="40">
        <f aca="true" t="shared" si="24" ref="U42:U73">IF($I42=0,0,$T42/$I42)</f>
        <v>0.17787989048931527</v>
      </c>
      <c r="V42" s="108">
        <v>0</v>
      </c>
      <c r="W42" s="110">
        <v>0</v>
      </c>
      <c r="X42" s="110">
        <f aca="true" t="shared" si="25" ref="X42:X73">$V42+$W42</f>
        <v>0</v>
      </c>
      <c r="Y42" s="40">
        <f aca="true" t="shared" si="26" ref="Y42:Y73">IF($I42=0,0,$X42/$I42)</f>
        <v>0</v>
      </c>
      <c r="Z42" s="80">
        <f aca="true" t="shared" si="27" ref="Z42:Z73">$J42+$N42+$R42</f>
        <v>33475101</v>
      </c>
      <c r="AA42" s="81">
        <f aca="true" t="shared" si="28" ref="AA42:AA73">$K42+$O42+$S42</f>
        <v>2444055</v>
      </c>
      <c r="AB42" s="81">
        <f aca="true" t="shared" si="29" ref="AB42:AB73">$Z42+$AA42</f>
        <v>35919156</v>
      </c>
      <c r="AC42" s="40">
        <f aca="true" t="shared" si="30" ref="AC42:AC73">IF($I42=0,0,$AB42/$I42)</f>
        <v>0.5174745926178469</v>
      </c>
      <c r="AD42" s="80">
        <v>3357645</v>
      </c>
      <c r="AE42" s="81">
        <v>0</v>
      </c>
      <c r="AF42" s="81">
        <f aca="true" t="shared" si="31" ref="AF42:AF73">$AD42+$AE42</f>
        <v>3357645</v>
      </c>
      <c r="AG42" s="40">
        <f aca="true" t="shared" si="32" ref="AG42:AG73">IF($AJ42=0,0,$AK42/$AJ42)</f>
        <v>0.4568483761046658</v>
      </c>
      <c r="AH42" s="40">
        <f aca="true" t="shared" si="33" ref="AH42:AH73">IF($AF42=0,0,(($T42/$AF42)-1))</f>
        <v>2.677300905843232</v>
      </c>
      <c r="AI42" s="12">
        <v>46165277</v>
      </c>
      <c r="AJ42" s="12">
        <v>49836340</v>
      </c>
      <c r="AK42" s="12">
        <v>22767651</v>
      </c>
      <c r="AL42" s="12"/>
    </row>
    <row r="43" spans="1:38" s="13" customFormat="1" ht="12.75">
      <c r="A43" s="29" t="s">
        <v>97</v>
      </c>
      <c r="B43" s="63" t="s">
        <v>314</v>
      </c>
      <c r="C43" s="39" t="s">
        <v>315</v>
      </c>
      <c r="D43" s="80">
        <v>62992905</v>
      </c>
      <c r="E43" s="81">
        <v>37140000</v>
      </c>
      <c r="F43" s="82">
        <f t="shared" si="17"/>
        <v>100132905</v>
      </c>
      <c r="G43" s="80">
        <v>85768000</v>
      </c>
      <c r="H43" s="81">
        <v>171020000</v>
      </c>
      <c r="I43" s="83">
        <f t="shared" si="18"/>
        <v>256788000</v>
      </c>
      <c r="J43" s="80">
        <v>27423568</v>
      </c>
      <c r="K43" s="81">
        <v>0</v>
      </c>
      <c r="L43" s="81">
        <f t="shared" si="19"/>
        <v>27423568</v>
      </c>
      <c r="M43" s="40">
        <f t="shared" si="20"/>
        <v>0.2738716908293033</v>
      </c>
      <c r="N43" s="108">
        <v>15957747</v>
      </c>
      <c r="O43" s="109">
        <v>3259303</v>
      </c>
      <c r="P43" s="110">
        <f t="shared" si="21"/>
        <v>19217050</v>
      </c>
      <c r="Q43" s="40">
        <f t="shared" si="22"/>
        <v>0.1919154347913905</v>
      </c>
      <c r="R43" s="108">
        <v>33538595</v>
      </c>
      <c r="S43" s="110">
        <v>7149563</v>
      </c>
      <c r="T43" s="110">
        <f t="shared" si="23"/>
        <v>40688158</v>
      </c>
      <c r="U43" s="40">
        <f t="shared" si="24"/>
        <v>0.1584503870897394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76919910</v>
      </c>
      <c r="AA43" s="81">
        <f t="shared" si="28"/>
        <v>10408866</v>
      </c>
      <c r="AB43" s="81">
        <f t="shared" si="29"/>
        <v>87328776</v>
      </c>
      <c r="AC43" s="40">
        <f t="shared" si="30"/>
        <v>0.34008121874853964</v>
      </c>
      <c r="AD43" s="80">
        <v>14495883</v>
      </c>
      <c r="AE43" s="81">
        <v>5917435</v>
      </c>
      <c r="AF43" s="81">
        <f t="shared" si="31"/>
        <v>20413318</v>
      </c>
      <c r="AG43" s="40">
        <f t="shared" si="32"/>
        <v>0.8267087654085943</v>
      </c>
      <c r="AH43" s="40">
        <f t="shared" si="33"/>
        <v>0.9932162914426748</v>
      </c>
      <c r="AI43" s="12">
        <v>100873960</v>
      </c>
      <c r="AJ43" s="12">
        <v>92469905</v>
      </c>
      <c r="AK43" s="12">
        <v>76445681</v>
      </c>
      <c r="AL43" s="12"/>
    </row>
    <row r="44" spans="1:38" s="13" customFormat="1" ht="12.75">
      <c r="A44" s="29" t="s">
        <v>116</v>
      </c>
      <c r="B44" s="63" t="s">
        <v>316</v>
      </c>
      <c r="C44" s="39" t="s">
        <v>317</v>
      </c>
      <c r="D44" s="80">
        <v>131679000</v>
      </c>
      <c r="E44" s="81">
        <v>74318000</v>
      </c>
      <c r="F44" s="82">
        <f t="shared" si="17"/>
        <v>205997000</v>
      </c>
      <c r="G44" s="80">
        <v>134193332</v>
      </c>
      <c r="H44" s="81">
        <v>96252283</v>
      </c>
      <c r="I44" s="83">
        <f t="shared" si="18"/>
        <v>230445615</v>
      </c>
      <c r="J44" s="80">
        <v>53311833</v>
      </c>
      <c r="K44" s="81">
        <v>3268318</v>
      </c>
      <c r="L44" s="81">
        <f t="shared" si="19"/>
        <v>56580151</v>
      </c>
      <c r="M44" s="40">
        <f t="shared" si="20"/>
        <v>0.2746649271591334</v>
      </c>
      <c r="N44" s="108">
        <v>33030919</v>
      </c>
      <c r="O44" s="109">
        <v>16097277</v>
      </c>
      <c r="P44" s="110">
        <f t="shared" si="21"/>
        <v>49128196</v>
      </c>
      <c r="Q44" s="40">
        <f t="shared" si="22"/>
        <v>0.2384898615028374</v>
      </c>
      <c r="R44" s="108">
        <v>30300326</v>
      </c>
      <c r="S44" s="110">
        <v>14521319</v>
      </c>
      <c r="T44" s="110">
        <f t="shared" si="23"/>
        <v>44821645</v>
      </c>
      <c r="U44" s="40">
        <f t="shared" si="24"/>
        <v>0.1944998823258147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116643078</v>
      </c>
      <c r="AA44" s="81">
        <f t="shared" si="28"/>
        <v>33886914</v>
      </c>
      <c r="AB44" s="81">
        <f t="shared" si="29"/>
        <v>150529992</v>
      </c>
      <c r="AC44" s="40">
        <f t="shared" si="30"/>
        <v>0.6532126549685052</v>
      </c>
      <c r="AD44" s="80">
        <v>5993011</v>
      </c>
      <c r="AE44" s="81">
        <v>0</v>
      </c>
      <c r="AF44" s="81">
        <f t="shared" si="31"/>
        <v>5993011</v>
      </c>
      <c r="AG44" s="40">
        <f t="shared" si="32"/>
        <v>0.41329609205636897</v>
      </c>
      <c r="AH44" s="40">
        <f t="shared" si="33"/>
        <v>6.478985938787698</v>
      </c>
      <c r="AI44" s="12">
        <v>192314000</v>
      </c>
      <c r="AJ44" s="12">
        <v>184400408</v>
      </c>
      <c r="AK44" s="12">
        <v>76211968</v>
      </c>
      <c r="AL44" s="12"/>
    </row>
    <row r="45" spans="1:38" s="59" customFormat="1" ht="12.75">
      <c r="A45" s="64"/>
      <c r="B45" s="65" t="s">
        <v>318</v>
      </c>
      <c r="C45" s="32"/>
      <c r="D45" s="84">
        <f>SUM(D41:D44)</f>
        <v>1564400410</v>
      </c>
      <c r="E45" s="85">
        <f>SUM(E41:E44)</f>
        <v>429297128</v>
      </c>
      <c r="F45" s="93">
        <f t="shared" si="17"/>
        <v>1993697538</v>
      </c>
      <c r="G45" s="84">
        <f>SUM(G41:G44)</f>
        <v>1680300818</v>
      </c>
      <c r="H45" s="85">
        <f>SUM(H41:H44)</f>
        <v>612296216</v>
      </c>
      <c r="I45" s="86">
        <f t="shared" si="18"/>
        <v>2292597034</v>
      </c>
      <c r="J45" s="84">
        <f>SUM(J41:J44)</f>
        <v>474741067</v>
      </c>
      <c r="K45" s="85">
        <f>SUM(K41:K44)</f>
        <v>26985541</v>
      </c>
      <c r="L45" s="85">
        <f t="shared" si="19"/>
        <v>501726608</v>
      </c>
      <c r="M45" s="44">
        <f t="shared" si="20"/>
        <v>0.25165633123232556</v>
      </c>
      <c r="N45" s="114">
        <f>SUM(N41:N44)</f>
        <v>420199487</v>
      </c>
      <c r="O45" s="115">
        <f>SUM(O41:O44)</f>
        <v>69011052</v>
      </c>
      <c r="P45" s="116">
        <f t="shared" si="21"/>
        <v>489210539</v>
      </c>
      <c r="Q45" s="44">
        <f t="shared" si="22"/>
        <v>0.24537851387967155</v>
      </c>
      <c r="R45" s="114">
        <f>SUM(R41:R44)</f>
        <v>413155405</v>
      </c>
      <c r="S45" s="116">
        <f>SUM(S41:S44)</f>
        <v>49065065</v>
      </c>
      <c r="T45" s="116">
        <f t="shared" si="23"/>
        <v>462220470</v>
      </c>
      <c r="U45" s="44">
        <f t="shared" si="24"/>
        <v>0.2016143540033909</v>
      </c>
      <c r="V45" s="114">
        <f>SUM(V41:V44)</f>
        <v>0</v>
      </c>
      <c r="W45" s="116">
        <f>SUM(W41:W44)</f>
        <v>0</v>
      </c>
      <c r="X45" s="116">
        <f t="shared" si="25"/>
        <v>0</v>
      </c>
      <c r="Y45" s="44">
        <f t="shared" si="26"/>
        <v>0</v>
      </c>
      <c r="Z45" s="84">
        <f t="shared" si="27"/>
        <v>1308095959</v>
      </c>
      <c r="AA45" s="85">
        <f t="shared" si="28"/>
        <v>145061658</v>
      </c>
      <c r="AB45" s="85">
        <f t="shared" si="29"/>
        <v>1453157617</v>
      </c>
      <c r="AC45" s="44">
        <f t="shared" si="30"/>
        <v>0.6338478133964122</v>
      </c>
      <c r="AD45" s="84">
        <f>SUM(AD41:AD44)</f>
        <v>326114570</v>
      </c>
      <c r="AE45" s="85">
        <f>SUM(AE41:AE44)</f>
        <v>30883256</v>
      </c>
      <c r="AF45" s="85">
        <f t="shared" si="31"/>
        <v>356997826</v>
      </c>
      <c r="AG45" s="44">
        <f t="shared" si="32"/>
        <v>0.6221908995083778</v>
      </c>
      <c r="AH45" s="44">
        <f t="shared" si="33"/>
        <v>0.29474309459800474</v>
      </c>
      <c r="AI45" s="66">
        <f>SUM(AI41:AI44)</f>
        <v>1917273987</v>
      </c>
      <c r="AJ45" s="66">
        <f>SUM(AJ41:AJ44)</f>
        <v>1834304661</v>
      </c>
      <c r="AK45" s="66">
        <f>SUM(AK41:AK44)</f>
        <v>1141287667</v>
      </c>
      <c r="AL45" s="66"/>
    </row>
    <row r="46" spans="1:38" s="13" customFormat="1" ht="12.75">
      <c r="A46" s="29" t="s">
        <v>97</v>
      </c>
      <c r="B46" s="63" t="s">
        <v>319</v>
      </c>
      <c r="C46" s="39" t="s">
        <v>320</v>
      </c>
      <c r="D46" s="80">
        <v>75864721</v>
      </c>
      <c r="E46" s="81">
        <v>15462000</v>
      </c>
      <c r="F46" s="83">
        <f t="shared" si="17"/>
        <v>91326721</v>
      </c>
      <c r="G46" s="80">
        <v>75864991</v>
      </c>
      <c r="H46" s="81">
        <v>0</v>
      </c>
      <c r="I46" s="83">
        <f t="shared" si="18"/>
        <v>75864991</v>
      </c>
      <c r="J46" s="80">
        <v>32557600</v>
      </c>
      <c r="K46" s="81">
        <v>0</v>
      </c>
      <c r="L46" s="81">
        <f t="shared" si="19"/>
        <v>32557600</v>
      </c>
      <c r="M46" s="40">
        <f t="shared" si="20"/>
        <v>0.3564958825139468</v>
      </c>
      <c r="N46" s="108">
        <v>16019431</v>
      </c>
      <c r="O46" s="109">
        <v>449161</v>
      </c>
      <c r="P46" s="110">
        <f t="shared" si="21"/>
        <v>16468592</v>
      </c>
      <c r="Q46" s="40">
        <f t="shared" si="22"/>
        <v>0.18032610631011267</v>
      </c>
      <c r="R46" s="108">
        <v>33768801</v>
      </c>
      <c r="S46" s="110">
        <v>916932</v>
      </c>
      <c r="T46" s="110">
        <f t="shared" si="23"/>
        <v>34685733</v>
      </c>
      <c r="U46" s="40">
        <f t="shared" si="24"/>
        <v>0.45720341547262555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82345832</v>
      </c>
      <c r="AA46" s="81">
        <f t="shared" si="28"/>
        <v>1366093</v>
      </c>
      <c r="AB46" s="81">
        <f t="shared" si="29"/>
        <v>83711925</v>
      </c>
      <c r="AC46" s="40">
        <f t="shared" si="30"/>
        <v>1.1034328732735235</v>
      </c>
      <c r="AD46" s="80">
        <v>20702193</v>
      </c>
      <c r="AE46" s="81">
        <v>0</v>
      </c>
      <c r="AF46" s="81">
        <f t="shared" si="31"/>
        <v>20702193</v>
      </c>
      <c r="AG46" s="40">
        <f t="shared" si="32"/>
        <v>1.655571613670461</v>
      </c>
      <c r="AH46" s="40">
        <f t="shared" si="33"/>
        <v>0.6754617735425421</v>
      </c>
      <c r="AI46" s="12">
        <v>77217472</v>
      </c>
      <c r="AJ46" s="12">
        <v>62125045</v>
      </c>
      <c r="AK46" s="12">
        <v>102852461</v>
      </c>
      <c r="AL46" s="12"/>
    </row>
    <row r="47" spans="1:38" s="13" customFormat="1" ht="12.75">
      <c r="A47" s="29" t="s">
        <v>97</v>
      </c>
      <c r="B47" s="63" t="s">
        <v>321</v>
      </c>
      <c r="C47" s="39" t="s">
        <v>322</v>
      </c>
      <c r="D47" s="80">
        <v>111126250</v>
      </c>
      <c r="E47" s="81">
        <v>31657450</v>
      </c>
      <c r="F47" s="82">
        <f t="shared" si="17"/>
        <v>142783700</v>
      </c>
      <c r="G47" s="80">
        <v>113638906</v>
      </c>
      <c r="H47" s="81">
        <v>39401000</v>
      </c>
      <c r="I47" s="83">
        <f t="shared" si="18"/>
        <v>153039906</v>
      </c>
      <c r="J47" s="80">
        <v>36217766</v>
      </c>
      <c r="K47" s="81">
        <v>1646416</v>
      </c>
      <c r="L47" s="81">
        <f t="shared" si="19"/>
        <v>37864182</v>
      </c>
      <c r="M47" s="40">
        <f t="shared" si="20"/>
        <v>0.26518560592000345</v>
      </c>
      <c r="N47" s="108">
        <v>28377790</v>
      </c>
      <c r="O47" s="109">
        <v>8064408</v>
      </c>
      <c r="P47" s="110">
        <f t="shared" si="21"/>
        <v>36442198</v>
      </c>
      <c r="Q47" s="40">
        <f t="shared" si="22"/>
        <v>0.25522659799402875</v>
      </c>
      <c r="R47" s="108">
        <v>29974023</v>
      </c>
      <c r="S47" s="110">
        <v>6533459</v>
      </c>
      <c r="T47" s="110">
        <f t="shared" si="23"/>
        <v>36507482</v>
      </c>
      <c r="U47" s="40">
        <f t="shared" si="24"/>
        <v>0.23854877433079447</v>
      </c>
      <c r="V47" s="108">
        <v>0</v>
      </c>
      <c r="W47" s="110">
        <v>0</v>
      </c>
      <c r="X47" s="110">
        <f t="shared" si="25"/>
        <v>0</v>
      </c>
      <c r="Y47" s="40">
        <f t="shared" si="26"/>
        <v>0</v>
      </c>
      <c r="Z47" s="80">
        <f t="shared" si="27"/>
        <v>94569579</v>
      </c>
      <c r="AA47" s="81">
        <f t="shared" si="28"/>
        <v>16244283</v>
      </c>
      <c r="AB47" s="81">
        <f t="shared" si="29"/>
        <v>110813862</v>
      </c>
      <c r="AC47" s="40">
        <f t="shared" si="30"/>
        <v>0.7240847495031786</v>
      </c>
      <c r="AD47" s="80">
        <v>28266517</v>
      </c>
      <c r="AE47" s="81">
        <v>0</v>
      </c>
      <c r="AF47" s="81">
        <f t="shared" si="31"/>
        <v>28266517</v>
      </c>
      <c r="AG47" s="40">
        <f t="shared" si="32"/>
        <v>0.8121755218812573</v>
      </c>
      <c r="AH47" s="40">
        <f t="shared" si="33"/>
        <v>0.2915451167895924</v>
      </c>
      <c r="AI47" s="12">
        <v>135339316</v>
      </c>
      <c r="AJ47" s="12">
        <v>129285875</v>
      </c>
      <c r="AK47" s="12">
        <v>105002823</v>
      </c>
      <c r="AL47" s="12"/>
    </row>
    <row r="48" spans="1:38" s="13" customFormat="1" ht="12.75">
      <c r="A48" s="29" t="s">
        <v>97</v>
      </c>
      <c r="B48" s="63" t="s">
        <v>323</v>
      </c>
      <c r="C48" s="39" t="s">
        <v>324</v>
      </c>
      <c r="D48" s="80">
        <v>368206337</v>
      </c>
      <c r="E48" s="81">
        <v>37204000</v>
      </c>
      <c r="F48" s="82">
        <f t="shared" si="17"/>
        <v>405410337</v>
      </c>
      <c r="G48" s="80">
        <v>378806150</v>
      </c>
      <c r="H48" s="81">
        <v>2890000</v>
      </c>
      <c r="I48" s="83">
        <f t="shared" si="18"/>
        <v>381696150</v>
      </c>
      <c r="J48" s="80">
        <v>94814198</v>
      </c>
      <c r="K48" s="81">
        <v>5230924</v>
      </c>
      <c r="L48" s="81">
        <f t="shared" si="19"/>
        <v>100045122</v>
      </c>
      <c r="M48" s="40">
        <f t="shared" si="20"/>
        <v>0.24677496568125248</v>
      </c>
      <c r="N48" s="108">
        <v>79721651</v>
      </c>
      <c r="O48" s="109">
        <v>4027922</v>
      </c>
      <c r="P48" s="110">
        <f t="shared" si="21"/>
        <v>83749573</v>
      </c>
      <c r="Q48" s="40">
        <f t="shared" si="22"/>
        <v>0.20657976710643172</v>
      </c>
      <c r="R48" s="108">
        <v>86060893</v>
      </c>
      <c r="S48" s="110">
        <v>4484384</v>
      </c>
      <c r="T48" s="110">
        <f t="shared" si="23"/>
        <v>90545277</v>
      </c>
      <c r="U48" s="40">
        <f t="shared" si="24"/>
        <v>0.23721820877679797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260596742</v>
      </c>
      <c r="AA48" s="81">
        <f t="shared" si="28"/>
        <v>13743230</v>
      </c>
      <c r="AB48" s="81">
        <f t="shared" si="29"/>
        <v>274339972</v>
      </c>
      <c r="AC48" s="40">
        <f t="shared" si="30"/>
        <v>0.7187391646470629</v>
      </c>
      <c r="AD48" s="80">
        <v>76830355</v>
      </c>
      <c r="AE48" s="81">
        <v>15727051</v>
      </c>
      <c r="AF48" s="81">
        <f t="shared" si="31"/>
        <v>92557406</v>
      </c>
      <c r="AG48" s="40">
        <f t="shared" si="32"/>
        <v>0.7095413615325451</v>
      </c>
      <c r="AH48" s="40">
        <f t="shared" si="33"/>
        <v>-0.021739254447126544</v>
      </c>
      <c r="AI48" s="12">
        <v>411258072</v>
      </c>
      <c r="AJ48" s="12">
        <v>357143222</v>
      </c>
      <c r="AK48" s="12">
        <v>253407888</v>
      </c>
      <c r="AL48" s="12"/>
    </row>
    <row r="49" spans="1:38" s="13" customFormat="1" ht="12.75">
      <c r="A49" s="29" t="s">
        <v>97</v>
      </c>
      <c r="B49" s="63" t="s">
        <v>325</v>
      </c>
      <c r="C49" s="39" t="s">
        <v>326</v>
      </c>
      <c r="D49" s="80">
        <v>109414869</v>
      </c>
      <c r="E49" s="81">
        <v>97369150</v>
      </c>
      <c r="F49" s="82">
        <f t="shared" si="17"/>
        <v>206784019</v>
      </c>
      <c r="G49" s="80">
        <v>90647187</v>
      </c>
      <c r="H49" s="81">
        <v>81318465</v>
      </c>
      <c r="I49" s="83">
        <f t="shared" si="18"/>
        <v>171965652</v>
      </c>
      <c r="J49" s="80">
        <v>34551814</v>
      </c>
      <c r="K49" s="81">
        <v>8107178</v>
      </c>
      <c r="L49" s="81">
        <f t="shared" si="19"/>
        <v>42658992</v>
      </c>
      <c r="M49" s="40">
        <f t="shared" si="20"/>
        <v>0.2062973348051621</v>
      </c>
      <c r="N49" s="108">
        <v>27657906</v>
      </c>
      <c r="O49" s="109">
        <v>18129016</v>
      </c>
      <c r="P49" s="110">
        <f t="shared" si="21"/>
        <v>45786922</v>
      </c>
      <c r="Q49" s="40">
        <f t="shared" si="22"/>
        <v>0.22142389059572345</v>
      </c>
      <c r="R49" s="108">
        <v>27843931</v>
      </c>
      <c r="S49" s="110">
        <v>10101243</v>
      </c>
      <c r="T49" s="110">
        <f t="shared" si="23"/>
        <v>37945174</v>
      </c>
      <c r="U49" s="40">
        <f t="shared" si="24"/>
        <v>0.2206555411425998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90053651</v>
      </c>
      <c r="AA49" s="81">
        <f t="shared" si="28"/>
        <v>36337437</v>
      </c>
      <c r="AB49" s="81">
        <f t="shared" si="29"/>
        <v>126391088</v>
      </c>
      <c r="AC49" s="40">
        <f t="shared" si="30"/>
        <v>0.7349786805099893</v>
      </c>
      <c r="AD49" s="80">
        <v>63373913</v>
      </c>
      <c r="AE49" s="81">
        <v>10117795</v>
      </c>
      <c r="AF49" s="81">
        <f t="shared" si="31"/>
        <v>73491708</v>
      </c>
      <c r="AG49" s="40">
        <f t="shared" si="32"/>
        <v>1.1545738901864224</v>
      </c>
      <c r="AH49" s="40">
        <f t="shared" si="33"/>
        <v>-0.48368088002526766</v>
      </c>
      <c r="AI49" s="12">
        <v>127570336</v>
      </c>
      <c r="AJ49" s="12">
        <v>147374909</v>
      </c>
      <c r="AK49" s="12">
        <v>170155222</v>
      </c>
      <c r="AL49" s="12"/>
    </row>
    <row r="50" spans="1:38" s="13" customFormat="1" ht="12.75">
      <c r="A50" s="29" t="s">
        <v>97</v>
      </c>
      <c r="B50" s="63" t="s">
        <v>327</v>
      </c>
      <c r="C50" s="39" t="s">
        <v>328</v>
      </c>
      <c r="D50" s="80">
        <v>173235500</v>
      </c>
      <c r="E50" s="81">
        <v>34700000</v>
      </c>
      <c r="F50" s="82">
        <f t="shared" si="17"/>
        <v>207935500</v>
      </c>
      <c r="G50" s="80">
        <v>103883000</v>
      </c>
      <c r="H50" s="81">
        <v>34762000</v>
      </c>
      <c r="I50" s="83">
        <f t="shared" si="18"/>
        <v>138645000</v>
      </c>
      <c r="J50" s="80">
        <v>27951693</v>
      </c>
      <c r="K50" s="81">
        <v>5671659</v>
      </c>
      <c r="L50" s="81">
        <f t="shared" si="19"/>
        <v>33623352</v>
      </c>
      <c r="M50" s="40">
        <f t="shared" si="20"/>
        <v>0.16170087358820404</v>
      </c>
      <c r="N50" s="108">
        <v>19675221</v>
      </c>
      <c r="O50" s="109">
        <v>9605550</v>
      </c>
      <c r="P50" s="110">
        <f t="shared" si="21"/>
        <v>29280771</v>
      </c>
      <c r="Q50" s="40">
        <f t="shared" si="22"/>
        <v>0.14081660418735617</v>
      </c>
      <c r="R50" s="108">
        <v>10025065</v>
      </c>
      <c r="S50" s="110">
        <v>4817426</v>
      </c>
      <c r="T50" s="110">
        <f t="shared" si="23"/>
        <v>14842491</v>
      </c>
      <c r="U50" s="40">
        <f t="shared" si="24"/>
        <v>0.10705392188683328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57651979</v>
      </c>
      <c r="AA50" s="81">
        <f t="shared" si="28"/>
        <v>20094635</v>
      </c>
      <c r="AB50" s="81">
        <f t="shared" si="29"/>
        <v>77746614</v>
      </c>
      <c r="AC50" s="40">
        <f t="shared" si="30"/>
        <v>0.5607603159147463</v>
      </c>
      <c r="AD50" s="80">
        <v>68782771</v>
      </c>
      <c r="AE50" s="81">
        <v>1744870</v>
      </c>
      <c r="AF50" s="81">
        <f t="shared" si="31"/>
        <v>70527641</v>
      </c>
      <c r="AG50" s="40">
        <f t="shared" si="32"/>
        <v>0.8682625278430323</v>
      </c>
      <c r="AH50" s="40">
        <f t="shared" si="33"/>
        <v>-0.7895507238077054</v>
      </c>
      <c r="AI50" s="12">
        <v>228839675</v>
      </c>
      <c r="AJ50" s="12">
        <v>164314000</v>
      </c>
      <c r="AK50" s="12">
        <v>142667689</v>
      </c>
      <c r="AL50" s="12"/>
    </row>
    <row r="51" spans="1:38" s="13" customFormat="1" ht="12.75">
      <c r="A51" s="29" t="s">
        <v>116</v>
      </c>
      <c r="B51" s="63" t="s">
        <v>329</v>
      </c>
      <c r="C51" s="39" t="s">
        <v>330</v>
      </c>
      <c r="D51" s="80">
        <v>397488714</v>
      </c>
      <c r="E51" s="81">
        <v>426935152</v>
      </c>
      <c r="F51" s="82">
        <f t="shared" si="17"/>
        <v>824423866</v>
      </c>
      <c r="G51" s="80">
        <v>414207780</v>
      </c>
      <c r="H51" s="81">
        <v>435580152</v>
      </c>
      <c r="I51" s="83">
        <f t="shared" si="18"/>
        <v>849787932</v>
      </c>
      <c r="J51" s="80">
        <v>137937573</v>
      </c>
      <c r="K51" s="81">
        <v>44165720</v>
      </c>
      <c r="L51" s="81">
        <f t="shared" si="19"/>
        <v>182103293</v>
      </c>
      <c r="M51" s="40">
        <f t="shared" si="20"/>
        <v>0.22088551837241452</v>
      </c>
      <c r="N51" s="108">
        <v>106230979</v>
      </c>
      <c r="O51" s="109">
        <v>97010302</v>
      </c>
      <c r="P51" s="110">
        <f t="shared" si="21"/>
        <v>203241281</v>
      </c>
      <c r="Q51" s="40">
        <f t="shared" si="22"/>
        <v>0.24652522735192142</v>
      </c>
      <c r="R51" s="108">
        <v>101257281</v>
      </c>
      <c r="S51" s="110">
        <v>69192542</v>
      </c>
      <c r="T51" s="110">
        <f t="shared" si="23"/>
        <v>170449823</v>
      </c>
      <c r="U51" s="40">
        <f t="shared" si="24"/>
        <v>0.20057924639955937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345425833</v>
      </c>
      <c r="AA51" s="81">
        <f t="shared" si="28"/>
        <v>210368564</v>
      </c>
      <c r="AB51" s="81">
        <f t="shared" si="29"/>
        <v>555794397</v>
      </c>
      <c r="AC51" s="40">
        <f t="shared" si="30"/>
        <v>0.6540389385054247</v>
      </c>
      <c r="AD51" s="80">
        <v>87149002</v>
      </c>
      <c r="AE51" s="81">
        <v>38683344</v>
      </c>
      <c r="AF51" s="81">
        <f t="shared" si="31"/>
        <v>125832346</v>
      </c>
      <c r="AG51" s="40">
        <f t="shared" si="32"/>
        <v>0.7191505694852068</v>
      </c>
      <c r="AH51" s="40">
        <f t="shared" si="33"/>
        <v>0.3545787583106812</v>
      </c>
      <c r="AI51" s="12">
        <v>566886017</v>
      </c>
      <c r="AJ51" s="12">
        <v>586122951</v>
      </c>
      <c r="AK51" s="12">
        <v>421510654</v>
      </c>
      <c r="AL51" s="12"/>
    </row>
    <row r="52" spans="1:38" s="59" customFormat="1" ht="12.75">
      <c r="A52" s="64"/>
      <c r="B52" s="65" t="s">
        <v>331</v>
      </c>
      <c r="C52" s="32"/>
      <c r="D52" s="84">
        <f>SUM(D46:D51)</f>
        <v>1235336391</v>
      </c>
      <c r="E52" s="85">
        <f>SUM(E46:E51)</f>
        <v>643327752</v>
      </c>
      <c r="F52" s="93">
        <f t="shared" si="17"/>
        <v>1878664143</v>
      </c>
      <c r="G52" s="84">
        <f>SUM(G46:G51)</f>
        <v>1177048014</v>
      </c>
      <c r="H52" s="85">
        <f>SUM(H46:H51)</f>
        <v>593951617</v>
      </c>
      <c r="I52" s="86">
        <f t="shared" si="18"/>
        <v>1770999631</v>
      </c>
      <c r="J52" s="84">
        <f>SUM(J46:J51)</f>
        <v>364030644</v>
      </c>
      <c r="K52" s="85">
        <f>SUM(K46:K51)</f>
        <v>64821897</v>
      </c>
      <c r="L52" s="85">
        <f t="shared" si="19"/>
        <v>428852541</v>
      </c>
      <c r="M52" s="44">
        <f t="shared" si="20"/>
        <v>0.22827525750035035</v>
      </c>
      <c r="N52" s="114">
        <f>SUM(N46:N51)</f>
        <v>277682978</v>
      </c>
      <c r="O52" s="115">
        <f>SUM(O46:O51)</f>
        <v>137286359</v>
      </c>
      <c r="P52" s="116">
        <f t="shared" si="21"/>
        <v>414969337</v>
      </c>
      <c r="Q52" s="44">
        <f t="shared" si="22"/>
        <v>0.22088532351362392</v>
      </c>
      <c r="R52" s="114">
        <f>SUM(R46:R51)</f>
        <v>288929994</v>
      </c>
      <c r="S52" s="116">
        <f>SUM(S46:S51)</f>
        <v>96045986</v>
      </c>
      <c r="T52" s="116">
        <f t="shared" si="23"/>
        <v>384975980</v>
      </c>
      <c r="U52" s="44">
        <f t="shared" si="24"/>
        <v>0.21737778668119892</v>
      </c>
      <c r="V52" s="114">
        <f>SUM(V46:V51)</f>
        <v>0</v>
      </c>
      <c r="W52" s="116">
        <f>SUM(W46:W51)</f>
        <v>0</v>
      </c>
      <c r="X52" s="116">
        <f t="shared" si="25"/>
        <v>0</v>
      </c>
      <c r="Y52" s="44">
        <f t="shared" si="26"/>
        <v>0</v>
      </c>
      <c r="Z52" s="84">
        <f t="shared" si="27"/>
        <v>930643616</v>
      </c>
      <c r="AA52" s="85">
        <f t="shared" si="28"/>
        <v>298154242</v>
      </c>
      <c r="AB52" s="85">
        <f t="shared" si="29"/>
        <v>1228797858</v>
      </c>
      <c r="AC52" s="44">
        <f t="shared" si="30"/>
        <v>0.6938442202306704</v>
      </c>
      <c r="AD52" s="84">
        <f>SUM(AD46:AD51)</f>
        <v>345104751</v>
      </c>
      <c r="AE52" s="85">
        <f>SUM(AE46:AE51)</f>
        <v>66273060</v>
      </c>
      <c r="AF52" s="85">
        <f t="shared" si="31"/>
        <v>411377811</v>
      </c>
      <c r="AG52" s="44">
        <f t="shared" si="32"/>
        <v>0.8266211562956801</v>
      </c>
      <c r="AH52" s="44">
        <f t="shared" si="33"/>
        <v>-0.06417903516920609</v>
      </c>
      <c r="AI52" s="66">
        <f>SUM(AI46:AI51)</f>
        <v>1547110888</v>
      </c>
      <c r="AJ52" s="66">
        <f>SUM(AJ46:AJ51)</f>
        <v>1446366002</v>
      </c>
      <c r="AK52" s="66">
        <f>SUM(AK46:AK51)</f>
        <v>1195596737</v>
      </c>
      <c r="AL52" s="66"/>
    </row>
    <row r="53" spans="1:38" s="13" customFormat="1" ht="12.75">
      <c r="A53" s="29" t="s">
        <v>97</v>
      </c>
      <c r="B53" s="63" t="s">
        <v>332</v>
      </c>
      <c r="C53" s="39" t="s">
        <v>333</v>
      </c>
      <c r="D53" s="80">
        <v>81906315</v>
      </c>
      <c r="E53" s="81">
        <v>55979002</v>
      </c>
      <c r="F53" s="82">
        <f t="shared" si="17"/>
        <v>137885317</v>
      </c>
      <c r="G53" s="80">
        <v>78536144</v>
      </c>
      <c r="H53" s="81">
        <v>55979002</v>
      </c>
      <c r="I53" s="83">
        <f t="shared" si="18"/>
        <v>134515146</v>
      </c>
      <c r="J53" s="80">
        <v>30336363</v>
      </c>
      <c r="K53" s="81">
        <v>5957325</v>
      </c>
      <c r="L53" s="81">
        <f t="shared" si="19"/>
        <v>36293688</v>
      </c>
      <c r="M53" s="40">
        <f t="shared" si="20"/>
        <v>0.26321648156344307</v>
      </c>
      <c r="N53" s="108">
        <v>21799854</v>
      </c>
      <c r="O53" s="109">
        <v>18921287</v>
      </c>
      <c r="P53" s="110">
        <f t="shared" si="21"/>
        <v>40721141</v>
      </c>
      <c r="Q53" s="40">
        <f t="shared" si="22"/>
        <v>0.29532615862209605</v>
      </c>
      <c r="R53" s="108">
        <v>17923069</v>
      </c>
      <c r="S53" s="110">
        <v>1029540</v>
      </c>
      <c r="T53" s="110">
        <f t="shared" si="23"/>
        <v>18952609</v>
      </c>
      <c r="U53" s="40">
        <f t="shared" si="24"/>
        <v>0.14089572485763052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70059286</v>
      </c>
      <c r="AA53" s="81">
        <f t="shared" si="28"/>
        <v>25908152</v>
      </c>
      <c r="AB53" s="81">
        <f t="shared" si="29"/>
        <v>95967438</v>
      </c>
      <c r="AC53" s="40">
        <f t="shared" si="30"/>
        <v>0.7134322108233075</v>
      </c>
      <c r="AD53" s="80">
        <v>16570604</v>
      </c>
      <c r="AE53" s="81">
        <v>8627601</v>
      </c>
      <c r="AF53" s="81">
        <f t="shared" si="31"/>
        <v>25198205</v>
      </c>
      <c r="AG53" s="40">
        <f t="shared" si="32"/>
        <v>0.6257552501758988</v>
      </c>
      <c r="AH53" s="40">
        <f t="shared" si="33"/>
        <v>-0.24785876613036528</v>
      </c>
      <c r="AI53" s="12">
        <v>132539094</v>
      </c>
      <c r="AJ53" s="12">
        <v>128119136</v>
      </c>
      <c r="AK53" s="12">
        <v>80171222</v>
      </c>
      <c r="AL53" s="12"/>
    </row>
    <row r="54" spans="1:38" s="13" customFormat="1" ht="12.75">
      <c r="A54" s="29" t="s">
        <v>97</v>
      </c>
      <c r="B54" s="63" t="s">
        <v>334</v>
      </c>
      <c r="C54" s="39" t="s">
        <v>335</v>
      </c>
      <c r="D54" s="80">
        <v>88654316</v>
      </c>
      <c r="E54" s="81">
        <v>43715000</v>
      </c>
      <c r="F54" s="82">
        <f t="shared" si="17"/>
        <v>132369316</v>
      </c>
      <c r="G54" s="80">
        <v>104239311</v>
      </c>
      <c r="H54" s="81">
        <v>58783972</v>
      </c>
      <c r="I54" s="83">
        <f t="shared" si="18"/>
        <v>163023283</v>
      </c>
      <c r="J54" s="80">
        <v>39212020</v>
      </c>
      <c r="K54" s="81">
        <v>9304387</v>
      </c>
      <c r="L54" s="81">
        <f t="shared" si="19"/>
        <v>48516407</v>
      </c>
      <c r="M54" s="40">
        <f t="shared" si="20"/>
        <v>0.3665230618854297</v>
      </c>
      <c r="N54" s="108">
        <v>26230184</v>
      </c>
      <c r="O54" s="109">
        <v>9714797</v>
      </c>
      <c r="P54" s="110">
        <f t="shared" si="21"/>
        <v>35944981</v>
      </c>
      <c r="Q54" s="40">
        <f t="shared" si="22"/>
        <v>0.2715507043943628</v>
      </c>
      <c r="R54" s="108">
        <v>21977488</v>
      </c>
      <c r="S54" s="110">
        <v>6331304</v>
      </c>
      <c r="T54" s="110">
        <f t="shared" si="23"/>
        <v>28308792</v>
      </c>
      <c r="U54" s="40">
        <f t="shared" si="24"/>
        <v>0.17364876647711727</v>
      </c>
      <c r="V54" s="108">
        <v>0</v>
      </c>
      <c r="W54" s="110">
        <v>0</v>
      </c>
      <c r="X54" s="110">
        <f t="shared" si="25"/>
        <v>0</v>
      </c>
      <c r="Y54" s="40">
        <f t="shared" si="26"/>
        <v>0</v>
      </c>
      <c r="Z54" s="80">
        <f t="shared" si="27"/>
        <v>87419692</v>
      </c>
      <c r="AA54" s="81">
        <f t="shared" si="28"/>
        <v>25350488</v>
      </c>
      <c r="AB54" s="81">
        <f t="shared" si="29"/>
        <v>112770180</v>
      </c>
      <c r="AC54" s="40">
        <f t="shared" si="30"/>
        <v>0.6917427862129362</v>
      </c>
      <c r="AD54" s="80">
        <v>22218087</v>
      </c>
      <c r="AE54" s="81">
        <v>0</v>
      </c>
      <c r="AF54" s="81">
        <f t="shared" si="31"/>
        <v>22218087</v>
      </c>
      <c r="AG54" s="40">
        <f t="shared" si="32"/>
        <v>9.423352163772998</v>
      </c>
      <c r="AH54" s="40">
        <f t="shared" si="33"/>
        <v>0.2741327369903628</v>
      </c>
      <c r="AI54" s="12">
        <v>8208000</v>
      </c>
      <c r="AJ54" s="12">
        <v>7718000</v>
      </c>
      <c r="AK54" s="12">
        <v>72729432</v>
      </c>
      <c r="AL54" s="12"/>
    </row>
    <row r="55" spans="1:38" s="13" customFormat="1" ht="12.75">
      <c r="A55" s="29" t="s">
        <v>97</v>
      </c>
      <c r="B55" s="63" t="s">
        <v>336</v>
      </c>
      <c r="C55" s="39" t="s">
        <v>337</v>
      </c>
      <c r="D55" s="80">
        <v>25711000</v>
      </c>
      <c r="E55" s="81">
        <v>11202000</v>
      </c>
      <c r="F55" s="83">
        <f t="shared" si="17"/>
        <v>36913000</v>
      </c>
      <c r="G55" s="80">
        <v>24470000</v>
      </c>
      <c r="H55" s="81">
        <v>11202000</v>
      </c>
      <c r="I55" s="83">
        <f t="shared" si="18"/>
        <v>35672000</v>
      </c>
      <c r="J55" s="80">
        <v>9171062</v>
      </c>
      <c r="K55" s="81">
        <v>2113100</v>
      </c>
      <c r="L55" s="81">
        <f t="shared" si="19"/>
        <v>11284162</v>
      </c>
      <c r="M55" s="40">
        <f t="shared" si="20"/>
        <v>0.3056961504077154</v>
      </c>
      <c r="N55" s="108">
        <v>5108302</v>
      </c>
      <c r="O55" s="109">
        <v>1034086</v>
      </c>
      <c r="P55" s="110">
        <f t="shared" si="21"/>
        <v>6142388</v>
      </c>
      <c r="Q55" s="40">
        <f t="shared" si="22"/>
        <v>0.1664017554790995</v>
      </c>
      <c r="R55" s="108">
        <v>5361847</v>
      </c>
      <c r="S55" s="110">
        <v>1821678</v>
      </c>
      <c r="T55" s="110">
        <f t="shared" si="23"/>
        <v>7183525</v>
      </c>
      <c r="U55" s="40">
        <f t="shared" si="24"/>
        <v>0.2013771305225387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19641211</v>
      </c>
      <c r="AA55" s="81">
        <f t="shared" si="28"/>
        <v>4968864</v>
      </c>
      <c r="AB55" s="81">
        <f t="shared" si="29"/>
        <v>24610075</v>
      </c>
      <c r="AC55" s="40">
        <f t="shared" si="30"/>
        <v>0.6898989403453689</v>
      </c>
      <c r="AD55" s="80">
        <v>4696218</v>
      </c>
      <c r="AE55" s="81">
        <v>0</v>
      </c>
      <c r="AF55" s="81">
        <f t="shared" si="31"/>
        <v>4696218</v>
      </c>
      <c r="AG55" s="40">
        <f t="shared" si="32"/>
        <v>0.25407518012786195</v>
      </c>
      <c r="AH55" s="40">
        <f t="shared" si="33"/>
        <v>0.5296404468446738</v>
      </c>
      <c r="AI55" s="12">
        <v>23510800</v>
      </c>
      <c r="AJ55" s="12">
        <v>38895704</v>
      </c>
      <c r="AK55" s="12">
        <v>9882433</v>
      </c>
      <c r="AL55" s="12"/>
    </row>
    <row r="56" spans="1:38" s="13" customFormat="1" ht="12.75">
      <c r="A56" s="29" t="s">
        <v>97</v>
      </c>
      <c r="B56" s="63" t="s">
        <v>338</v>
      </c>
      <c r="C56" s="39" t="s">
        <v>339</v>
      </c>
      <c r="D56" s="80">
        <v>35937718</v>
      </c>
      <c r="E56" s="81">
        <v>150000</v>
      </c>
      <c r="F56" s="82">
        <f t="shared" si="17"/>
        <v>36087718</v>
      </c>
      <c r="G56" s="80">
        <v>46074563</v>
      </c>
      <c r="H56" s="81">
        <v>150000</v>
      </c>
      <c r="I56" s="82">
        <f t="shared" si="18"/>
        <v>46224563</v>
      </c>
      <c r="J56" s="80">
        <v>11454131</v>
      </c>
      <c r="K56" s="94">
        <v>202795</v>
      </c>
      <c r="L56" s="81">
        <f t="shared" si="19"/>
        <v>11656926</v>
      </c>
      <c r="M56" s="40">
        <f t="shared" si="20"/>
        <v>0.32301643456646384</v>
      </c>
      <c r="N56" s="108">
        <v>5736377</v>
      </c>
      <c r="O56" s="109">
        <v>2708268</v>
      </c>
      <c r="P56" s="110">
        <f t="shared" si="21"/>
        <v>8444645</v>
      </c>
      <c r="Q56" s="40">
        <f t="shared" si="22"/>
        <v>0.2340032971882567</v>
      </c>
      <c r="R56" s="108">
        <v>6962245</v>
      </c>
      <c r="S56" s="110">
        <v>6274996</v>
      </c>
      <c r="T56" s="110">
        <f t="shared" si="23"/>
        <v>13237241</v>
      </c>
      <c r="U56" s="40">
        <f t="shared" si="24"/>
        <v>0.28636811558391584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24152753</v>
      </c>
      <c r="AA56" s="81">
        <f t="shared" si="28"/>
        <v>9186059</v>
      </c>
      <c r="AB56" s="81">
        <f t="shared" si="29"/>
        <v>33338812</v>
      </c>
      <c r="AC56" s="40">
        <f t="shared" si="30"/>
        <v>0.7212358502988985</v>
      </c>
      <c r="AD56" s="80">
        <v>11348095</v>
      </c>
      <c r="AE56" s="81">
        <v>1092792</v>
      </c>
      <c r="AF56" s="81">
        <f t="shared" si="31"/>
        <v>12440887</v>
      </c>
      <c r="AG56" s="40">
        <f t="shared" si="32"/>
        <v>0.6016985067010447</v>
      </c>
      <c r="AH56" s="40">
        <f t="shared" si="33"/>
        <v>0.06401103072473857</v>
      </c>
      <c r="AI56" s="12">
        <v>138939000</v>
      </c>
      <c r="AJ56" s="12">
        <v>74466000</v>
      </c>
      <c r="AK56" s="12">
        <v>44806081</v>
      </c>
      <c r="AL56" s="12"/>
    </row>
    <row r="57" spans="1:38" s="13" customFormat="1" ht="12.75">
      <c r="A57" s="29" t="s">
        <v>97</v>
      </c>
      <c r="B57" s="63" t="s">
        <v>340</v>
      </c>
      <c r="C57" s="39" t="s">
        <v>341</v>
      </c>
      <c r="D57" s="80">
        <v>83158000</v>
      </c>
      <c r="E57" s="81">
        <v>30858000</v>
      </c>
      <c r="F57" s="82">
        <f t="shared" si="17"/>
        <v>114016000</v>
      </c>
      <c r="G57" s="80">
        <v>88354000</v>
      </c>
      <c r="H57" s="81">
        <v>30858000</v>
      </c>
      <c r="I57" s="82">
        <f t="shared" si="18"/>
        <v>119212000</v>
      </c>
      <c r="J57" s="80">
        <v>39394313</v>
      </c>
      <c r="K57" s="94">
        <v>5132327</v>
      </c>
      <c r="L57" s="81">
        <f t="shared" si="19"/>
        <v>44526640</v>
      </c>
      <c r="M57" s="40">
        <f t="shared" si="20"/>
        <v>0.3905297502104968</v>
      </c>
      <c r="N57" s="108">
        <v>36851787</v>
      </c>
      <c r="O57" s="109">
        <v>6403705</v>
      </c>
      <c r="P57" s="110">
        <f t="shared" si="21"/>
        <v>43255492</v>
      </c>
      <c r="Q57" s="40">
        <f t="shared" si="22"/>
        <v>0.3793808939096267</v>
      </c>
      <c r="R57" s="108">
        <v>25963722</v>
      </c>
      <c r="S57" s="110">
        <v>3177100</v>
      </c>
      <c r="T57" s="110">
        <f t="shared" si="23"/>
        <v>29140822</v>
      </c>
      <c r="U57" s="40">
        <f t="shared" si="24"/>
        <v>0.24444537462671542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102209822</v>
      </c>
      <c r="AA57" s="81">
        <f t="shared" si="28"/>
        <v>14713132</v>
      </c>
      <c r="AB57" s="81">
        <f t="shared" si="29"/>
        <v>116922954</v>
      </c>
      <c r="AC57" s="40">
        <f t="shared" si="30"/>
        <v>0.9807985269939268</v>
      </c>
      <c r="AD57" s="80">
        <v>21199844</v>
      </c>
      <c r="AE57" s="81">
        <v>0</v>
      </c>
      <c r="AF57" s="81">
        <f t="shared" si="31"/>
        <v>21199844</v>
      </c>
      <c r="AG57" s="40">
        <f t="shared" si="32"/>
        <v>0.7767348248848186</v>
      </c>
      <c r="AH57" s="40">
        <f t="shared" si="33"/>
        <v>0.37457719028498504</v>
      </c>
      <c r="AI57" s="12">
        <v>85512070</v>
      </c>
      <c r="AJ57" s="12">
        <v>98280885</v>
      </c>
      <c r="AK57" s="12">
        <v>76338186</v>
      </c>
      <c r="AL57" s="12"/>
    </row>
    <row r="58" spans="1:38" s="13" customFormat="1" ht="12.75">
      <c r="A58" s="29" t="s">
        <v>116</v>
      </c>
      <c r="B58" s="63" t="s">
        <v>342</v>
      </c>
      <c r="C58" s="39" t="s">
        <v>343</v>
      </c>
      <c r="D58" s="80">
        <v>251311714</v>
      </c>
      <c r="E58" s="81">
        <v>215490111</v>
      </c>
      <c r="F58" s="82">
        <f t="shared" si="17"/>
        <v>466801825</v>
      </c>
      <c r="G58" s="80">
        <v>292226000</v>
      </c>
      <c r="H58" s="81">
        <v>299792000</v>
      </c>
      <c r="I58" s="82">
        <f t="shared" si="18"/>
        <v>592018000</v>
      </c>
      <c r="J58" s="80">
        <v>81517887</v>
      </c>
      <c r="K58" s="94">
        <v>21955441</v>
      </c>
      <c r="L58" s="81">
        <f t="shared" si="19"/>
        <v>103473328</v>
      </c>
      <c r="M58" s="40">
        <f t="shared" si="20"/>
        <v>0.2216643604596019</v>
      </c>
      <c r="N58" s="108">
        <v>57124291</v>
      </c>
      <c r="O58" s="109">
        <v>68113747</v>
      </c>
      <c r="P58" s="110">
        <f t="shared" si="21"/>
        <v>125238038</v>
      </c>
      <c r="Q58" s="40">
        <f t="shared" si="22"/>
        <v>0.268289520933214</v>
      </c>
      <c r="R58" s="108">
        <v>62699638</v>
      </c>
      <c r="S58" s="110">
        <v>48780451</v>
      </c>
      <c r="T58" s="110">
        <f t="shared" si="23"/>
        <v>111480089</v>
      </c>
      <c r="U58" s="40">
        <f t="shared" si="24"/>
        <v>0.1883052356516187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201341816</v>
      </c>
      <c r="AA58" s="81">
        <f t="shared" si="28"/>
        <v>138849639</v>
      </c>
      <c r="AB58" s="81">
        <f t="shared" si="29"/>
        <v>340191455</v>
      </c>
      <c r="AC58" s="40">
        <f t="shared" si="30"/>
        <v>0.5746302561746434</v>
      </c>
      <c r="AD58" s="80">
        <v>90857092</v>
      </c>
      <c r="AE58" s="81">
        <v>18030062</v>
      </c>
      <c r="AF58" s="81">
        <f t="shared" si="31"/>
        <v>108887154</v>
      </c>
      <c r="AG58" s="40">
        <f t="shared" si="32"/>
        <v>0.6552387836416331</v>
      </c>
      <c r="AH58" s="40">
        <f t="shared" si="33"/>
        <v>0.023813047772375473</v>
      </c>
      <c r="AI58" s="12">
        <v>429356042</v>
      </c>
      <c r="AJ58" s="12">
        <v>481522663</v>
      </c>
      <c r="AK58" s="12">
        <v>315512324</v>
      </c>
      <c r="AL58" s="12"/>
    </row>
    <row r="59" spans="1:38" s="59" customFormat="1" ht="12.75">
      <c r="A59" s="64"/>
      <c r="B59" s="65" t="s">
        <v>344</v>
      </c>
      <c r="C59" s="32"/>
      <c r="D59" s="84">
        <f>SUM(D53:D58)</f>
        <v>566679063</v>
      </c>
      <c r="E59" s="85">
        <f>SUM(E53:E58)</f>
        <v>357394113</v>
      </c>
      <c r="F59" s="86">
        <f t="shared" si="17"/>
        <v>924073176</v>
      </c>
      <c r="G59" s="84">
        <f>SUM(G53:G58)</f>
        <v>633900018</v>
      </c>
      <c r="H59" s="85">
        <f>SUM(H53:H58)</f>
        <v>456764974</v>
      </c>
      <c r="I59" s="93">
        <f t="shared" si="18"/>
        <v>1090664992</v>
      </c>
      <c r="J59" s="84">
        <f>SUM(J53:J58)</f>
        <v>211085776</v>
      </c>
      <c r="K59" s="95">
        <f>SUM(K53:K58)</f>
        <v>44665375</v>
      </c>
      <c r="L59" s="85">
        <f t="shared" si="19"/>
        <v>255751151</v>
      </c>
      <c r="M59" s="44">
        <f t="shared" si="20"/>
        <v>0.27676504160315546</v>
      </c>
      <c r="N59" s="114">
        <f>SUM(N53:N58)</f>
        <v>152850795</v>
      </c>
      <c r="O59" s="115">
        <f>SUM(O53:O58)</f>
        <v>106895890</v>
      </c>
      <c r="P59" s="116">
        <f t="shared" si="21"/>
        <v>259746685</v>
      </c>
      <c r="Q59" s="44">
        <f t="shared" si="22"/>
        <v>0.2810888701740651</v>
      </c>
      <c r="R59" s="114">
        <f>SUM(R53:R58)</f>
        <v>140888009</v>
      </c>
      <c r="S59" s="116">
        <f>SUM(S53:S58)</f>
        <v>67415069</v>
      </c>
      <c r="T59" s="116">
        <f t="shared" si="23"/>
        <v>208303078</v>
      </c>
      <c r="U59" s="44">
        <f t="shared" si="24"/>
        <v>0.19098722295837658</v>
      </c>
      <c r="V59" s="114">
        <f>SUM(V53:V58)</f>
        <v>0</v>
      </c>
      <c r="W59" s="116">
        <f>SUM(W53:W58)</f>
        <v>0</v>
      </c>
      <c r="X59" s="116">
        <f t="shared" si="25"/>
        <v>0</v>
      </c>
      <c r="Y59" s="44">
        <f t="shared" si="26"/>
        <v>0</v>
      </c>
      <c r="Z59" s="84">
        <f t="shared" si="27"/>
        <v>504824580</v>
      </c>
      <c r="AA59" s="85">
        <f t="shared" si="28"/>
        <v>218976334</v>
      </c>
      <c r="AB59" s="85">
        <f t="shared" si="29"/>
        <v>723800914</v>
      </c>
      <c r="AC59" s="44">
        <f t="shared" si="30"/>
        <v>0.6636326638418408</v>
      </c>
      <c r="AD59" s="84">
        <f>SUM(AD53:AD58)</f>
        <v>166889940</v>
      </c>
      <c r="AE59" s="85">
        <f>SUM(AE53:AE58)</f>
        <v>27750455</v>
      </c>
      <c r="AF59" s="85">
        <f t="shared" si="31"/>
        <v>194640395</v>
      </c>
      <c r="AG59" s="44">
        <f t="shared" si="32"/>
        <v>0.7230855865761391</v>
      </c>
      <c r="AH59" s="44">
        <f t="shared" si="33"/>
        <v>0.07019448866202715</v>
      </c>
      <c r="AI59" s="66">
        <f>SUM(AI53:AI58)</f>
        <v>818065006</v>
      </c>
      <c r="AJ59" s="66">
        <f>SUM(AJ53:AJ58)</f>
        <v>829002388</v>
      </c>
      <c r="AK59" s="66">
        <f>SUM(AK53:AK58)</f>
        <v>599439678</v>
      </c>
      <c r="AL59" s="66"/>
    </row>
    <row r="60" spans="1:38" s="13" customFormat="1" ht="12.75">
      <c r="A60" s="29" t="s">
        <v>97</v>
      </c>
      <c r="B60" s="63" t="s">
        <v>345</v>
      </c>
      <c r="C60" s="39" t="s">
        <v>346</v>
      </c>
      <c r="D60" s="80">
        <v>55859349</v>
      </c>
      <c r="E60" s="81">
        <v>20958000</v>
      </c>
      <c r="F60" s="82">
        <f t="shared" si="17"/>
        <v>76817349</v>
      </c>
      <c r="G60" s="80">
        <v>55859349</v>
      </c>
      <c r="H60" s="81">
        <v>20958000</v>
      </c>
      <c r="I60" s="82">
        <f t="shared" si="18"/>
        <v>76817349</v>
      </c>
      <c r="J60" s="80">
        <v>22783830</v>
      </c>
      <c r="K60" s="94">
        <v>822522</v>
      </c>
      <c r="L60" s="81">
        <f t="shared" si="19"/>
        <v>23606352</v>
      </c>
      <c r="M60" s="40">
        <f t="shared" si="20"/>
        <v>0.3073049552907638</v>
      </c>
      <c r="N60" s="108">
        <v>17478840</v>
      </c>
      <c r="O60" s="109">
        <v>1770217</v>
      </c>
      <c r="P60" s="110">
        <f t="shared" si="21"/>
        <v>19249057</v>
      </c>
      <c r="Q60" s="40">
        <f t="shared" si="22"/>
        <v>0.2505821569031235</v>
      </c>
      <c r="R60" s="108">
        <v>1950860</v>
      </c>
      <c r="S60" s="110">
        <v>1247331</v>
      </c>
      <c r="T60" s="110">
        <f t="shared" si="23"/>
        <v>3198191</v>
      </c>
      <c r="U60" s="40">
        <f t="shared" si="24"/>
        <v>0.04163370698981034</v>
      </c>
      <c r="V60" s="108">
        <v>0</v>
      </c>
      <c r="W60" s="110">
        <v>0</v>
      </c>
      <c r="X60" s="110">
        <f t="shared" si="25"/>
        <v>0</v>
      </c>
      <c r="Y60" s="40">
        <f t="shared" si="26"/>
        <v>0</v>
      </c>
      <c r="Z60" s="80">
        <f t="shared" si="27"/>
        <v>42213530</v>
      </c>
      <c r="AA60" s="81">
        <f t="shared" si="28"/>
        <v>3840070</v>
      </c>
      <c r="AB60" s="81">
        <f t="shared" si="29"/>
        <v>46053600</v>
      </c>
      <c r="AC60" s="40">
        <f t="shared" si="30"/>
        <v>0.5995208191836977</v>
      </c>
      <c r="AD60" s="80">
        <v>12769584</v>
      </c>
      <c r="AE60" s="81">
        <v>0</v>
      </c>
      <c r="AF60" s="81">
        <f t="shared" si="31"/>
        <v>12769584</v>
      </c>
      <c r="AG60" s="40">
        <f t="shared" si="32"/>
        <v>0.8450812195121952</v>
      </c>
      <c r="AH60" s="40">
        <f t="shared" si="33"/>
        <v>-0.7495461872524587</v>
      </c>
      <c r="AI60" s="12">
        <v>64649000</v>
      </c>
      <c r="AJ60" s="12">
        <v>61500000</v>
      </c>
      <c r="AK60" s="12">
        <v>51972495</v>
      </c>
      <c r="AL60" s="12"/>
    </row>
    <row r="61" spans="1:38" s="13" customFormat="1" ht="12.75">
      <c r="A61" s="29" t="s">
        <v>97</v>
      </c>
      <c r="B61" s="63" t="s">
        <v>93</v>
      </c>
      <c r="C61" s="39" t="s">
        <v>94</v>
      </c>
      <c r="D61" s="80">
        <v>1838067600</v>
      </c>
      <c r="E61" s="81">
        <v>206483100</v>
      </c>
      <c r="F61" s="82">
        <f t="shared" si="17"/>
        <v>2044550700</v>
      </c>
      <c r="G61" s="80">
        <v>1876525700</v>
      </c>
      <c r="H61" s="81">
        <v>233547400</v>
      </c>
      <c r="I61" s="82">
        <f t="shared" si="18"/>
        <v>2110073100</v>
      </c>
      <c r="J61" s="80">
        <v>571924472</v>
      </c>
      <c r="K61" s="94">
        <v>15938259</v>
      </c>
      <c r="L61" s="81">
        <f t="shared" si="19"/>
        <v>587862731</v>
      </c>
      <c r="M61" s="40">
        <f t="shared" si="20"/>
        <v>0.28752660963604376</v>
      </c>
      <c r="N61" s="108">
        <v>474015974</v>
      </c>
      <c r="O61" s="109">
        <v>30824303</v>
      </c>
      <c r="P61" s="110">
        <f t="shared" si="21"/>
        <v>504840277</v>
      </c>
      <c r="Q61" s="40">
        <f t="shared" si="22"/>
        <v>0.24691991105918773</v>
      </c>
      <c r="R61" s="108">
        <v>411757205</v>
      </c>
      <c r="S61" s="110">
        <v>15445988</v>
      </c>
      <c r="T61" s="110">
        <f t="shared" si="23"/>
        <v>427203193</v>
      </c>
      <c r="U61" s="40">
        <f t="shared" si="24"/>
        <v>0.20245895414713358</v>
      </c>
      <c r="V61" s="108">
        <v>0</v>
      </c>
      <c r="W61" s="110">
        <v>0</v>
      </c>
      <c r="X61" s="110">
        <f t="shared" si="25"/>
        <v>0</v>
      </c>
      <c r="Y61" s="40">
        <f t="shared" si="26"/>
        <v>0</v>
      </c>
      <c r="Z61" s="80">
        <f t="shared" si="27"/>
        <v>1457697651</v>
      </c>
      <c r="AA61" s="81">
        <f t="shared" si="28"/>
        <v>62208550</v>
      </c>
      <c r="AB61" s="81">
        <f t="shared" si="29"/>
        <v>1519906201</v>
      </c>
      <c r="AC61" s="40">
        <f t="shared" si="30"/>
        <v>0.7203097376105122</v>
      </c>
      <c r="AD61" s="80">
        <v>451533253</v>
      </c>
      <c r="AE61" s="81">
        <v>28691988</v>
      </c>
      <c r="AF61" s="81">
        <f t="shared" si="31"/>
        <v>480225241</v>
      </c>
      <c r="AG61" s="40">
        <f t="shared" si="32"/>
        <v>0.7262340715311517</v>
      </c>
      <c r="AH61" s="40">
        <f t="shared" si="33"/>
        <v>-0.11041078950700134</v>
      </c>
      <c r="AI61" s="12">
        <v>2082003801</v>
      </c>
      <c r="AJ61" s="12">
        <v>1899365001</v>
      </c>
      <c r="AK61" s="12">
        <v>1379383578</v>
      </c>
      <c r="AL61" s="12"/>
    </row>
    <row r="62" spans="1:38" s="13" customFormat="1" ht="12.75">
      <c r="A62" s="29" t="s">
        <v>97</v>
      </c>
      <c r="B62" s="63" t="s">
        <v>347</v>
      </c>
      <c r="C62" s="39" t="s">
        <v>348</v>
      </c>
      <c r="D62" s="80">
        <v>59321000</v>
      </c>
      <c r="E62" s="81">
        <v>18548000</v>
      </c>
      <c r="F62" s="82">
        <f t="shared" si="17"/>
        <v>77869000</v>
      </c>
      <c r="G62" s="80">
        <v>61993000</v>
      </c>
      <c r="H62" s="81">
        <v>11343000</v>
      </c>
      <c r="I62" s="82">
        <f t="shared" si="18"/>
        <v>73336000</v>
      </c>
      <c r="J62" s="80">
        <v>16712552</v>
      </c>
      <c r="K62" s="94">
        <v>1336150</v>
      </c>
      <c r="L62" s="81">
        <f t="shared" si="19"/>
        <v>18048702</v>
      </c>
      <c r="M62" s="40">
        <f t="shared" si="20"/>
        <v>0.231782891779784</v>
      </c>
      <c r="N62" s="108">
        <v>16673800</v>
      </c>
      <c r="O62" s="109">
        <v>3371791</v>
      </c>
      <c r="P62" s="110">
        <f t="shared" si="21"/>
        <v>20045591</v>
      </c>
      <c r="Q62" s="40">
        <f t="shared" si="22"/>
        <v>0.2574271019275963</v>
      </c>
      <c r="R62" s="108">
        <v>12254084</v>
      </c>
      <c r="S62" s="110">
        <v>2482106</v>
      </c>
      <c r="T62" s="110">
        <f t="shared" si="23"/>
        <v>14736190</v>
      </c>
      <c r="U62" s="40">
        <f t="shared" si="24"/>
        <v>0.2009407385185993</v>
      </c>
      <c r="V62" s="108">
        <v>0</v>
      </c>
      <c r="W62" s="110">
        <v>0</v>
      </c>
      <c r="X62" s="110">
        <f t="shared" si="25"/>
        <v>0</v>
      </c>
      <c r="Y62" s="40">
        <f t="shared" si="26"/>
        <v>0</v>
      </c>
      <c r="Z62" s="80">
        <f t="shared" si="27"/>
        <v>45640436</v>
      </c>
      <c r="AA62" s="81">
        <f t="shared" si="28"/>
        <v>7190047</v>
      </c>
      <c r="AB62" s="81">
        <f t="shared" si="29"/>
        <v>52830483</v>
      </c>
      <c r="AC62" s="40">
        <f t="shared" si="30"/>
        <v>0.7203894812915894</v>
      </c>
      <c r="AD62" s="80">
        <v>75223</v>
      </c>
      <c r="AE62" s="81">
        <v>2319711</v>
      </c>
      <c r="AF62" s="81">
        <f t="shared" si="31"/>
        <v>2394934</v>
      </c>
      <c r="AG62" s="40">
        <f t="shared" si="32"/>
        <v>0.3210774986735945</v>
      </c>
      <c r="AH62" s="40">
        <f t="shared" si="33"/>
        <v>5.1530672661543075</v>
      </c>
      <c r="AI62" s="12">
        <v>56383000</v>
      </c>
      <c r="AJ62" s="12">
        <v>54659000</v>
      </c>
      <c r="AK62" s="12">
        <v>17549775</v>
      </c>
      <c r="AL62" s="12"/>
    </row>
    <row r="63" spans="1:38" s="13" customFormat="1" ht="12.75">
      <c r="A63" s="29" t="s">
        <v>97</v>
      </c>
      <c r="B63" s="63" t="s">
        <v>349</v>
      </c>
      <c r="C63" s="39" t="s">
        <v>350</v>
      </c>
      <c r="D63" s="80">
        <v>194897250</v>
      </c>
      <c r="E63" s="81">
        <v>51414400</v>
      </c>
      <c r="F63" s="82">
        <f t="shared" si="17"/>
        <v>246311650</v>
      </c>
      <c r="G63" s="80">
        <v>201324642</v>
      </c>
      <c r="H63" s="81">
        <v>49709931</v>
      </c>
      <c r="I63" s="82">
        <f t="shared" si="18"/>
        <v>251034573</v>
      </c>
      <c r="J63" s="80">
        <v>67248841</v>
      </c>
      <c r="K63" s="94">
        <v>9030207</v>
      </c>
      <c r="L63" s="81">
        <f t="shared" si="19"/>
        <v>76279048</v>
      </c>
      <c r="M63" s="40">
        <f t="shared" si="20"/>
        <v>0.3096851001566511</v>
      </c>
      <c r="N63" s="108">
        <v>49261503</v>
      </c>
      <c r="O63" s="109">
        <v>5799200</v>
      </c>
      <c r="P63" s="110">
        <f t="shared" si="21"/>
        <v>55060703</v>
      </c>
      <c r="Q63" s="40">
        <f t="shared" si="22"/>
        <v>0.22354079882133063</v>
      </c>
      <c r="R63" s="108">
        <v>23570413</v>
      </c>
      <c r="S63" s="110">
        <v>3690909</v>
      </c>
      <c r="T63" s="110">
        <f t="shared" si="23"/>
        <v>27261322</v>
      </c>
      <c r="U63" s="40">
        <f t="shared" si="24"/>
        <v>0.10859588651161607</v>
      </c>
      <c r="V63" s="108">
        <v>0</v>
      </c>
      <c r="W63" s="110">
        <v>0</v>
      </c>
      <c r="X63" s="110">
        <f t="shared" si="25"/>
        <v>0</v>
      </c>
      <c r="Y63" s="40">
        <f t="shared" si="26"/>
        <v>0</v>
      </c>
      <c r="Z63" s="80">
        <f t="shared" si="27"/>
        <v>140080757</v>
      </c>
      <c r="AA63" s="81">
        <f t="shared" si="28"/>
        <v>18520316</v>
      </c>
      <c r="AB63" s="81">
        <f t="shared" si="29"/>
        <v>158601073</v>
      </c>
      <c r="AC63" s="40">
        <f t="shared" si="30"/>
        <v>0.6317897614843674</v>
      </c>
      <c r="AD63" s="80">
        <v>33925692</v>
      </c>
      <c r="AE63" s="81">
        <v>7048962</v>
      </c>
      <c r="AF63" s="81">
        <f t="shared" si="31"/>
        <v>40974654</v>
      </c>
      <c r="AG63" s="40">
        <f t="shared" si="32"/>
        <v>0.6771863674068646</v>
      </c>
      <c r="AH63" s="40">
        <f t="shared" si="33"/>
        <v>-0.33467840875483656</v>
      </c>
      <c r="AI63" s="12">
        <v>212054088</v>
      </c>
      <c r="AJ63" s="12">
        <v>221506618</v>
      </c>
      <c r="AK63" s="12">
        <v>150001262</v>
      </c>
      <c r="AL63" s="12"/>
    </row>
    <row r="64" spans="1:38" s="13" customFormat="1" ht="12.75">
      <c r="A64" s="29" t="s">
        <v>97</v>
      </c>
      <c r="B64" s="63" t="s">
        <v>351</v>
      </c>
      <c r="C64" s="39" t="s">
        <v>352</v>
      </c>
      <c r="D64" s="80">
        <v>60454000</v>
      </c>
      <c r="E64" s="81">
        <v>61835000</v>
      </c>
      <c r="F64" s="82">
        <f t="shared" si="17"/>
        <v>122289000</v>
      </c>
      <c r="G64" s="80">
        <v>61184203</v>
      </c>
      <c r="H64" s="81">
        <v>62215000</v>
      </c>
      <c r="I64" s="82">
        <f t="shared" si="18"/>
        <v>123399203</v>
      </c>
      <c r="J64" s="80">
        <v>21872752</v>
      </c>
      <c r="K64" s="94">
        <v>14272193</v>
      </c>
      <c r="L64" s="81">
        <f t="shared" si="19"/>
        <v>36144945</v>
      </c>
      <c r="M64" s="40">
        <f t="shared" si="20"/>
        <v>0.295569879547629</v>
      </c>
      <c r="N64" s="108">
        <v>24546976</v>
      </c>
      <c r="O64" s="109">
        <v>7777648</v>
      </c>
      <c r="P64" s="110">
        <f t="shared" si="21"/>
        <v>32324624</v>
      </c>
      <c r="Q64" s="40">
        <f t="shared" si="22"/>
        <v>0.26432977618592024</v>
      </c>
      <c r="R64" s="108">
        <v>18043113</v>
      </c>
      <c r="S64" s="110">
        <v>2010290</v>
      </c>
      <c r="T64" s="110">
        <f t="shared" si="23"/>
        <v>20053403</v>
      </c>
      <c r="U64" s="40">
        <f t="shared" si="24"/>
        <v>0.16250836725420342</v>
      </c>
      <c r="V64" s="108">
        <v>0</v>
      </c>
      <c r="W64" s="110">
        <v>0</v>
      </c>
      <c r="X64" s="110">
        <f t="shared" si="25"/>
        <v>0</v>
      </c>
      <c r="Y64" s="40">
        <f t="shared" si="26"/>
        <v>0</v>
      </c>
      <c r="Z64" s="80">
        <f t="shared" si="27"/>
        <v>64462841</v>
      </c>
      <c r="AA64" s="81">
        <f t="shared" si="28"/>
        <v>24060131</v>
      </c>
      <c r="AB64" s="81">
        <f t="shared" si="29"/>
        <v>88522972</v>
      </c>
      <c r="AC64" s="40">
        <f t="shared" si="30"/>
        <v>0.7173706948496256</v>
      </c>
      <c r="AD64" s="80">
        <v>14176070</v>
      </c>
      <c r="AE64" s="81">
        <v>4922013</v>
      </c>
      <c r="AF64" s="81">
        <f t="shared" si="31"/>
        <v>19098083</v>
      </c>
      <c r="AG64" s="40">
        <f t="shared" si="32"/>
        <v>0.4854824991989747</v>
      </c>
      <c r="AH64" s="40">
        <f t="shared" si="33"/>
        <v>0.050021774436732835</v>
      </c>
      <c r="AI64" s="12">
        <v>82119000</v>
      </c>
      <c r="AJ64" s="12">
        <v>117037500</v>
      </c>
      <c r="AK64" s="12">
        <v>56819658</v>
      </c>
      <c r="AL64" s="12"/>
    </row>
    <row r="65" spans="1:38" s="13" customFormat="1" ht="12.75">
      <c r="A65" s="29" t="s">
        <v>97</v>
      </c>
      <c r="B65" s="63" t="s">
        <v>353</v>
      </c>
      <c r="C65" s="39" t="s">
        <v>354</v>
      </c>
      <c r="D65" s="80">
        <v>91319000</v>
      </c>
      <c r="E65" s="81">
        <v>19997000</v>
      </c>
      <c r="F65" s="82">
        <f t="shared" si="17"/>
        <v>111316000</v>
      </c>
      <c r="G65" s="80">
        <v>91319000</v>
      </c>
      <c r="H65" s="81">
        <v>26769690</v>
      </c>
      <c r="I65" s="82">
        <f t="shared" si="18"/>
        <v>118088690</v>
      </c>
      <c r="J65" s="80">
        <v>32414163</v>
      </c>
      <c r="K65" s="94">
        <v>11715239</v>
      </c>
      <c r="L65" s="81">
        <f t="shared" si="19"/>
        <v>44129402</v>
      </c>
      <c r="M65" s="40">
        <f t="shared" si="20"/>
        <v>0.39643359445183085</v>
      </c>
      <c r="N65" s="108">
        <v>2547232</v>
      </c>
      <c r="O65" s="109">
        <v>1277017</v>
      </c>
      <c r="P65" s="110">
        <f t="shared" si="21"/>
        <v>3824249</v>
      </c>
      <c r="Q65" s="40">
        <f t="shared" si="22"/>
        <v>0.034354890581767224</v>
      </c>
      <c r="R65" s="108">
        <v>40072352</v>
      </c>
      <c r="S65" s="110">
        <v>10061138</v>
      </c>
      <c r="T65" s="110">
        <f t="shared" si="23"/>
        <v>50133490</v>
      </c>
      <c r="U65" s="40">
        <f t="shared" si="24"/>
        <v>0.4245409954162418</v>
      </c>
      <c r="V65" s="108">
        <v>0</v>
      </c>
      <c r="W65" s="110">
        <v>0</v>
      </c>
      <c r="X65" s="110">
        <f t="shared" si="25"/>
        <v>0</v>
      </c>
      <c r="Y65" s="40">
        <f t="shared" si="26"/>
        <v>0</v>
      </c>
      <c r="Z65" s="80">
        <f t="shared" si="27"/>
        <v>75033747</v>
      </c>
      <c r="AA65" s="81">
        <f t="shared" si="28"/>
        <v>23053394</v>
      </c>
      <c r="AB65" s="81">
        <f t="shared" si="29"/>
        <v>98087141</v>
      </c>
      <c r="AC65" s="40">
        <f t="shared" si="30"/>
        <v>0.830622653193968</v>
      </c>
      <c r="AD65" s="80">
        <v>23828792</v>
      </c>
      <c r="AE65" s="81">
        <v>11015000</v>
      </c>
      <c r="AF65" s="81">
        <f t="shared" si="31"/>
        <v>34843792</v>
      </c>
      <c r="AG65" s="40">
        <f t="shared" si="32"/>
        <v>0.9634386771197511</v>
      </c>
      <c r="AH65" s="40">
        <f t="shared" si="33"/>
        <v>0.4388069473035541</v>
      </c>
      <c r="AI65" s="12">
        <v>77454000</v>
      </c>
      <c r="AJ65" s="12">
        <v>75364040</v>
      </c>
      <c r="AK65" s="12">
        <v>72608631</v>
      </c>
      <c r="AL65" s="12"/>
    </row>
    <row r="66" spans="1:38" s="13" customFormat="1" ht="12.75">
      <c r="A66" s="29" t="s">
        <v>116</v>
      </c>
      <c r="B66" s="63" t="s">
        <v>355</v>
      </c>
      <c r="C66" s="39" t="s">
        <v>356</v>
      </c>
      <c r="D66" s="80">
        <v>486509536</v>
      </c>
      <c r="E66" s="81">
        <v>236926028</v>
      </c>
      <c r="F66" s="82">
        <f t="shared" si="17"/>
        <v>723435564</v>
      </c>
      <c r="G66" s="80">
        <v>581948994</v>
      </c>
      <c r="H66" s="81">
        <v>322809054</v>
      </c>
      <c r="I66" s="82">
        <f t="shared" si="18"/>
        <v>904758048</v>
      </c>
      <c r="J66" s="80">
        <v>165926153</v>
      </c>
      <c r="K66" s="94">
        <v>19268385</v>
      </c>
      <c r="L66" s="81">
        <f t="shared" si="19"/>
        <v>185194538</v>
      </c>
      <c r="M66" s="40">
        <f t="shared" si="20"/>
        <v>0.25599313500158527</v>
      </c>
      <c r="N66" s="108">
        <v>106681747</v>
      </c>
      <c r="O66" s="109">
        <v>28259076</v>
      </c>
      <c r="P66" s="110">
        <f t="shared" si="21"/>
        <v>134940823</v>
      </c>
      <c r="Q66" s="40">
        <f t="shared" si="22"/>
        <v>0.18652777070274085</v>
      </c>
      <c r="R66" s="108">
        <v>149344289</v>
      </c>
      <c r="S66" s="110">
        <v>33597238</v>
      </c>
      <c r="T66" s="110">
        <f t="shared" si="23"/>
        <v>182941527</v>
      </c>
      <c r="U66" s="40">
        <f t="shared" si="24"/>
        <v>0.20219939176490198</v>
      </c>
      <c r="V66" s="108">
        <v>0</v>
      </c>
      <c r="W66" s="110">
        <v>0</v>
      </c>
      <c r="X66" s="110">
        <f t="shared" si="25"/>
        <v>0</v>
      </c>
      <c r="Y66" s="40">
        <f t="shared" si="26"/>
        <v>0</v>
      </c>
      <c r="Z66" s="80">
        <f t="shared" si="27"/>
        <v>421952189</v>
      </c>
      <c r="AA66" s="81">
        <f t="shared" si="28"/>
        <v>81124699</v>
      </c>
      <c r="AB66" s="81">
        <f t="shared" si="29"/>
        <v>503076888</v>
      </c>
      <c r="AC66" s="40">
        <f t="shared" si="30"/>
        <v>0.5560347201244238</v>
      </c>
      <c r="AD66" s="80">
        <v>99871072</v>
      </c>
      <c r="AE66" s="81">
        <v>33304355</v>
      </c>
      <c r="AF66" s="81">
        <f t="shared" si="31"/>
        <v>133175427</v>
      </c>
      <c r="AG66" s="40">
        <f t="shared" si="32"/>
        <v>0.5124888969859455</v>
      </c>
      <c r="AH66" s="40">
        <f t="shared" si="33"/>
        <v>0.3736883081290965</v>
      </c>
      <c r="AI66" s="12">
        <v>675508680</v>
      </c>
      <c r="AJ66" s="12">
        <v>939776348</v>
      </c>
      <c r="AK66" s="12">
        <v>481624944</v>
      </c>
      <c r="AL66" s="12"/>
    </row>
    <row r="67" spans="1:38" s="59" customFormat="1" ht="12.75">
      <c r="A67" s="64"/>
      <c r="B67" s="65" t="s">
        <v>357</v>
      </c>
      <c r="C67" s="32"/>
      <c r="D67" s="84">
        <f>SUM(D60:D66)</f>
        <v>2786427735</v>
      </c>
      <c r="E67" s="85">
        <f>SUM(E60:E66)</f>
        <v>616161528</v>
      </c>
      <c r="F67" s="93">
        <f t="shared" si="17"/>
        <v>3402589263</v>
      </c>
      <c r="G67" s="84">
        <f>SUM(G60:G66)</f>
        <v>2930154888</v>
      </c>
      <c r="H67" s="85">
        <f>SUM(H60:H66)</f>
        <v>727352075</v>
      </c>
      <c r="I67" s="93">
        <f t="shared" si="18"/>
        <v>3657506963</v>
      </c>
      <c r="J67" s="84">
        <f>SUM(J60:J66)</f>
        <v>898882763</v>
      </c>
      <c r="K67" s="95">
        <f>SUM(K60:K66)</f>
        <v>72382955</v>
      </c>
      <c r="L67" s="85">
        <f t="shared" si="19"/>
        <v>971265718</v>
      </c>
      <c r="M67" s="44">
        <f t="shared" si="20"/>
        <v>0.28544900454533645</v>
      </c>
      <c r="N67" s="114">
        <f>SUM(N60:N66)</f>
        <v>691206072</v>
      </c>
      <c r="O67" s="115">
        <f>SUM(O60:O66)</f>
        <v>79079252</v>
      </c>
      <c r="P67" s="116">
        <f t="shared" si="21"/>
        <v>770285324</v>
      </c>
      <c r="Q67" s="44">
        <f t="shared" si="22"/>
        <v>0.22638210623190344</v>
      </c>
      <c r="R67" s="114">
        <f>SUM(R60:R66)</f>
        <v>656992316</v>
      </c>
      <c r="S67" s="116">
        <f>SUM(S60:S66)</f>
        <v>68535000</v>
      </c>
      <c r="T67" s="116">
        <f t="shared" si="23"/>
        <v>725527316</v>
      </c>
      <c r="U67" s="44">
        <f t="shared" si="24"/>
        <v>0.1983666260487171</v>
      </c>
      <c r="V67" s="114">
        <f>SUM(V60:V66)</f>
        <v>0</v>
      </c>
      <c r="W67" s="116">
        <f>SUM(W60:W66)</f>
        <v>0</v>
      </c>
      <c r="X67" s="116">
        <f t="shared" si="25"/>
        <v>0</v>
      </c>
      <c r="Y67" s="44">
        <f t="shared" si="26"/>
        <v>0</v>
      </c>
      <c r="Z67" s="84">
        <f t="shared" si="27"/>
        <v>2247081151</v>
      </c>
      <c r="AA67" s="85">
        <f t="shared" si="28"/>
        <v>219997207</v>
      </c>
      <c r="AB67" s="85">
        <f t="shared" si="29"/>
        <v>2467078358</v>
      </c>
      <c r="AC67" s="44">
        <f t="shared" si="30"/>
        <v>0.6745245827164267</v>
      </c>
      <c r="AD67" s="84">
        <f>SUM(AD60:AD66)</f>
        <v>636179686</v>
      </c>
      <c r="AE67" s="85">
        <f>SUM(AE60:AE66)</f>
        <v>87302029</v>
      </c>
      <c r="AF67" s="85">
        <f t="shared" si="31"/>
        <v>723481715</v>
      </c>
      <c r="AG67" s="44">
        <f t="shared" si="32"/>
        <v>0.6559286367728502</v>
      </c>
      <c r="AH67" s="44">
        <f t="shared" si="33"/>
        <v>0.0028274398061325368</v>
      </c>
      <c r="AI67" s="66">
        <f>SUM(AI60:AI66)</f>
        <v>3250171569</v>
      </c>
      <c r="AJ67" s="66">
        <f>SUM(AJ60:AJ66)</f>
        <v>3369208507</v>
      </c>
      <c r="AK67" s="66">
        <f>SUM(AK60:AK66)</f>
        <v>2209960343</v>
      </c>
      <c r="AL67" s="66"/>
    </row>
    <row r="68" spans="1:38" s="13" customFormat="1" ht="12.75">
      <c r="A68" s="29" t="s">
        <v>97</v>
      </c>
      <c r="B68" s="63" t="s">
        <v>358</v>
      </c>
      <c r="C68" s="39" t="s">
        <v>359</v>
      </c>
      <c r="D68" s="80">
        <v>131700160</v>
      </c>
      <c r="E68" s="81">
        <v>43458100</v>
      </c>
      <c r="F68" s="82">
        <f t="shared" si="17"/>
        <v>175158260</v>
      </c>
      <c r="G68" s="80">
        <v>134700160</v>
      </c>
      <c r="H68" s="81">
        <v>43458100</v>
      </c>
      <c r="I68" s="82">
        <f t="shared" si="18"/>
        <v>178158260</v>
      </c>
      <c r="J68" s="80">
        <v>41968760</v>
      </c>
      <c r="K68" s="94">
        <v>4185393</v>
      </c>
      <c r="L68" s="81">
        <f t="shared" si="19"/>
        <v>46154153</v>
      </c>
      <c r="M68" s="40">
        <f t="shared" si="20"/>
        <v>0.2634997230504573</v>
      </c>
      <c r="N68" s="108">
        <v>15441593</v>
      </c>
      <c r="O68" s="109">
        <v>12297811</v>
      </c>
      <c r="P68" s="110">
        <f t="shared" si="21"/>
        <v>27739404</v>
      </c>
      <c r="Q68" s="40">
        <f t="shared" si="22"/>
        <v>0.15836766133666777</v>
      </c>
      <c r="R68" s="108">
        <v>48850187</v>
      </c>
      <c r="S68" s="110">
        <v>4086798</v>
      </c>
      <c r="T68" s="110">
        <f t="shared" si="23"/>
        <v>52936985</v>
      </c>
      <c r="U68" s="40">
        <f t="shared" si="24"/>
        <v>0.29713460941973724</v>
      </c>
      <c r="V68" s="108">
        <v>0</v>
      </c>
      <c r="W68" s="110">
        <v>0</v>
      </c>
      <c r="X68" s="110">
        <f t="shared" si="25"/>
        <v>0</v>
      </c>
      <c r="Y68" s="40">
        <f t="shared" si="26"/>
        <v>0</v>
      </c>
      <c r="Z68" s="80">
        <f t="shared" si="27"/>
        <v>106260540</v>
      </c>
      <c r="AA68" s="81">
        <f t="shared" si="28"/>
        <v>20570002</v>
      </c>
      <c r="AB68" s="81">
        <f t="shared" si="29"/>
        <v>126830542</v>
      </c>
      <c r="AC68" s="40">
        <f t="shared" si="30"/>
        <v>0.711898185354976</v>
      </c>
      <c r="AD68" s="80">
        <v>37996129</v>
      </c>
      <c r="AE68" s="81">
        <v>10356492</v>
      </c>
      <c r="AF68" s="81">
        <f t="shared" si="31"/>
        <v>48352621</v>
      </c>
      <c r="AG68" s="40">
        <f t="shared" si="32"/>
        <v>0.6097904255963101</v>
      </c>
      <c r="AH68" s="40">
        <f t="shared" si="33"/>
        <v>0.09481107549474932</v>
      </c>
      <c r="AI68" s="12">
        <v>183747758</v>
      </c>
      <c r="AJ68" s="12">
        <v>190743618</v>
      </c>
      <c r="AK68" s="12">
        <v>116313632</v>
      </c>
      <c r="AL68" s="12"/>
    </row>
    <row r="69" spans="1:38" s="13" customFormat="1" ht="12.75">
      <c r="A69" s="29" t="s">
        <v>97</v>
      </c>
      <c r="B69" s="63" t="s">
        <v>360</v>
      </c>
      <c r="C69" s="39" t="s">
        <v>361</v>
      </c>
      <c r="D69" s="80">
        <v>932386293</v>
      </c>
      <c r="E69" s="81">
        <v>444416251</v>
      </c>
      <c r="F69" s="82">
        <f t="shared" si="17"/>
        <v>1376802544</v>
      </c>
      <c r="G69" s="80">
        <v>936936643</v>
      </c>
      <c r="H69" s="81">
        <v>314825702</v>
      </c>
      <c r="I69" s="82">
        <f t="shared" si="18"/>
        <v>1251762345</v>
      </c>
      <c r="J69" s="80">
        <v>225973237</v>
      </c>
      <c r="K69" s="94">
        <v>8533411</v>
      </c>
      <c r="L69" s="81">
        <f t="shared" si="19"/>
        <v>234506648</v>
      </c>
      <c r="M69" s="40">
        <f t="shared" si="20"/>
        <v>0.17032700079031812</v>
      </c>
      <c r="N69" s="108">
        <v>240581843</v>
      </c>
      <c r="O69" s="109">
        <v>16774711</v>
      </c>
      <c r="P69" s="110">
        <f t="shared" si="21"/>
        <v>257356554</v>
      </c>
      <c r="Q69" s="40">
        <f t="shared" si="22"/>
        <v>0.18692335739902585</v>
      </c>
      <c r="R69" s="108">
        <v>226610832</v>
      </c>
      <c r="S69" s="110">
        <v>8119181</v>
      </c>
      <c r="T69" s="110">
        <f t="shared" si="23"/>
        <v>234730013</v>
      </c>
      <c r="U69" s="40">
        <f t="shared" si="24"/>
        <v>0.18751963097276264</v>
      </c>
      <c r="V69" s="108">
        <v>0</v>
      </c>
      <c r="W69" s="110">
        <v>0</v>
      </c>
      <c r="X69" s="110">
        <f t="shared" si="25"/>
        <v>0</v>
      </c>
      <c r="Y69" s="40">
        <f t="shared" si="26"/>
        <v>0</v>
      </c>
      <c r="Z69" s="80">
        <f t="shared" si="27"/>
        <v>693165912</v>
      </c>
      <c r="AA69" s="81">
        <f t="shared" si="28"/>
        <v>33427303</v>
      </c>
      <c r="AB69" s="81">
        <f t="shared" si="29"/>
        <v>726593215</v>
      </c>
      <c r="AC69" s="40">
        <f t="shared" si="30"/>
        <v>0.5804562007335347</v>
      </c>
      <c r="AD69" s="80">
        <v>199605021</v>
      </c>
      <c r="AE69" s="81">
        <v>8971416</v>
      </c>
      <c r="AF69" s="81">
        <f t="shared" si="31"/>
        <v>208576437</v>
      </c>
      <c r="AG69" s="40">
        <f t="shared" si="32"/>
        <v>0.6335801286627367</v>
      </c>
      <c r="AH69" s="40">
        <f t="shared" si="33"/>
        <v>0.1253908465221314</v>
      </c>
      <c r="AI69" s="12">
        <v>1204058598</v>
      </c>
      <c r="AJ69" s="12">
        <v>1025194577</v>
      </c>
      <c r="AK69" s="12">
        <v>649542912</v>
      </c>
      <c r="AL69" s="12"/>
    </row>
    <row r="70" spans="1:38" s="13" customFormat="1" ht="12.75">
      <c r="A70" s="29" t="s">
        <v>97</v>
      </c>
      <c r="B70" s="63" t="s">
        <v>362</v>
      </c>
      <c r="C70" s="39" t="s">
        <v>363</v>
      </c>
      <c r="D70" s="80">
        <v>74517000</v>
      </c>
      <c r="E70" s="81">
        <v>33961234</v>
      </c>
      <c r="F70" s="82">
        <f t="shared" si="17"/>
        <v>108478234</v>
      </c>
      <c r="G70" s="80">
        <v>108712240</v>
      </c>
      <c r="H70" s="81">
        <v>33961234</v>
      </c>
      <c r="I70" s="82">
        <f t="shared" si="18"/>
        <v>142673474</v>
      </c>
      <c r="J70" s="80">
        <v>3298721</v>
      </c>
      <c r="K70" s="94">
        <v>1393437</v>
      </c>
      <c r="L70" s="81">
        <f t="shared" si="19"/>
        <v>4692158</v>
      </c>
      <c r="M70" s="40">
        <f t="shared" si="20"/>
        <v>0.043254373038558135</v>
      </c>
      <c r="N70" s="108">
        <v>25618728</v>
      </c>
      <c r="O70" s="109">
        <v>2853706</v>
      </c>
      <c r="P70" s="110">
        <f t="shared" si="21"/>
        <v>28472434</v>
      </c>
      <c r="Q70" s="40">
        <f t="shared" si="22"/>
        <v>0.262471400483898</v>
      </c>
      <c r="R70" s="108">
        <v>16408944</v>
      </c>
      <c r="S70" s="110">
        <v>7612796</v>
      </c>
      <c r="T70" s="110">
        <f t="shared" si="23"/>
        <v>24021740</v>
      </c>
      <c r="U70" s="40">
        <f t="shared" si="24"/>
        <v>0.16836864854079323</v>
      </c>
      <c r="V70" s="108">
        <v>0</v>
      </c>
      <c r="W70" s="110">
        <v>0</v>
      </c>
      <c r="X70" s="110">
        <f t="shared" si="25"/>
        <v>0</v>
      </c>
      <c r="Y70" s="40">
        <f t="shared" si="26"/>
        <v>0</v>
      </c>
      <c r="Z70" s="80">
        <f t="shared" si="27"/>
        <v>45326393</v>
      </c>
      <c r="AA70" s="81">
        <f t="shared" si="28"/>
        <v>11859939</v>
      </c>
      <c r="AB70" s="81">
        <f t="shared" si="29"/>
        <v>57186332</v>
      </c>
      <c r="AC70" s="40">
        <f t="shared" si="30"/>
        <v>0.4008196506100356</v>
      </c>
      <c r="AD70" s="80">
        <v>3859171</v>
      </c>
      <c r="AE70" s="81">
        <v>5765769</v>
      </c>
      <c r="AF70" s="81">
        <f t="shared" si="31"/>
        <v>9624940</v>
      </c>
      <c r="AG70" s="40">
        <f t="shared" si="32"/>
        <v>0.3092325108652813</v>
      </c>
      <c r="AH70" s="40">
        <f t="shared" si="33"/>
        <v>1.495780752918979</v>
      </c>
      <c r="AI70" s="12">
        <v>107753007</v>
      </c>
      <c r="AJ70" s="12">
        <v>97734009</v>
      </c>
      <c r="AK70" s="12">
        <v>30222533</v>
      </c>
      <c r="AL70" s="12"/>
    </row>
    <row r="71" spans="1:38" s="13" customFormat="1" ht="12.75">
      <c r="A71" s="29" t="s">
        <v>97</v>
      </c>
      <c r="B71" s="63" t="s">
        <v>364</v>
      </c>
      <c r="C71" s="39" t="s">
        <v>365</v>
      </c>
      <c r="D71" s="80">
        <v>65284571</v>
      </c>
      <c r="E71" s="81">
        <v>39359520</v>
      </c>
      <c r="F71" s="82">
        <f t="shared" si="17"/>
        <v>104644091</v>
      </c>
      <c r="G71" s="80">
        <v>67972672</v>
      </c>
      <c r="H71" s="81">
        <v>40624520</v>
      </c>
      <c r="I71" s="82">
        <f t="shared" si="18"/>
        <v>108597192</v>
      </c>
      <c r="J71" s="80">
        <v>25749244</v>
      </c>
      <c r="K71" s="94">
        <v>9322168</v>
      </c>
      <c r="L71" s="81">
        <f t="shared" si="19"/>
        <v>35071412</v>
      </c>
      <c r="M71" s="40">
        <f t="shared" si="20"/>
        <v>0.33514947346620844</v>
      </c>
      <c r="N71" s="108">
        <v>22805721</v>
      </c>
      <c r="O71" s="109">
        <v>9343113</v>
      </c>
      <c r="P71" s="110">
        <f t="shared" si="21"/>
        <v>32148834</v>
      </c>
      <c r="Q71" s="40">
        <f t="shared" si="22"/>
        <v>0.30722072974000986</v>
      </c>
      <c r="R71" s="108">
        <v>17406052</v>
      </c>
      <c r="S71" s="110">
        <v>2950151</v>
      </c>
      <c r="T71" s="110">
        <f t="shared" si="23"/>
        <v>20356203</v>
      </c>
      <c r="U71" s="40">
        <f t="shared" si="24"/>
        <v>0.18744686326696183</v>
      </c>
      <c r="V71" s="108">
        <v>0</v>
      </c>
      <c r="W71" s="110">
        <v>0</v>
      </c>
      <c r="X71" s="110">
        <f t="shared" si="25"/>
        <v>0</v>
      </c>
      <c r="Y71" s="40">
        <f t="shared" si="26"/>
        <v>0</v>
      </c>
      <c r="Z71" s="80">
        <f t="shared" si="27"/>
        <v>65961017</v>
      </c>
      <c r="AA71" s="81">
        <f t="shared" si="28"/>
        <v>21615432</v>
      </c>
      <c r="AB71" s="81">
        <f t="shared" si="29"/>
        <v>87576449</v>
      </c>
      <c r="AC71" s="40">
        <f t="shared" si="30"/>
        <v>0.8064338256554553</v>
      </c>
      <c r="AD71" s="80">
        <v>12894122</v>
      </c>
      <c r="AE71" s="81">
        <v>1586603</v>
      </c>
      <c r="AF71" s="81">
        <f t="shared" si="31"/>
        <v>14480725</v>
      </c>
      <c r="AG71" s="40">
        <f t="shared" si="32"/>
        <v>0.5562826317842362</v>
      </c>
      <c r="AH71" s="40">
        <f t="shared" si="33"/>
        <v>0.4057447399905736</v>
      </c>
      <c r="AI71" s="12">
        <v>101564430</v>
      </c>
      <c r="AJ71" s="12">
        <v>106799439</v>
      </c>
      <c r="AK71" s="12">
        <v>59410673</v>
      </c>
      <c r="AL71" s="12"/>
    </row>
    <row r="72" spans="1:38" s="13" customFormat="1" ht="12.75">
      <c r="A72" s="29" t="s">
        <v>116</v>
      </c>
      <c r="B72" s="63" t="s">
        <v>366</v>
      </c>
      <c r="C72" s="39" t="s">
        <v>367</v>
      </c>
      <c r="D72" s="80">
        <v>428562750</v>
      </c>
      <c r="E72" s="81">
        <v>262932789</v>
      </c>
      <c r="F72" s="82">
        <f t="shared" si="17"/>
        <v>691495539</v>
      </c>
      <c r="G72" s="80">
        <v>443317951</v>
      </c>
      <c r="H72" s="81">
        <v>299284768</v>
      </c>
      <c r="I72" s="82">
        <f t="shared" si="18"/>
        <v>742602719</v>
      </c>
      <c r="J72" s="80">
        <v>129411440</v>
      </c>
      <c r="K72" s="94">
        <v>41106393</v>
      </c>
      <c r="L72" s="81">
        <f t="shared" si="19"/>
        <v>170517833</v>
      </c>
      <c r="M72" s="40">
        <f t="shared" si="20"/>
        <v>0.24659281713746528</v>
      </c>
      <c r="N72" s="108">
        <v>113250459</v>
      </c>
      <c r="O72" s="109">
        <v>59158229</v>
      </c>
      <c r="P72" s="110">
        <f t="shared" si="21"/>
        <v>172408688</v>
      </c>
      <c r="Q72" s="40">
        <f t="shared" si="22"/>
        <v>0.24932725994057353</v>
      </c>
      <c r="R72" s="108">
        <v>106395909</v>
      </c>
      <c r="S72" s="110">
        <v>30087383</v>
      </c>
      <c r="T72" s="110">
        <f t="shared" si="23"/>
        <v>136483292</v>
      </c>
      <c r="U72" s="40">
        <f t="shared" si="24"/>
        <v>0.18379045552619366</v>
      </c>
      <c r="V72" s="108">
        <v>0</v>
      </c>
      <c r="W72" s="110">
        <v>0</v>
      </c>
      <c r="X72" s="110">
        <f t="shared" si="25"/>
        <v>0</v>
      </c>
      <c r="Y72" s="40">
        <f t="shared" si="26"/>
        <v>0</v>
      </c>
      <c r="Z72" s="80">
        <f t="shared" si="27"/>
        <v>349057808</v>
      </c>
      <c r="AA72" s="81">
        <f t="shared" si="28"/>
        <v>130352005</v>
      </c>
      <c r="AB72" s="81">
        <f t="shared" si="29"/>
        <v>479409813</v>
      </c>
      <c r="AC72" s="40">
        <f t="shared" si="30"/>
        <v>0.6455804708681655</v>
      </c>
      <c r="AD72" s="80">
        <v>135589211</v>
      </c>
      <c r="AE72" s="81">
        <v>37020414</v>
      </c>
      <c r="AF72" s="81">
        <f t="shared" si="31"/>
        <v>172609625</v>
      </c>
      <c r="AG72" s="40">
        <f t="shared" si="32"/>
        <v>0.6544601835185148</v>
      </c>
      <c r="AH72" s="40">
        <f t="shared" si="33"/>
        <v>-0.20929500889652008</v>
      </c>
      <c r="AI72" s="12">
        <v>619182462</v>
      </c>
      <c r="AJ72" s="12">
        <v>643664647</v>
      </c>
      <c r="AK72" s="12">
        <v>421252883</v>
      </c>
      <c r="AL72" s="12"/>
    </row>
    <row r="73" spans="1:38" s="59" customFormat="1" ht="12.75">
      <c r="A73" s="64"/>
      <c r="B73" s="65" t="s">
        <v>368</v>
      </c>
      <c r="C73" s="32"/>
      <c r="D73" s="84">
        <f>SUM(D68:D72)</f>
        <v>1632450774</v>
      </c>
      <c r="E73" s="85">
        <f>SUM(E68:E72)</f>
        <v>824127894</v>
      </c>
      <c r="F73" s="93">
        <f t="shared" si="17"/>
        <v>2456578668</v>
      </c>
      <c r="G73" s="84">
        <f>SUM(G68:G72)</f>
        <v>1691639666</v>
      </c>
      <c r="H73" s="85">
        <f>SUM(H68:H72)</f>
        <v>732154324</v>
      </c>
      <c r="I73" s="93">
        <f t="shared" si="18"/>
        <v>2423793990</v>
      </c>
      <c r="J73" s="84">
        <f>SUM(J68:J72)</f>
        <v>426401402</v>
      </c>
      <c r="K73" s="95">
        <f>SUM(K68:K72)</f>
        <v>64540802</v>
      </c>
      <c r="L73" s="85">
        <f t="shared" si="19"/>
        <v>490942204</v>
      </c>
      <c r="M73" s="44">
        <f t="shared" si="20"/>
        <v>0.19984794722641466</v>
      </c>
      <c r="N73" s="114">
        <f>SUM(N68:N72)</f>
        <v>417698344</v>
      </c>
      <c r="O73" s="115">
        <f>SUM(O68:O72)</f>
        <v>100427570</v>
      </c>
      <c r="P73" s="116">
        <f t="shared" si="21"/>
        <v>518125914</v>
      </c>
      <c r="Q73" s="44">
        <f t="shared" si="22"/>
        <v>0.2109136258281634</v>
      </c>
      <c r="R73" s="114">
        <f>SUM(R68:R72)</f>
        <v>415671924</v>
      </c>
      <c r="S73" s="116">
        <f>SUM(S68:S72)</f>
        <v>52856309</v>
      </c>
      <c r="T73" s="116">
        <f t="shared" si="23"/>
        <v>468528233</v>
      </c>
      <c r="U73" s="44">
        <f t="shared" si="24"/>
        <v>0.19330365325313806</v>
      </c>
      <c r="V73" s="114">
        <f>SUM(V68:V72)</f>
        <v>0</v>
      </c>
      <c r="W73" s="116">
        <f>SUM(W68:W72)</f>
        <v>0</v>
      </c>
      <c r="X73" s="116">
        <f t="shared" si="25"/>
        <v>0</v>
      </c>
      <c r="Y73" s="44">
        <f t="shared" si="26"/>
        <v>0</v>
      </c>
      <c r="Z73" s="84">
        <f t="shared" si="27"/>
        <v>1259771670</v>
      </c>
      <c r="AA73" s="85">
        <f t="shared" si="28"/>
        <v>217824681</v>
      </c>
      <c r="AB73" s="85">
        <f t="shared" si="29"/>
        <v>1477596351</v>
      </c>
      <c r="AC73" s="44">
        <f t="shared" si="30"/>
        <v>0.6096212619951252</v>
      </c>
      <c r="AD73" s="84">
        <f>SUM(AD68:AD72)</f>
        <v>389943654</v>
      </c>
      <c r="AE73" s="85">
        <f>SUM(AE68:AE72)</f>
        <v>63700694</v>
      </c>
      <c r="AF73" s="85">
        <f t="shared" si="31"/>
        <v>453644348</v>
      </c>
      <c r="AG73" s="44">
        <f t="shared" si="32"/>
        <v>0.618536013917957</v>
      </c>
      <c r="AH73" s="44">
        <f t="shared" si="33"/>
        <v>0.032809589859587485</v>
      </c>
      <c r="AI73" s="66">
        <f>SUM(AI68:AI72)</f>
        <v>2216306255</v>
      </c>
      <c r="AJ73" s="66">
        <f>SUM(AJ68:AJ72)</f>
        <v>2064136290</v>
      </c>
      <c r="AK73" s="66">
        <f>SUM(AK68:AK72)</f>
        <v>1276742633</v>
      </c>
      <c r="AL73" s="66"/>
    </row>
    <row r="74" spans="1:38" s="13" customFormat="1" ht="12.75">
      <c r="A74" s="29" t="s">
        <v>97</v>
      </c>
      <c r="B74" s="63" t="s">
        <v>369</v>
      </c>
      <c r="C74" s="39" t="s">
        <v>370</v>
      </c>
      <c r="D74" s="80">
        <v>61614723</v>
      </c>
      <c r="E74" s="81">
        <v>60055000</v>
      </c>
      <c r="F74" s="82">
        <f aca="true" t="shared" si="34" ref="F74:F81">$D74+$E74</f>
        <v>121669723</v>
      </c>
      <c r="G74" s="80">
        <v>96408402</v>
      </c>
      <c r="H74" s="81">
        <v>60055000</v>
      </c>
      <c r="I74" s="82">
        <f aca="true" t="shared" si="35" ref="I74:I81">$G74+$H74</f>
        <v>156463402</v>
      </c>
      <c r="J74" s="80">
        <v>27861827</v>
      </c>
      <c r="K74" s="94">
        <v>9505184</v>
      </c>
      <c r="L74" s="81">
        <f aca="true" t="shared" si="36" ref="L74:L81">$J74+$K74</f>
        <v>37367011</v>
      </c>
      <c r="M74" s="40">
        <f aca="true" t="shared" si="37" ref="M74:M81">IF($F74=0,0,$L74/$F74)</f>
        <v>0.30711840282565617</v>
      </c>
      <c r="N74" s="108">
        <v>20334690</v>
      </c>
      <c r="O74" s="109">
        <v>9919174</v>
      </c>
      <c r="P74" s="110">
        <f aca="true" t="shared" si="38" ref="P74:P81">$N74+$O74</f>
        <v>30253864</v>
      </c>
      <c r="Q74" s="40">
        <f aca="true" t="shared" si="39" ref="Q74:Q81">IF($F74=0,0,$P74/$F74)</f>
        <v>0.24865564952424524</v>
      </c>
      <c r="R74" s="108">
        <v>15489693</v>
      </c>
      <c r="S74" s="110">
        <v>6475083</v>
      </c>
      <c r="T74" s="110">
        <f aca="true" t="shared" si="40" ref="T74:T81">$R74+$S74</f>
        <v>21964776</v>
      </c>
      <c r="U74" s="40">
        <f aca="true" t="shared" si="41" ref="U74:U81">IF($I74=0,0,$T74/$I74)</f>
        <v>0.14038283534190316</v>
      </c>
      <c r="V74" s="108">
        <v>0</v>
      </c>
      <c r="W74" s="110">
        <v>0</v>
      </c>
      <c r="X74" s="110">
        <f aca="true" t="shared" si="42" ref="X74:X81">$V74+$W74</f>
        <v>0</v>
      </c>
      <c r="Y74" s="40">
        <f aca="true" t="shared" si="43" ref="Y74:Y81">IF($I74=0,0,$X74/$I74)</f>
        <v>0</v>
      </c>
      <c r="Z74" s="80">
        <f aca="true" t="shared" si="44" ref="Z74:Z81">$J74+$N74+$R74</f>
        <v>63686210</v>
      </c>
      <c r="AA74" s="81">
        <f aca="true" t="shared" si="45" ref="AA74:AA81">$K74+$O74+$S74</f>
        <v>25899441</v>
      </c>
      <c r="AB74" s="81">
        <f aca="true" t="shared" si="46" ref="AB74:AB81">$Z74+$AA74</f>
        <v>89585651</v>
      </c>
      <c r="AC74" s="40">
        <f aca="true" t="shared" si="47" ref="AC74:AC81">IF($I74=0,0,$AB74/$I74)</f>
        <v>0.5725661710973151</v>
      </c>
      <c r="AD74" s="80">
        <v>15793531</v>
      </c>
      <c r="AE74" s="81">
        <v>4813638</v>
      </c>
      <c r="AF74" s="81">
        <f aca="true" t="shared" si="48" ref="AF74:AF81">$AD74+$AE74</f>
        <v>20607169</v>
      </c>
      <c r="AG74" s="40">
        <f aca="true" t="shared" si="49" ref="AG74:AG81">IF($AJ74=0,0,$AK74/$AJ74)</f>
        <v>0.6392887798726722</v>
      </c>
      <c r="AH74" s="40">
        <f aca="true" t="shared" si="50" ref="AH74:AH81">IF($AF74=0,0,(($T74/$AF74)-1))</f>
        <v>0.06588032543431854</v>
      </c>
      <c r="AI74" s="12">
        <v>114208269</v>
      </c>
      <c r="AJ74" s="12">
        <v>114196262</v>
      </c>
      <c r="AK74" s="12">
        <v>73004389</v>
      </c>
      <c r="AL74" s="12"/>
    </row>
    <row r="75" spans="1:38" s="13" customFormat="1" ht="12.75">
      <c r="A75" s="29" t="s">
        <v>97</v>
      </c>
      <c r="B75" s="63" t="s">
        <v>371</v>
      </c>
      <c r="C75" s="39" t="s">
        <v>372</v>
      </c>
      <c r="D75" s="80">
        <v>34940013</v>
      </c>
      <c r="E75" s="81">
        <v>10577000</v>
      </c>
      <c r="F75" s="82">
        <f t="shared" si="34"/>
        <v>45517013</v>
      </c>
      <c r="G75" s="80">
        <v>40845548</v>
      </c>
      <c r="H75" s="81">
        <v>4792000</v>
      </c>
      <c r="I75" s="82">
        <f t="shared" si="35"/>
        <v>45637548</v>
      </c>
      <c r="J75" s="80">
        <v>6557071</v>
      </c>
      <c r="K75" s="94">
        <v>42195</v>
      </c>
      <c r="L75" s="81">
        <f t="shared" si="36"/>
        <v>6599266</v>
      </c>
      <c r="M75" s="40">
        <f t="shared" si="37"/>
        <v>0.14498460169167954</v>
      </c>
      <c r="N75" s="108">
        <v>9368487</v>
      </c>
      <c r="O75" s="109">
        <v>335027</v>
      </c>
      <c r="P75" s="110">
        <f t="shared" si="38"/>
        <v>9703514</v>
      </c>
      <c r="Q75" s="40">
        <f t="shared" si="39"/>
        <v>0.2131843317574464</v>
      </c>
      <c r="R75" s="108">
        <v>8228641</v>
      </c>
      <c r="S75" s="110">
        <v>1077417</v>
      </c>
      <c r="T75" s="110">
        <f t="shared" si="40"/>
        <v>9306058</v>
      </c>
      <c r="U75" s="40">
        <f t="shared" si="41"/>
        <v>0.20391231360633136</v>
      </c>
      <c r="V75" s="108">
        <v>0</v>
      </c>
      <c r="W75" s="110">
        <v>0</v>
      </c>
      <c r="X75" s="110">
        <f t="shared" si="42"/>
        <v>0</v>
      </c>
      <c r="Y75" s="40">
        <f t="shared" si="43"/>
        <v>0</v>
      </c>
      <c r="Z75" s="80">
        <f t="shared" si="44"/>
        <v>24154199</v>
      </c>
      <c r="AA75" s="81">
        <f t="shared" si="45"/>
        <v>1454639</v>
      </c>
      <c r="AB75" s="81">
        <f t="shared" si="46"/>
        <v>25608838</v>
      </c>
      <c r="AC75" s="40">
        <f t="shared" si="47"/>
        <v>0.5611352739634479</v>
      </c>
      <c r="AD75" s="80">
        <v>12091728</v>
      </c>
      <c r="AE75" s="81">
        <v>306529</v>
      </c>
      <c r="AF75" s="81">
        <f t="shared" si="48"/>
        <v>12398257</v>
      </c>
      <c r="AG75" s="40">
        <f t="shared" si="49"/>
        <v>0.6526969331031335</v>
      </c>
      <c r="AH75" s="40">
        <f t="shared" si="50"/>
        <v>-0.24940594472271382</v>
      </c>
      <c r="AI75" s="12">
        <v>34812542</v>
      </c>
      <c r="AJ75" s="12">
        <v>45973962</v>
      </c>
      <c r="AK75" s="12">
        <v>30007064</v>
      </c>
      <c r="AL75" s="12"/>
    </row>
    <row r="76" spans="1:38" s="13" customFormat="1" ht="12.75">
      <c r="A76" s="29" t="s">
        <v>97</v>
      </c>
      <c r="B76" s="63" t="s">
        <v>373</v>
      </c>
      <c r="C76" s="39" t="s">
        <v>374</v>
      </c>
      <c r="D76" s="80">
        <v>249720927</v>
      </c>
      <c r="E76" s="81">
        <v>86876187</v>
      </c>
      <c r="F76" s="82">
        <f t="shared" si="34"/>
        <v>336597114</v>
      </c>
      <c r="G76" s="80">
        <v>272933571</v>
      </c>
      <c r="H76" s="81">
        <v>82876187</v>
      </c>
      <c r="I76" s="82">
        <f t="shared" si="35"/>
        <v>355809758</v>
      </c>
      <c r="J76" s="80">
        <v>156052946</v>
      </c>
      <c r="K76" s="94">
        <v>4156574</v>
      </c>
      <c r="L76" s="81">
        <f t="shared" si="36"/>
        <v>160209520</v>
      </c>
      <c r="M76" s="40">
        <f t="shared" si="37"/>
        <v>0.4759681926446939</v>
      </c>
      <c r="N76" s="108">
        <v>9344559</v>
      </c>
      <c r="O76" s="109">
        <v>14900919</v>
      </c>
      <c r="P76" s="110">
        <f t="shared" si="38"/>
        <v>24245478</v>
      </c>
      <c r="Q76" s="40">
        <f t="shared" si="39"/>
        <v>0.07203115235266098</v>
      </c>
      <c r="R76" s="108">
        <v>53094624</v>
      </c>
      <c r="S76" s="110">
        <v>14928665</v>
      </c>
      <c r="T76" s="110">
        <f t="shared" si="40"/>
        <v>68023289</v>
      </c>
      <c r="U76" s="40">
        <f t="shared" si="41"/>
        <v>0.19117881809188605</v>
      </c>
      <c r="V76" s="108">
        <v>0</v>
      </c>
      <c r="W76" s="110">
        <v>0</v>
      </c>
      <c r="X76" s="110">
        <f t="shared" si="42"/>
        <v>0</v>
      </c>
      <c r="Y76" s="40">
        <f t="shared" si="43"/>
        <v>0</v>
      </c>
      <c r="Z76" s="80">
        <f t="shared" si="44"/>
        <v>218492129</v>
      </c>
      <c r="AA76" s="81">
        <f t="shared" si="45"/>
        <v>33986158</v>
      </c>
      <c r="AB76" s="81">
        <f t="shared" si="46"/>
        <v>252478287</v>
      </c>
      <c r="AC76" s="40">
        <f t="shared" si="47"/>
        <v>0.7095878663338964</v>
      </c>
      <c r="AD76" s="80">
        <v>89233120</v>
      </c>
      <c r="AE76" s="81">
        <v>24610777</v>
      </c>
      <c r="AF76" s="81">
        <f t="shared" si="48"/>
        <v>113843897</v>
      </c>
      <c r="AG76" s="40">
        <f t="shared" si="49"/>
        <v>0.7840916264744812</v>
      </c>
      <c r="AH76" s="40">
        <f t="shared" si="50"/>
        <v>-0.40248629226035715</v>
      </c>
      <c r="AI76" s="12">
        <v>355460969</v>
      </c>
      <c r="AJ76" s="12">
        <v>341376269</v>
      </c>
      <c r="AK76" s="12">
        <v>267670274</v>
      </c>
      <c r="AL76" s="12"/>
    </row>
    <row r="77" spans="1:38" s="13" customFormat="1" ht="12.75">
      <c r="A77" s="29" t="s">
        <v>97</v>
      </c>
      <c r="B77" s="63" t="s">
        <v>375</v>
      </c>
      <c r="C77" s="39" t="s">
        <v>376</v>
      </c>
      <c r="D77" s="80">
        <v>79167023</v>
      </c>
      <c r="E77" s="81">
        <v>39047330</v>
      </c>
      <c r="F77" s="82">
        <f t="shared" si="34"/>
        <v>118214353</v>
      </c>
      <c r="G77" s="80">
        <v>66663200</v>
      </c>
      <c r="H77" s="81">
        <v>39047330</v>
      </c>
      <c r="I77" s="82">
        <f t="shared" si="35"/>
        <v>105710530</v>
      </c>
      <c r="J77" s="80">
        <v>31743230</v>
      </c>
      <c r="K77" s="94">
        <v>1457824</v>
      </c>
      <c r="L77" s="81">
        <f t="shared" si="36"/>
        <v>33201054</v>
      </c>
      <c r="M77" s="40">
        <f t="shared" si="37"/>
        <v>0.2808546776041654</v>
      </c>
      <c r="N77" s="108">
        <v>19309629</v>
      </c>
      <c r="O77" s="109">
        <v>6500264</v>
      </c>
      <c r="P77" s="110">
        <f t="shared" si="38"/>
        <v>25809893</v>
      </c>
      <c r="Q77" s="40">
        <f t="shared" si="39"/>
        <v>0.21833129687729205</v>
      </c>
      <c r="R77" s="108">
        <v>16630158</v>
      </c>
      <c r="S77" s="110">
        <v>3841938</v>
      </c>
      <c r="T77" s="110">
        <f t="shared" si="40"/>
        <v>20472096</v>
      </c>
      <c r="U77" s="40">
        <f t="shared" si="41"/>
        <v>0.19366184239167092</v>
      </c>
      <c r="V77" s="108">
        <v>0</v>
      </c>
      <c r="W77" s="110">
        <v>0</v>
      </c>
      <c r="X77" s="110">
        <f t="shared" si="42"/>
        <v>0</v>
      </c>
      <c r="Y77" s="40">
        <f t="shared" si="43"/>
        <v>0</v>
      </c>
      <c r="Z77" s="80">
        <f t="shared" si="44"/>
        <v>67683017</v>
      </c>
      <c r="AA77" s="81">
        <f t="shared" si="45"/>
        <v>11800026</v>
      </c>
      <c r="AB77" s="81">
        <f t="shared" si="46"/>
        <v>79483043</v>
      </c>
      <c r="AC77" s="40">
        <f t="shared" si="47"/>
        <v>0.751893335507825</v>
      </c>
      <c r="AD77" s="80">
        <v>17270201</v>
      </c>
      <c r="AE77" s="81">
        <v>7815069</v>
      </c>
      <c r="AF77" s="81">
        <f t="shared" si="48"/>
        <v>25085270</v>
      </c>
      <c r="AG77" s="40">
        <f t="shared" si="49"/>
        <v>0.8413098426453206</v>
      </c>
      <c r="AH77" s="40">
        <f t="shared" si="50"/>
        <v>-0.18389971485258083</v>
      </c>
      <c r="AI77" s="12">
        <v>89085701</v>
      </c>
      <c r="AJ77" s="12">
        <v>94154302</v>
      </c>
      <c r="AK77" s="12">
        <v>79212941</v>
      </c>
      <c r="AL77" s="12"/>
    </row>
    <row r="78" spans="1:38" s="13" customFormat="1" ht="12.75">
      <c r="A78" s="29" t="s">
        <v>97</v>
      </c>
      <c r="B78" s="63" t="s">
        <v>377</v>
      </c>
      <c r="C78" s="39" t="s">
        <v>378</v>
      </c>
      <c r="D78" s="80">
        <v>115596757</v>
      </c>
      <c r="E78" s="81">
        <v>56218240</v>
      </c>
      <c r="F78" s="82">
        <f t="shared" si="34"/>
        <v>171814997</v>
      </c>
      <c r="G78" s="80">
        <v>115593759</v>
      </c>
      <c r="H78" s="81">
        <v>85788852</v>
      </c>
      <c r="I78" s="82">
        <f t="shared" si="35"/>
        <v>201382611</v>
      </c>
      <c r="J78" s="80">
        <v>46584931</v>
      </c>
      <c r="K78" s="94">
        <v>20306612</v>
      </c>
      <c r="L78" s="81">
        <f t="shared" si="36"/>
        <v>66891543</v>
      </c>
      <c r="M78" s="40">
        <f t="shared" si="37"/>
        <v>0.38932307521444126</v>
      </c>
      <c r="N78" s="108">
        <v>28457823</v>
      </c>
      <c r="O78" s="109">
        <v>8544525</v>
      </c>
      <c r="P78" s="110">
        <f t="shared" si="38"/>
        <v>37002348</v>
      </c>
      <c r="Q78" s="40">
        <f t="shared" si="39"/>
        <v>0.21536157288993812</v>
      </c>
      <c r="R78" s="108">
        <v>33915359</v>
      </c>
      <c r="S78" s="110">
        <v>16977492</v>
      </c>
      <c r="T78" s="110">
        <f t="shared" si="40"/>
        <v>50892851</v>
      </c>
      <c r="U78" s="40">
        <f t="shared" si="41"/>
        <v>0.2527172070482292</v>
      </c>
      <c r="V78" s="108">
        <v>0</v>
      </c>
      <c r="W78" s="110">
        <v>0</v>
      </c>
      <c r="X78" s="110">
        <f t="shared" si="42"/>
        <v>0</v>
      </c>
      <c r="Y78" s="40">
        <f t="shared" si="43"/>
        <v>0</v>
      </c>
      <c r="Z78" s="80">
        <f t="shared" si="44"/>
        <v>108958113</v>
      </c>
      <c r="AA78" s="81">
        <f t="shared" si="45"/>
        <v>45828629</v>
      </c>
      <c r="AB78" s="81">
        <f t="shared" si="46"/>
        <v>154786742</v>
      </c>
      <c r="AC78" s="40">
        <f t="shared" si="47"/>
        <v>0.7686201963088064</v>
      </c>
      <c r="AD78" s="80">
        <v>24630077</v>
      </c>
      <c r="AE78" s="81">
        <v>14619967</v>
      </c>
      <c r="AF78" s="81">
        <f t="shared" si="48"/>
        <v>39250044</v>
      </c>
      <c r="AG78" s="40">
        <f t="shared" si="49"/>
        <v>0.7269496061882817</v>
      </c>
      <c r="AH78" s="40">
        <f t="shared" si="50"/>
        <v>0.29663169294791114</v>
      </c>
      <c r="AI78" s="12">
        <v>154019789</v>
      </c>
      <c r="AJ78" s="12">
        <v>171391421</v>
      </c>
      <c r="AK78" s="12">
        <v>124592926</v>
      </c>
      <c r="AL78" s="12"/>
    </row>
    <row r="79" spans="1:38" s="13" customFormat="1" ht="12.75">
      <c r="A79" s="29" t="s">
        <v>116</v>
      </c>
      <c r="B79" s="63" t="s">
        <v>379</v>
      </c>
      <c r="C79" s="39" t="s">
        <v>380</v>
      </c>
      <c r="D79" s="80">
        <v>276679490</v>
      </c>
      <c r="E79" s="81">
        <v>209374553</v>
      </c>
      <c r="F79" s="82">
        <f t="shared" si="34"/>
        <v>486054043</v>
      </c>
      <c r="G79" s="80">
        <v>274410232</v>
      </c>
      <c r="H79" s="81">
        <v>186531817</v>
      </c>
      <c r="I79" s="82">
        <f t="shared" si="35"/>
        <v>460942049</v>
      </c>
      <c r="J79" s="80">
        <v>104700225</v>
      </c>
      <c r="K79" s="94">
        <v>25038809</v>
      </c>
      <c r="L79" s="81">
        <f t="shared" si="36"/>
        <v>129739034</v>
      </c>
      <c r="M79" s="40">
        <f t="shared" si="37"/>
        <v>0.2669230631211929</v>
      </c>
      <c r="N79" s="108">
        <v>74597638</v>
      </c>
      <c r="O79" s="109">
        <v>43863083</v>
      </c>
      <c r="P79" s="110">
        <f t="shared" si="38"/>
        <v>118460721</v>
      </c>
      <c r="Q79" s="40">
        <f t="shared" si="39"/>
        <v>0.2437192380272002</v>
      </c>
      <c r="R79" s="108">
        <v>61086953</v>
      </c>
      <c r="S79" s="110">
        <v>24762581</v>
      </c>
      <c r="T79" s="110">
        <f t="shared" si="40"/>
        <v>85849534</v>
      </c>
      <c r="U79" s="40">
        <f t="shared" si="41"/>
        <v>0.18624799838992342</v>
      </c>
      <c r="V79" s="108">
        <v>0</v>
      </c>
      <c r="W79" s="110">
        <v>0</v>
      </c>
      <c r="X79" s="110">
        <f t="shared" si="42"/>
        <v>0</v>
      </c>
      <c r="Y79" s="40">
        <f t="shared" si="43"/>
        <v>0</v>
      </c>
      <c r="Z79" s="80">
        <f t="shared" si="44"/>
        <v>240384816</v>
      </c>
      <c r="AA79" s="81">
        <f t="shared" si="45"/>
        <v>93664473</v>
      </c>
      <c r="AB79" s="81">
        <f t="shared" si="46"/>
        <v>334049289</v>
      </c>
      <c r="AC79" s="40">
        <f t="shared" si="47"/>
        <v>0.7247099493845484</v>
      </c>
      <c r="AD79" s="80">
        <v>66306300</v>
      </c>
      <c r="AE79" s="81">
        <v>23040878</v>
      </c>
      <c r="AF79" s="81">
        <f t="shared" si="48"/>
        <v>89347178</v>
      </c>
      <c r="AG79" s="40">
        <f t="shared" si="49"/>
        <v>0.6490213793061199</v>
      </c>
      <c r="AH79" s="40">
        <f t="shared" si="50"/>
        <v>-0.039146664486706007</v>
      </c>
      <c r="AI79" s="12">
        <v>679743092</v>
      </c>
      <c r="AJ79" s="12">
        <v>531656497</v>
      </c>
      <c r="AK79" s="12">
        <v>345056433</v>
      </c>
      <c r="AL79" s="12"/>
    </row>
    <row r="80" spans="1:38" s="59" customFormat="1" ht="12.75">
      <c r="A80" s="64"/>
      <c r="B80" s="65" t="s">
        <v>381</v>
      </c>
      <c r="C80" s="32"/>
      <c r="D80" s="84">
        <f>SUM(D74:D79)</f>
        <v>817718933</v>
      </c>
      <c r="E80" s="85">
        <f>SUM(E74:E79)</f>
        <v>462148310</v>
      </c>
      <c r="F80" s="86">
        <f t="shared" si="34"/>
        <v>1279867243</v>
      </c>
      <c r="G80" s="84">
        <f>SUM(G74:G79)</f>
        <v>866854712</v>
      </c>
      <c r="H80" s="85">
        <f>SUM(H74:H79)</f>
        <v>459091186</v>
      </c>
      <c r="I80" s="93">
        <f t="shared" si="35"/>
        <v>1325945898</v>
      </c>
      <c r="J80" s="84">
        <f>SUM(J74:J79)</f>
        <v>373500230</v>
      </c>
      <c r="K80" s="95">
        <f>SUM(K74:K79)</f>
        <v>60507198</v>
      </c>
      <c r="L80" s="85">
        <f t="shared" si="36"/>
        <v>434007428</v>
      </c>
      <c r="M80" s="44">
        <f t="shared" si="37"/>
        <v>0.33910347371864097</v>
      </c>
      <c r="N80" s="114">
        <f>SUM(N74:N79)</f>
        <v>161412826</v>
      </c>
      <c r="O80" s="115">
        <f>SUM(O74:O79)</f>
        <v>84062992</v>
      </c>
      <c r="P80" s="116">
        <f t="shared" si="38"/>
        <v>245475818</v>
      </c>
      <c r="Q80" s="44">
        <f t="shared" si="39"/>
        <v>0.19179787539886275</v>
      </c>
      <c r="R80" s="114">
        <f>SUM(R74:R79)</f>
        <v>188445428</v>
      </c>
      <c r="S80" s="116">
        <f>SUM(S74:S79)</f>
        <v>68063176</v>
      </c>
      <c r="T80" s="116">
        <f t="shared" si="40"/>
        <v>256508604</v>
      </c>
      <c r="U80" s="44">
        <f t="shared" si="41"/>
        <v>0.19345329578447099</v>
      </c>
      <c r="V80" s="114">
        <f>SUM(V74:V79)</f>
        <v>0</v>
      </c>
      <c r="W80" s="116">
        <f>SUM(W74:W79)</f>
        <v>0</v>
      </c>
      <c r="X80" s="116">
        <f t="shared" si="42"/>
        <v>0</v>
      </c>
      <c r="Y80" s="44">
        <f t="shared" si="43"/>
        <v>0</v>
      </c>
      <c r="Z80" s="84">
        <f t="shared" si="44"/>
        <v>723358484</v>
      </c>
      <c r="AA80" s="85">
        <f t="shared" si="45"/>
        <v>212633366</v>
      </c>
      <c r="AB80" s="85">
        <f t="shared" si="46"/>
        <v>935991850</v>
      </c>
      <c r="AC80" s="44">
        <f t="shared" si="47"/>
        <v>0.7059050081996634</v>
      </c>
      <c r="AD80" s="84">
        <f>SUM(AD74:AD79)</f>
        <v>225324957</v>
      </c>
      <c r="AE80" s="85">
        <f>SUM(AE74:AE79)</f>
        <v>75206858</v>
      </c>
      <c r="AF80" s="85">
        <f t="shared" si="48"/>
        <v>300531815</v>
      </c>
      <c r="AG80" s="44">
        <f t="shared" si="49"/>
        <v>0.70802305156933</v>
      </c>
      <c r="AH80" s="44">
        <f t="shared" si="50"/>
        <v>-0.14648436139781074</v>
      </c>
      <c r="AI80" s="66">
        <f>SUM(AI74:AI79)</f>
        <v>1427330362</v>
      </c>
      <c r="AJ80" s="66">
        <f>SUM(AJ74:AJ79)</f>
        <v>1298748713</v>
      </c>
      <c r="AK80" s="66">
        <f>SUM(AK74:AK79)</f>
        <v>919544027</v>
      </c>
      <c r="AL80" s="66"/>
    </row>
    <row r="81" spans="1:38" s="59" customFormat="1" ht="12.75">
      <c r="A81" s="64"/>
      <c r="B81" s="65" t="s">
        <v>382</v>
      </c>
      <c r="C81" s="32"/>
      <c r="D81" s="84">
        <f>SUM(D9,D11:D17,D19:D26,D28:D33,D35:D39,D41:D44,D46:D51,D53:D58,D60:D66,D68:D72,D74:D79)</f>
        <v>40118909793</v>
      </c>
      <c r="E81" s="85">
        <f>SUM(E9,E11:E17,E19:E26,E28:E33,E35:E39,E41:E44,E46:E51,E53:E58,E60:E66,E68:E72,E74:E79)</f>
        <v>10848900785</v>
      </c>
      <c r="F81" s="86">
        <f t="shared" si="34"/>
        <v>50967810578</v>
      </c>
      <c r="G81" s="84">
        <f>SUM(G9,G11:G17,G19:G26,G28:G33,G35:G39,G41:G44,G46:G51,G53:G58,G60:G66,G68:G72,G74:G79)</f>
        <v>41070158740</v>
      </c>
      <c r="H81" s="85">
        <f>SUM(H9,H11:H17,H19:H26,H28:H33,H35:H39,H41:H44,H46:H51,H53:H58,H60:H66,H68:H72,H74:H79)</f>
        <v>10932163673</v>
      </c>
      <c r="I81" s="93">
        <f t="shared" si="35"/>
        <v>52002322413</v>
      </c>
      <c r="J81" s="84">
        <f>SUM(J9,J11:J17,J19:J26,J28:J33,J35:J39,J41:J44,J46:J51,J53:J58,J60:J66,J68:J72,J74:J79)</f>
        <v>11332389875</v>
      </c>
      <c r="K81" s="95">
        <f>SUM(K9,K11:K17,K19:K26,K28:K33,K35:K39,K41:K44,K46:K51,K53:K58,K60:K66,K68:K72,K74:K79)</f>
        <v>1141703238</v>
      </c>
      <c r="L81" s="85">
        <f t="shared" si="36"/>
        <v>12474093113</v>
      </c>
      <c r="M81" s="44">
        <f t="shared" si="37"/>
        <v>0.2447445352574038</v>
      </c>
      <c r="N81" s="114">
        <f>SUM(N9,N11:N17,N19:N26,N28:N33,N35:N39,N41:N44,N46:N51,N53:N58,N60:N66,N68:N72,N74:N79)</f>
        <v>10479888125</v>
      </c>
      <c r="O81" s="115">
        <f>SUM(O9,O11:O17,O19:O26,O28:O33,O35:O39,O41:O44,O46:O51,O53:O58,O60:O66,O68:O72,O74:O79)</f>
        <v>1757347041</v>
      </c>
      <c r="P81" s="116">
        <f t="shared" si="38"/>
        <v>12237235166</v>
      </c>
      <c r="Q81" s="44">
        <f t="shared" si="39"/>
        <v>0.240097328632008</v>
      </c>
      <c r="R81" s="114">
        <f>SUM(R9,R11:R17,R19:R26,R28:R33,R35:R39,R41:R44,R46:R51,R53:R58,R60:R66,R68:R72,R74:R79)</f>
        <v>9948797388</v>
      </c>
      <c r="S81" s="116">
        <f>SUM(S9,S11:S17,S19:S26,S28:S33,S35:S39,S41:S44,S46:S51,S53:S58,S60:S66,S68:S72,S74:S79)</f>
        <v>1479675175</v>
      </c>
      <c r="T81" s="116">
        <f t="shared" si="40"/>
        <v>11428472563</v>
      </c>
      <c r="U81" s="44">
        <f t="shared" si="41"/>
        <v>0.21976850326482744</v>
      </c>
      <c r="V81" s="114">
        <f>SUM(V9,V11:V17,V19:V26,V28:V33,V35:V39,V41:V44,V46:V51,V53:V58,V60:V66,V68:V72,V74:V79)</f>
        <v>0</v>
      </c>
      <c r="W81" s="116">
        <f>SUM(W9,W11:W17,W19:W26,W28:W33,W35:W39,W41:W44,W46:W51,W53:W58,W60:W66,W68:W72,W74:W79)</f>
        <v>0</v>
      </c>
      <c r="X81" s="116">
        <f t="shared" si="42"/>
        <v>0</v>
      </c>
      <c r="Y81" s="44">
        <f t="shared" si="43"/>
        <v>0</v>
      </c>
      <c r="Z81" s="84">
        <f t="shared" si="44"/>
        <v>31761075388</v>
      </c>
      <c r="AA81" s="85">
        <f t="shared" si="45"/>
        <v>4378725454</v>
      </c>
      <c r="AB81" s="85">
        <f t="shared" si="46"/>
        <v>36139800842</v>
      </c>
      <c r="AC81" s="44">
        <f t="shared" si="47"/>
        <v>0.6949651316527635</v>
      </c>
      <c r="AD81" s="84">
        <f>SUM(AD9,AD11:AD17,AD19:AD26,AD28:AD33,AD35:AD39,AD41:AD44,AD46:AD51,AD53:AD58,AD60:AD66,AD68:AD72,AD74:AD79)</f>
        <v>9056874210</v>
      </c>
      <c r="AE81" s="85">
        <f>SUM(AE9,AE11:AE17,AE19:AE26,AE28:AE33,AE35:AE39,AE41:AE44,AE46:AE51,AE53:AE58,AE60:AE66,AE68:AE72,AE74:AE79)</f>
        <v>1337205655</v>
      </c>
      <c r="AF81" s="85">
        <f t="shared" si="48"/>
        <v>10394079865</v>
      </c>
      <c r="AG81" s="44">
        <f t="shared" si="49"/>
        <v>0.697110286586588</v>
      </c>
      <c r="AH81" s="44">
        <f t="shared" si="50"/>
        <v>0.0995174860531054</v>
      </c>
      <c r="AI81" s="66">
        <f>SUM(AI9,AI11:AI17,AI19:AI26,AI28:AI33,AI35:AI39,AI41:AI44,AI46:AI51,AI53:AI58,AI60:AI66,AI68:AI72,AI74:AI79)</f>
        <v>47292943320</v>
      </c>
      <c r="AJ81" s="66">
        <f>SUM(AJ9,AJ11:AJ17,AJ19:AJ26,AJ28:AJ33,AJ35:AJ39,AJ41:AJ44,AJ46:AJ51,AJ53:AJ58,AJ60:AJ66,AJ68:AJ72,AJ74:AJ79)</f>
        <v>46348340212</v>
      </c>
      <c r="AK81" s="66">
        <f>SUM(AK9,AK11:AK17,AK19:AK26,AK28:AK33,AK35:AK39,AK41:AK44,AK46:AK51,AK53:AK58,AK60:AK66,AK68:AK72,AK74:AK79)</f>
        <v>32309904728</v>
      </c>
      <c r="AL81" s="66"/>
    </row>
    <row r="82" spans="1:38" s="13" customFormat="1" ht="12.75">
      <c r="A82" s="67"/>
      <c r="B82" s="68"/>
      <c r="C82" s="69"/>
      <c r="D82" s="70"/>
      <c r="E82" s="70"/>
      <c r="F82" s="71"/>
      <c r="G82" s="72"/>
      <c r="H82" s="70"/>
      <c r="I82" s="73"/>
      <c r="J82" s="72"/>
      <c r="K82" s="74"/>
      <c r="L82" s="70"/>
      <c r="M82" s="73"/>
      <c r="N82" s="72"/>
      <c r="O82" s="74"/>
      <c r="P82" s="70"/>
      <c r="Q82" s="73"/>
      <c r="R82" s="72"/>
      <c r="S82" s="74"/>
      <c r="T82" s="70"/>
      <c r="U82" s="73"/>
      <c r="V82" s="72"/>
      <c r="W82" s="74"/>
      <c r="X82" s="70"/>
      <c r="Y82" s="73"/>
      <c r="Z82" s="72"/>
      <c r="AA82" s="74"/>
      <c r="AB82" s="70"/>
      <c r="AC82" s="73"/>
      <c r="AD82" s="72"/>
      <c r="AE82" s="70"/>
      <c r="AF82" s="70"/>
      <c r="AG82" s="73"/>
      <c r="AH82" s="73"/>
      <c r="AI82" s="12"/>
      <c r="AJ82" s="12"/>
      <c r="AK82" s="12"/>
      <c r="AL82" s="12"/>
    </row>
    <row r="83" spans="1:38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383</v>
      </c>
      <c r="C9" s="39" t="s">
        <v>384</v>
      </c>
      <c r="D9" s="80">
        <v>182985931</v>
      </c>
      <c r="E9" s="81">
        <v>73555000</v>
      </c>
      <c r="F9" s="82">
        <f>$D9+$E9</f>
        <v>256540931</v>
      </c>
      <c r="G9" s="80">
        <v>182985931</v>
      </c>
      <c r="H9" s="81">
        <v>73555000</v>
      </c>
      <c r="I9" s="83">
        <f>$G9+$H9</f>
        <v>256540931</v>
      </c>
      <c r="J9" s="80">
        <v>71996674</v>
      </c>
      <c r="K9" s="81">
        <v>364423</v>
      </c>
      <c r="L9" s="81">
        <f>$J9+$K9</f>
        <v>72361097</v>
      </c>
      <c r="M9" s="40">
        <f>IF($F9=0,0,$L9/$F9)</f>
        <v>0.28206452949997285</v>
      </c>
      <c r="N9" s="108">
        <v>58261486</v>
      </c>
      <c r="O9" s="109">
        <v>3470467</v>
      </c>
      <c r="P9" s="110">
        <f>$N9+$O9</f>
        <v>61731953</v>
      </c>
      <c r="Q9" s="40">
        <f>IF($F9=0,0,$P9/$F9)</f>
        <v>0.24063198320583004</v>
      </c>
      <c r="R9" s="108">
        <v>48456750</v>
      </c>
      <c r="S9" s="110">
        <v>10446187</v>
      </c>
      <c r="T9" s="110">
        <f>$R9+$S9</f>
        <v>58902937</v>
      </c>
      <c r="U9" s="40">
        <f>IF($I9=0,0,$T9/$I9)</f>
        <v>0.22960444078220016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178714910</v>
      </c>
      <c r="AA9" s="81">
        <f>$K9+$O9+$S9</f>
        <v>14281077</v>
      </c>
      <c r="AB9" s="81">
        <f>$Z9+$AA9</f>
        <v>192995987</v>
      </c>
      <c r="AC9" s="40">
        <f>IF($I9=0,0,$AB9/$I9)</f>
        <v>0.7523009534880031</v>
      </c>
      <c r="AD9" s="80">
        <v>42039589</v>
      </c>
      <c r="AE9" s="81">
        <v>4496304</v>
      </c>
      <c r="AF9" s="81">
        <f>$AD9+$AE9</f>
        <v>46535893</v>
      </c>
      <c r="AG9" s="40">
        <f>IF($AJ9=0,0,$AK9/$AJ9)</f>
        <v>0.7268033968083516</v>
      </c>
      <c r="AH9" s="40">
        <f>IF($AF9=0,0,(($T9/$AF9)-1))</f>
        <v>0.26575280289560577</v>
      </c>
      <c r="AI9" s="12">
        <v>215821341</v>
      </c>
      <c r="AJ9" s="12">
        <v>246938041</v>
      </c>
      <c r="AK9" s="12">
        <v>179475407</v>
      </c>
      <c r="AL9" s="12"/>
    </row>
    <row r="10" spans="1:38" s="13" customFormat="1" ht="12.75">
      <c r="A10" s="29" t="s">
        <v>97</v>
      </c>
      <c r="B10" s="63" t="s">
        <v>385</v>
      </c>
      <c r="C10" s="39" t="s">
        <v>386</v>
      </c>
      <c r="D10" s="80">
        <v>198865587</v>
      </c>
      <c r="E10" s="81">
        <v>99992200</v>
      </c>
      <c r="F10" s="83">
        <f aca="true" t="shared" si="0" ref="F10:F44">$D10+$E10</f>
        <v>298857787</v>
      </c>
      <c r="G10" s="80">
        <v>198865587</v>
      </c>
      <c r="H10" s="81">
        <v>99992200</v>
      </c>
      <c r="I10" s="83">
        <f aca="true" t="shared" si="1" ref="I10:I44">$G10+$H10</f>
        <v>298857787</v>
      </c>
      <c r="J10" s="80">
        <v>62198753</v>
      </c>
      <c r="K10" s="81">
        <v>15531332</v>
      </c>
      <c r="L10" s="81">
        <f aca="true" t="shared" si="2" ref="L10:L44">$J10+$K10</f>
        <v>77730085</v>
      </c>
      <c r="M10" s="40">
        <f aca="true" t="shared" si="3" ref="M10:M44">IF($F10=0,0,$L10/$F10)</f>
        <v>0.2600905460094302</v>
      </c>
      <c r="N10" s="108">
        <v>53437099</v>
      </c>
      <c r="O10" s="109">
        <v>10662560</v>
      </c>
      <c r="P10" s="110">
        <f aca="true" t="shared" si="4" ref="P10:P44">$N10+$O10</f>
        <v>64099659</v>
      </c>
      <c r="Q10" s="40">
        <f aca="true" t="shared" si="5" ref="Q10:Q44">IF($F10=0,0,$P10/$F10)</f>
        <v>0.21448214431166887</v>
      </c>
      <c r="R10" s="108">
        <v>40080605</v>
      </c>
      <c r="S10" s="110">
        <v>14242921</v>
      </c>
      <c r="T10" s="110">
        <f aca="true" t="shared" si="6" ref="T10:T44">$R10+$S10</f>
        <v>54323526</v>
      </c>
      <c r="U10" s="40">
        <f aca="true" t="shared" si="7" ref="U10:U44">IF($I10=0,0,$T10/$I10)</f>
        <v>0.18177048871743134</v>
      </c>
      <c r="V10" s="108">
        <v>0</v>
      </c>
      <c r="W10" s="110">
        <v>0</v>
      </c>
      <c r="X10" s="110">
        <f aca="true" t="shared" si="8" ref="X10:X44">$V10+$W10</f>
        <v>0</v>
      </c>
      <c r="Y10" s="40">
        <f aca="true" t="shared" si="9" ref="Y10:Y44">IF($I10=0,0,$X10/$I10)</f>
        <v>0</v>
      </c>
      <c r="Z10" s="80">
        <f aca="true" t="shared" si="10" ref="Z10:Z44">$J10+$N10+$R10</f>
        <v>155716457</v>
      </c>
      <c r="AA10" s="81">
        <f aca="true" t="shared" si="11" ref="AA10:AA44">$K10+$O10+$S10</f>
        <v>40436813</v>
      </c>
      <c r="AB10" s="81">
        <f aca="true" t="shared" si="12" ref="AB10:AB44">$Z10+$AA10</f>
        <v>196153270</v>
      </c>
      <c r="AC10" s="40">
        <f aca="true" t="shared" si="13" ref="AC10:AC44">IF($I10=0,0,$AB10/$I10)</f>
        <v>0.6563431790385305</v>
      </c>
      <c r="AD10" s="80">
        <v>39056573</v>
      </c>
      <c r="AE10" s="81">
        <v>10856672</v>
      </c>
      <c r="AF10" s="81">
        <f aca="true" t="shared" si="14" ref="AF10:AF44">$AD10+$AE10</f>
        <v>49913245</v>
      </c>
      <c r="AG10" s="40">
        <f aca="true" t="shared" si="15" ref="AG10:AG44">IF($AJ10=0,0,$AK10/$AJ10)</f>
        <v>0.7149954569882365</v>
      </c>
      <c r="AH10" s="40">
        <f aca="true" t="shared" si="16" ref="AH10:AH44">IF($AF10=0,0,(($T10/$AF10)-1))</f>
        <v>0.08835893158218822</v>
      </c>
      <c r="AI10" s="12">
        <v>266367057</v>
      </c>
      <c r="AJ10" s="12">
        <v>259737386</v>
      </c>
      <c r="AK10" s="12">
        <v>185711051</v>
      </c>
      <c r="AL10" s="12"/>
    </row>
    <row r="11" spans="1:38" s="13" customFormat="1" ht="12.75">
      <c r="A11" s="29" t="s">
        <v>97</v>
      </c>
      <c r="B11" s="63" t="s">
        <v>387</v>
      </c>
      <c r="C11" s="39" t="s">
        <v>388</v>
      </c>
      <c r="D11" s="80">
        <v>697686309</v>
      </c>
      <c r="E11" s="81">
        <v>118654828</v>
      </c>
      <c r="F11" s="82">
        <f t="shared" si="0"/>
        <v>816341137</v>
      </c>
      <c r="G11" s="80">
        <v>697760309</v>
      </c>
      <c r="H11" s="81">
        <v>115591062</v>
      </c>
      <c r="I11" s="83">
        <f t="shared" si="1"/>
        <v>813351371</v>
      </c>
      <c r="J11" s="80">
        <v>224035888</v>
      </c>
      <c r="K11" s="81">
        <v>8289692</v>
      </c>
      <c r="L11" s="81">
        <f t="shared" si="2"/>
        <v>232325580</v>
      </c>
      <c r="M11" s="40">
        <f t="shared" si="3"/>
        <v>0.28459374331395476</v>
      </c>
      <c r="N11" s="108">
        <v>179317692</v>
      </c>
      <c r="O11" s="109">
        <v>9960674</v>
      </c>
      <c r="P11" s="110">
        <f t="shared" si="4"/>
        <v>189278366</v>
      </c>
      <c r="Q11" s="40">
        <f t="shared" si="5"/>
        <v>0.2318618496864994</v>
      </c>
      <c r="R11" s="108">
        <v>119435174</v>
      </c>
      <c r="S11" s="110">
        <v>11761227</v>
      </c>
      <c r="T11" s="110">
        <f t="shared" si="6"/>
        <v>131196401</v>
      </c>
      <c r="U11" s="40">
        <f t="shared" si="7"/>
        <v>0.161303473108672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522788754</v>
      </c>
      <c r="AA11" s="81">
        <f t="shared" si="11"/>
        <v>30011593</v>
      </c>
      <c r="AB11" s="81">
        <f t="shared" si="12"/>
        <v>552800347</v>
      </c>
      <c r="AC11" s="40">
        <f t="shared" si="13"/>
        <v>0.6796574847108728</v>
      </c>
      <c r="AD11" s="80">
        <v>165934173</v>
      </c>
      <c r="AE11" s="81">
        <v>12829704</v>
      </c>
      <c r="AF11" s="81">
        <f t="shared" si="14"/>
        <v>178763877</v>
      </c>
      <c r="AG11" s="40">
        <f t="shared" si="15"/>
        <v>0.8281046727897472</v>
      </c>
      <c r="AH11" s="40">
        <f t="shared" si="16"/>
        <v>-0.2660910962453561</v>
      </c>
      <c r="AI11" s="12">
        <v>752338617</v>
      </c>
      <c r="AJ11" s="12">
        <v>751705617</v>
      </c>
      <c r="AK11" s="12">
        <v>622490934</v>
      </c>
      <c r="AL11" s="12"/>
    </row>
    <row r="12" spans="1:38" s="13" customFormat="1" ht="12.75">
      <c r="A12" s="29" t="s">
        <v>97</v>
      </c>
      <c r="B12" s="63" t="s">
        <v>389</v>
      </c>
      <c r="C12" s="39" t="s">
        <v>390</v>
      </c>
      <c r="D12" s="80">
        <v>316622787</v>
      </c>
      <c r="E12" s="81">
        <v>54117400</v>
      </c>
      <c r="F12" s="82">
        <f t="shared" si="0"/>
        <v>370740187</v>
      </c>
      <c r="G12" s="80">
        <v>316622787</v>
      </c>
      <c r="H12" s="81">
        <v>54117400</v>
      </c>
      <c r="I12" s="83">
        <f t="shared" si="1"/>
        <v>370740187</v>
      </c>
      <c r="J12" s="80">
        <v>69183497</v>
      </c>
      <c r="K12" s="81">
        <v>7030451</v>
      </c>
      <c r="L12" s="81">
        <f t="shared" si="2"/>
        <v>76213948</v>
      </c>
      <c r="M12" s="40">
        <f t="shared" si="3"/>
        <v>0.20557239455673038</v>
      </c>
      <c r="N12" s="108">
        <v>76429439</v>
      </c>
      <c r="O12" s="109">
        <v>7523673</v>
      </c>
      <c r="P12" s="110">
        <f t="shared" si="4"/>
        <v>83953112</v>
      </c>
      <c r="Q12" s="40">
        <f t="shared" si="5"/>
        <v>0.22644729366768107</v>
      </c>
      <c r="R12" s="108">
        <v>65476381</v>
      </c>
      <c r="S12" s="110">
        <v>11546070</v>
      </c>
      <c r="T12" s="110">
        <f t="shared" si="6"/>
        <v>77022451</v>
      </c>
      <c r="U12" s="40">
        <f t="shared" si="7"/>
        <v>0.20775317513663552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211089317</v>
      </c>
      <c r="AA12" s="81">
        <f t="shared" si="11"/>
        <v>26100194</v>
      </c>
      <c r="AB12" s="81">
        <f t="shared" si="12"/>
        <v>237189511</v>
      </c>
      <c r="AC12" s="40">
        <f t="shared" si="13"/>
        <v>0.639772863361047</v>
      </c>
      <c r="AD12" s="80">
        <v>84099110</v>
      </c>
      <c r="AE12" s="81">
        <v>5707115</v>
      </c>
      <c r="AF12" s="81">
        <f t="shared" si="14"/>
        <v>89806225</v>
      </c>
      <c r="AG12" s="40">
        <f t="shared" si="15"/>
        <v>0.6974105363882278</v>
      </c>
      <c r="AH12" s="40">
        <f t="shared" si="16"/>
        <v>-0.1423484173842069</v>
      </c>
      <c r="AI12" s="12">
        <v>351060000</v>
      </c>
      <c r="AJ12" s="12">
        <v>368338136</v>
      </c>
      <c r="AK12" s="12">
        <v>256882897</v>
      </c>
      <c r="AL12" s="12"/>
    </row>
    <row r="13" spans="1:38" s="13" customFormat="1" ht="12.75">
      <c r="A13" s="29" t="s">
        <v>97</v>
      </c>
      <c r="B13" s="63" t="s">
        <v>391</v>
      </c>
      <c r="C13" s="39" t="s">
        <v>392</v>
      </c>
      <c r="D13" s="80">
        <v>106938155</v>
      </c>
      <c r="E13" s="81">
        <v>47890161</v>
      </c>
      <c r="F13" s="82">
        <f t="shared" si="0"/>
        <v>154828316</v>
      </c>
      <c r="G13" s="80">
        <v>106938155</v>
      </c>
      <c r="H13" s="81">
        <v>47890161</v>
      </c>
      <c r="I13" s="83">
        <f t="shared" si="1"/>
        <v>154828316</v>
      </c>
      <c r="J13" s="80">
        <v>28374588</v>
      </c>
      <c r="K13" s="81">
        <v>10751424</v>
      </c>
      <c r="L13" s="81">
        <f t="shared" si="2"/>
        <v>39126012</v>
      </c>
      <c r="M13" s="40">
        <f t="shared" si="3"/>
        <v>0.2527057905867813</v>
      </c>
      <c r="N13" s="108">
        <v>23820164</v>
      </c>
      <c r="O13" s="109">
        <v>4618184</v>
      </c>
      <c r="P13" s="110">
        <f t="shared" si="4"/>
        <v>28438348</v>
      </c>
      <c r="Q13" s="40">
        <f t="shared" si="5"/>
        <v>0.18367666028221866</v>
      </c>
      <c r="R13" s="108">
        <v>19409364</v>
      </c>
      <c r="S13" s="110">
        <v>10673279</v>
      </c>
      <c r="T13" s="110">
        <f t="shared" si="6"/>
        <v>30082643</v>
      </c>
      <c r="U13" s="40">
        <f t="shared" si="7"/>
        <v>0.19429677837482906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71604116</v>
      </c>
      <c r="AA13" s="81">
        <f t="shared" si="11"/>
        <v>26042887</v>
      </c>
      <c r="AB13" s="81">
        <f t="shared" si="12"/>
        <v>97647003</v>
      </c>
      <c r="AC13" s="40">
        <f t="shared" si="13"/>
        <v>0.630679229243829</v>
      </c>
      <c r="AD13" s="80">
        <v>20095214</v>
      </c>
      <c r="AE13" s="81">
        <v>11570346</v>
      </c>
      <c r="AF13" s="81">
        <f t="shared" si="14"/>
        <v>31665560</v>
      </c>
      <c r="AG13" s="40">
        <f t="shared" si="15"/>
        <v>0.6788109648328129</v>
      </c>
      <c r="AH13" s="40">
        <f t="shared" si="16"/>
        <v>-0.04998859960158608</v>
      </c>
      <c r="AI13" s="12">
        <v>119982594</v>
      </c>
      <c r="AJ13" s="12">
        <v>136229747</v>
      </c>
      <c r="AK13" s="12">
        <v>92474246</v>
      </c>
      <c r="AL13" s="12"/>
    </row>
    <row r="14" spans="1:38" s="13" customFormat="1" ht="12.75">
      <c r="A14" s="29" t="s">
        <v>116</v>
      </c>
      <c r="B14" s="63" t="s">
        <v>393</v>
      </c>
      <c r="C14" s="39" t="s">
        <v>394</v>
      </c>
      <c r="D14" s="80">
        <v>648304649</v>
      </c>
      <c r="E14" s="81">
        <v>294860000</v>
      </c>
      <c r="F14" s="82">
        <f t="shared" si="0"/>
        <v>943164649</v>
      </c>
      <c r="G14" s="80">
        <v>648304649</v>
      </c>
      <c r="H14" s="81">
        <v>294860000</v>
      </c>
      <c r="I14" s="83">
        <f t="shared" si="1"/>
        <v>943164649</v>
      </c>
      <c r="J14" s="80">
        <v>23094385</v>
      </c>
      <c r="K14" s="81">
        <v>33868369</v>
      </c>
      <c r="L14" s="81">
        <f t="shared" si="2"/>
        <v>56962754</v>
      </c>
      <c r="M14" s="40">
        <f t="shared" si="3"/>
        <v>0.06039534460965574</v>
      </c>
      <c r="N14" s="108">
        <v>199541984</v>
      </c>
      <c r="O14" s="109">
        <v>27539996</v>
      </c>
      <c r="P14" s="110">
        <f t="shared" si="4"/>
        <v>227081980</v>
      </c>
      <c r="Q14" s="40">
        <f t="shared" si="5"/>
        <v>0.2407660001260289</v>
      </c>
      <c r="R14" s="108">
        <v>220575649</v>
      </c>
      <c r="S14" s="110">
        <v>93718937</v>
      </c>
      <c r="T14" s="110">
        <f t="shared" si="6"/>
        <v>314294586</v>
      </c>
      <c r="U14" s="40">
        <f t="shared" si="7"/>
        <v>0.3332340608113695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443212018</v>
      </c>
      <c r="AA14" s="81">
        <f t="shared" si="11"/>
        <v>155127302</v>
      </c>
      <c r="AB14" s="81">
        <f t="shared" si="12"/>
        <v>598339320</v>
      </c>
      <c r="AC14" s="40">
        <f t="shared" si="13"/>
        <v>0.6343954055470542</v>
      </c>
      <c r="AD14" s="80">
        <v>165988801</v>
      </c>
      <c r="AE14" s="81">
        <v>18249750</v>
      </c>
      <c r="AF14" s="81">
        <f t="shared" si="14"/>
        <v>184238551</v>
      </c>
      <c r="AG14" s="40">
        <f t="shared" si="15"/>
        <v>0.25794627529735736</v>
      </c>
      <c r="AH14" s="40">
        <f t="shared" si="16"/>
        <v>0.7059110826376398</v>
      </c>
      <c r="AI14" s="12">
        <v>1982676809</v>
      </c>
      <c r="AJ14" s="12">
        <v>1982676809</v>
      </c>
      <c r="AK14" s="12">
        <v>511424098</v>
      </c>
      <c r="AL14" s="12"/>
    </row>
    <row r="15" spans="1:38" s="59" customFormat="1" ht="12.75">
      <c r="A15" s="64"/>
      <c r="B15" s="65" t="s">
        <v>395</v>
      </c>
      <c r="C15" s="32"/>
      <c r="D15" s="84">
        <f>SUM(D9:D14)</f>
        <v>2151403418</v>
      </c>
      <c r="E15" s="85">
        <f>SUM(E9:E14)</f>
        <v>689069589</v>
      </c>
      <c r="F15" s="93">
        <f t="shared" si="0"/>
        <v>2840473007</v>
      </c>
      <c r="G15" s="84">
        <f>SUM(G9:G14)</f>
        <v>2151477418</v>
      </c>
      <c r="H15" s="85">
        <f>SUM(H9:H14)</f>
        <v>686005823</v>
      </c>
      <c r="I15" s="86">
        <f t="shared" si="1"/>
        <v>2837483241</v>
      </c>
      <c r="J15" s="84">
        <f>SUM(J9:J14)</f>
        <v>478883785</v>
      </c>
      <c r="K15" s="85">
        <f>SUM(K9:K14)</f>
        <v>75835691</v>
      </c>
      <c r="L15" s="85">
        <f t="shared" si="2"/>
        <v>554719476</v>
      </c>
      <c r="M15" s="44">
        <f t="shared" si="3"/>
        <v>0.19529123305624146</v>
      </c>
      <c r="N15" s="114">
        <f>SUM(N9:N14)</f>
        <v>590807864</v>
      </c>
      <c r="O15" s="115">
        <f>SUM(O9:O14)</f>
        <v>63775554</v>
      </c>
      <c r="P15" s="116">
        <f t="shared" si="4"/>
        <v>654583418</v>
      </c>
      <c r="Q15" s="44">
        <f t="shared" si="5"/>
        <v>0.23044873737115573</v>
      </c>
      <c r="R15" s="114">
        <f>SUM(R9:R14)</f>
        <v>513433923</v>
      </c>
      <c r="S15" s="116">
        <f>SUM(S9:S14)</f>
        <v>152388621</v>
      </c>
      <c r="T15" s="116">
        <f t="shared" si="6"/>
        <v>665822544</v>
      </c>
      <c r="U15" s="44">
        <f t="shared" si="7"/>
        <v>0.23465250274583033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1583125572</v>
      </c>
      <c r="AA15" s="85">
        <f t="shared" si="11"/>
        <v>291999866</v>
      </c>
      <c r="AB15" s="85">
        <f t="shared" si="12"/>
        <v>1875125438</v>
      </c>
      <c r="AC15" s="44">
        <f t="shared" si="13"/>
        <v>0.6608410618626804</v>
      </c>
      <c r="AD15" s="84">
        <f>SUM(AD9:AD14)</f>
        <v>517213460</v>
      </c>
      <c r="AE15" s="85">
        <f>SUM(AE9:AE14)</f>
        <v>63709891</v>
      </c>
      <c r="AF15" s="85">
        <f t="shared" si="14"/>
        <v>580923351</v>
      </c>
      <c r="AG15" s="44">
        <f t="shared" si="15"/>
        <v>0.4934979528878376</v>
      </c>
      <c r="AH15" s="44">
        <f t="shared" si="16"/>
        <v>0.14614525798258016</v>
      </c>
      <c r="AI15" s="66">
        <f>SUM(AI9:AI14)</f>
        <v>3688246418</v>
      </c>
      <c r="AJ15" s="66">
        <f>SUM(AJ9:AJ14)</f>
        <v>3745625736</v>
      </c>
      <c r="AK15" s="66">
        <f>SUM(AK9:AK14)</f>
        <v>1848458633</v>
      </c>
      <c r="AL15" s="66"/>
    </row>
    <row r="16" spans="1:38" s="13" customFormat="1" ht="12.75">
      <c r="A16" s="29" t="s">
        <v>97</v>
      </c>
      <c r="B16" s="63" t="s">
        <v>396</v>
      </c>
      <c r="C16" s="39" t="s">
        <v>397</v>
      </c>
      <c r="D16" s="80">
        <v>156650000</v>
      </c>
      <c r="E16" s="81">
        <v>14604000</v>
      </c>
      <c r="F16" s="82">
        <f t="shared" si="0"/>
        <v>171254000</v>
      </c>
      <c r="G16" s="80">
        <v>156650000</v>
      </c>
      <c r="H16" s="81">
        <v>14604000</v>
      </c>
      <c r="I16" s="83">
        <f t="shared" si="1"/>
        <v>171254000</v>
      </c>
      <c r="J16" s="80">
        <v>56703327</v>
      </c>
      <c r="K16" s="81">
        <v>0</v>
      </c>
      <c r="L16" s="81">
        <f t="shared" si="2"/>
        <v>56703327</v>
      </c>
      <c r="M16" s="40">
        <f t="shared" si="3"/>
        <v>0.3311065843717519</v>
      </c>
      <c r="N16" s="108">
        <v>35352312</v>
      </c>
      <c r="O16" s="109">
        <v>1507501</v>
      </c>
      <c r="P16" s="110">
        <f t="shared" si="4"/>
        <v>36859813</v>
      </c>
      <c r="Q16" s="40">
        <f t="shared" si="5"/>
        <v>0.2152347565604307</v>
      </c>
      <c r="R16" s="108">
        <v>33313554</v>
      </c>
      <c r="S16" s="110">
        <v>2089390</v>
      </c>
      <c r="T16" s="110">
        <f t="shared" si="6"/>
        <v>35402944</v>
      </c>
      <c r="U16" s="40">
        <f t="shared" si="7"/>
        <v>0.20672769103203428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125369193</v>
      </c>
      <c r="AA16" s="81">
        <f t="shared" si="11"/>
        <v>3596891</v>
      </c>
      <c r="AB16" s="81">
        <f t="shared" si="12"/>
        <v>128966084</v>
      </c>
      <c r="AC16" s="40">
        <f t="shared" si="13"/>
        <v>0.7530690319642169</v>
      </c>
      <c r="AD16" s="80">
        <v>36152614</v>
      </c>
      <c r="AE16" s="81">
        <v>0</v>
      </c>
      <c r="AF16" s="81">
        <f t="shared" si="14"/>
        <v>36152614</v>
      </c>
      <c r="AG16" s="40">
        <f t="shared" si="15"/>
        <v>0.7764654509373728</v>
      </c>
      <c r="AH16" s="40">
        <f t="shared" si="16"/>
        <v>-0.020736259900874687</v>
      </c>
      <c r="AI16" s="12">
        <v>152841000</v>
      </c>
      <c r="AJ16" s="12">
        <v>162262000</v>
      </c>
      <c r="AK16" s="12">
        <v>125990837</v>
      </c>
      <c r="AL16" s="12"/>
    </row>
    <row r="17" spans="1:38" s="13" customFormat="1" ht="12.75">
      <c r="A17" s="29" t="s">
        <v>97</v>
      </c>
      <c r="B17" s="63" t="s">
        <v>398</v>
      </c>
      <c r="C17" s="39" t="s">
        <v>399</v>
      </c>
      <c r="D17" s="80">
        <v>66056948</v>
      </c>
      <c r="E17" s="81">
        <v>18543150</v>
      </c>
      <c r="F17" s="82">
        <f t="shared" si="0"/>
        <v>84600098</v>
      </c>
      <c r="G17" s="80">
        <v>66056948</v>
      </c>
      <c r="H17" s="81">
        <v>18543150</v>
      </c>
      <c r="I17" s="83">
        <f t="shared" si="1"/>
        <v>84600098</v>
      </c>
      <c r="J17" s="80">
        <v>19105941</v>
      </c>
      <c r="K17" s="81">
        <v>10408742</v>
      </c>
      <c r="L17" s="81">
        <f t="shared" si="2"/>
        <v>29514683</v>
      </c>
      <c r="M17" s="40">
        <f t="shared" si="3"/>
        <v>0.3488729173812541</v>
      </c>
      <c r="N17" s="108">
        <v>2965129</v>
      </c>
      <c r="O17" s="109">
        <v>5320481</v>
      </c>
      <c r="P17" s="110">
        <f t="shared" si="4"/>
        <v>8285610</v>
      </c>
      <c r="Q17" s="40">
        <f t="shared" si="5"/>
        <v>0.0979385390310068</v>
      </c>
      <c r="R17" s="108">
        <v>11991170</v>
      </c>
      <c r="S17" s="110">
        <v>3557227</v>
      </c>
      <c r="T17" s="110">
        <f t="shared" si="6"/>
        <v>15548397</v>
      </c>
      <c r="U17" s="40">
        <f t="shared" si="7"/>
        <v>0.18378698568410642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34062240</v>
      </c>
      <c r="AA17" s="81">
        <f t="shared" si="11"/>
        <v>19286450</v>
      </c>
      <c r="AB17" s="81">
        <f t="shared" si="12"/>
        <v>53348690</v>
      </c>
      <c r="AC17" s="40">
        <f t="shared" si="13"/>
        <v>0.6305984420963673</v>
      </c>
      <c r="AD17" s="80">
        <v>13040594</v>
      </c>
      <c r="AE17" s="81">
        <v>1199553</v>
      </c>
      <c r="AF17" s="81">
        <f t="shared" si="14"/>
        <v>14240147</v>
      </c>
      <c r="AG17" s="40">
        <f t="shared" si="15"/>
        <v>1.5310731518679106</v>
      </c>
      <c r="AH17" s="40">
        <f t="shared" si="16"/>
        <v>0.09187054038135978</v>
      </c>
      <c r="AI17" s="12">
        <v>98699846</v>
      </c>
      <c r="AJ17" s="12">
        <v>41193890</v>
      </c>
      <c r="AK17" s="12">
        <v>63070859</v>
      </c>
      <c r="AL17" s="12"/>
    </row>
    <row r="18" spans="1:38" s="13" customFormat="1" ht="12.75">
      <c r="A18" s="29" t="s">
        <v>97</v>
      </c>
      <c r="B18" s="63" t="s">
        <v>400</v>
      </c>
      <c r="C18" s="39" t="s">
        <v>401</v>
      </c>
      <c r="D18" s="80">
        <v>615602046</v>
      </c>
      <c r="E18" s="81">
        <v>206783000</v>
      </c>
      <c r="F18" s="82">
        <f t="shared" si="0"/>
        <v>822385046</v>
      </c>
      <c r="G18" s="80">
        <v>629666000</v>
      </c>
      <c r="H18" s="81">
        <v>189930000</v>
      </c>
      <c r="I18" s="83">
        <f t="shared" si="1"/>
        <v>819596000</v>
      </c>
      <c r="J18" s="80">
        <v>188978936</v>
      </c>
      <c r="K18" s="81">
        <v>28472198</v>
      </c>
      <c r="L18" s="81">
        <f t="shared" si="2"/>
        <v>217451134</v>
      </c>
      <c r="M18" s="40">
        <f t="shared" si="3"/>
        <v>0.2644152335425613</v>
      </c>
      <c r="N18" s="108">
        <v>128456977</v>
      </c>
      <c r="O18" s="109">
        <v>30349583</v>
      </c>
      <c r="P18" s="110">
        <f t="shared" si="4"/>
        <v>158806560</v>
      </c>
      <c r="Q18" s="40">
        <f t="shared" si="5"/>
        <v>0.19310487316424282</v>
      </c>
      <c r="R18" s="108">
        <v>100767836</v>
      </c>
      <c r="S18" s="110">
        <v>14883659</v>
      </c>
      <c r="T18" s="110">
        <f t="shared" si="6"/>
        <v>115651495</v>
      </c>
      <c r="U18" s="40">
        <f t="shared" si="7"/>
        <v>0.14110793000453883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418203749</v>
      </c>
      <c r="AA18" s="81">
        <f t="shared" si="11"/>
        <v>73705440</v>
      </c>
      <c r="AB18" s="81">
        <f t="shared" si="12"/>
        <v>491909189</v>
      </c>
      <c r="AC18" s="40">
        <f t="shared" si="13"/>
        <v>0.6001849557586909</v>
      </c>
      <c r="AD18" s="80">
        <v>87839806</v>
      </c>
      <c r="AE18" s="81">
        <v>17848092</v>
      </c>
      <c r="AF18" s="81">
        <f t="shared" si="14"/>
        <v>105687898</v>
      </c>
      <c r="AG18" s="40">
        <f t="shared" si="15"/>
        <v>0.6260961633386796</v>
      </c>
      <c r="AH18" s="40">
        <f t="shared" si="16"/>
        <v>0.09427377389982716</v>
      </c>
      <c r="AI18" s="12">
        <v>653327646</v>
      </c>
      <c r="AJ18" s="12">
        <v>728927749</v>
      </c>
      <c r="AK18" s="12">
        <v>456378867</v>
      </c>
      <c r="AL18" s="12"/>
    </row>
    <row r="19" spans="1:38" s="13" customFormat="1" ht="12.75">
      <c r="A19" s="29" t="s">
        <v>97</v>
      </c>
      <c r="B19" s="63" t="s">
        <v>402</v>
      </c>
      <c r="C19" s="39" t="s">
        <v>403</v>
      </c>
      <c r="D19" s="80">
        <v>582885484</v>
      </c>
      <c r="E19" s="81">
        <v>123193337</v>
      </c>
      <c r="F19" s="82">
        <f t="shared" si="0"/>
        <v>706078821</v>
      </c>
      <c r="G19" s="80">
        <v>582885484</v>
      </c>
      <c r="H19" s="81">
        <v>123193337</v>
      </c>
      <c r="I19" s="83">
        <f t="shared" si="1"/>
        <v>706078821</v>
      </c>
      <c r="J19" s="80">
        <v>173330025</v>
      </c>
      <c r="K19" s="81">
        <v>97810383</v>
      </c>
      <c r="L19" s="81">
        <f t="shared" si="2"/>
        <v>271140408</v>
      </c>
      <c r="M19" s="40">
        <f t="shared" si="3"/>
        <v>0.3840086969553786</v>
      </c>
      <c r="N19" s="108">
        <v>158822084</v>
      </c>
      <c r="O19" s="109">
        <v>13645023</v>
      </c>
      <c r="P19" s="110">
        <f t="shared" si="4"/>
        <v>172467107</v>
      </c>
      <c r="Q19" s="40">
        <f t="shared" si="5"/>
        <v>0.2442604166426343</v>
      </c>
      <c r="R19" s="108">
        <v>132344577</v>
      </c>
      <c r="S19" s="110">
        <v>9084371</v>
      </c>
      <c r="T19" s="110">
        <f t="shared" si="6"/>
        <v>141428948</v>
      </c>
      <c r="U19" s="40">
        <f t="shared" si="7"/>
        <v>0.2003019263482483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464496686</v>
      </c>
      <c r="AA19" s="81">
        <f t="shared" si="11"/>
        <v>120539777</v>
      </c>
      <c r="AB19" s="81">
        <f t="shared" si="12"/>
        <v>585036463</v>
      </c>
      <c r="AC19" s="40">
        <f t="shared" si="13"/>
        <v>0.8285710399462611</v>
      </c>
      <c r="AD19" s="80">
        <v>130422107</v>
      </c>
      <c r="AE19" s="81">
        <v>5762917</v>
      </c>
      <c r="AF19" s="81">
        <f t="shared" si="14"/>
        <v>136185024</v>
      </c>
      <c r="AG19" s="40">
        <f t="shared" si="15"/>
        <v>0.49556260799689933</v>
      </c>
      <c r="AH19" s="40">
        <f t="shared" si="16"/>
        <v>0.03850587859058563</v>
      </c>
      <c r="AI19" s="12">
        <v>914658204</v>
      </c>
      <c r="AJ19" s="12">
        <v>914658204</v>
      </c>
      <c r="AK19" s="12">
        <v>453270405</v>
      </c>
      <c r="AL19" s="12"/>
    </row>
    <row r="20" spans="1:38" s="13" customFormat="1" ht="12.75">
      <c r="A20" s="29" t="s">
        <v>116</v>
      </c>
      <c r="B20" s="63" t="s">
        <v>404</v>
      </c>
      <c r="C20" s="39" t="s">
        <v>405</v>
      </c>
      <c r="D20" s="80">
        <v>730649552</v>
      </c>
      <c r="E20" s="81">
        <v>567808838</v>
      </c>
      <c r="F20" s="82">
        <f t="shared" si="0"/>
        <v>1298458390</v>
      </c>
      <c r="G20" s="80">
        <v>730649552</v>
      </c>
      <c r="H20" s="81">
        <v>567808838</v>
      </c>
      <c r="I20" s="83">
        <f t="shared" si="1"/>
        <v>1298458390</v>
      </c>
      <c r="J20" s="80">
        <v>124554840</v>
      </c>
      <c r="K20" s="81">
        <v>71673928</v>
      </c>
      <c r="L20" s="81">
        <f t="shared" si="2"/>
        <v>196228768</v>
      </c>
      <c r="M20" s="40">
        <f t="shared" si="3"/>
        <v>0.1511244176257354</v>
      </c>
      <c r="N20" s="108">
        <v>300953500</v>
      </c>
      <c r="O20" s="109">
        <v>84799904</v>
      </c>
      <c r="P20" s="110">
        <f t="shared" si="4"/>
        <v>385753404</v>
      </c>
      <c r="Q20" s="40">
        <f t="shared" si="5"/>
        <v>0.2970856878979387</v>
      </c>
      <c r="R20" s="108">
        <v>117665094</v>
      </c>
      <c r="S20" s="110">
        <v>58569087</v>
      </c>
      <c r="T20" s="110">
        <f t="shared" si="6"/>
        <v>176234181</v>
      </c>
      <c r="U20" s="40">
        <f t="shared" si="7"/>
        <v>0.1357257054652325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543173434</v>
      </c>
      <c r="AA20" s="81">
        <f t="shared" si="11"/>
        <v>215042919</v>
      </c>
      <c r="AB20" s="81">
        <f t="shared" si="12"/>
        <v>758216353</v>
      </c>
      <c r="AC20" s="40">
        <f t="shared" si="13"/>
        <v>0.5839358109889066</v>
      </c>
      <c r="AD20" s="80">
        <v>131374063</v>
      </c>
      <c r="AE20" s="81">
        <v>94470394</v>
      </c>
      <c r="AF20" s="81">
        <f t="shared" si="14"/>
        <v>225844457</v>
      </c>
      <c r="AG20" s="40">
        <f t="shared" si="15"/>
        <v>0.6230873858864464</v>
      </c>
      <c r="AH20" s="40">
        <f t="shared" si="16"/>
        <v>-0.21966567902084932</v>
      </c>
      <c r="AI20" s="12">
        <v>1333149088</v>
      </c>
      <c r="AJ20" s="12">
        <v>1088508189</v>
      </c>
      <c r="AK20" s="12">
        <v>678235722</v>
      </c>
      <c r="AL20" s="12"/>
    </row>
    <row r="21" spans="1:38" s="59" customFormat="1" ht="12.75">
      <c r="A21" s="64"/>
      <c r="B21" s="65" t="s">
        <v>406</v>
      </c>
      <c r="C21" s="32"/>
      <c r="D21" s="84">
        <f>SUM(D16:D20)</f>
        <v>2151844030</v>
      </c>
      <c r="E21" s="85">
        <f>SUM(E16:E20)</f>
        <v>930932325</v>
      </c>
      <c r="F21" s="86">
        <f t="shared" si="0"/>
        <v>3082776355</v>
      </c>
      <c r="G21" s="84">
        <f>SUM(G16:G20)</f>
        <v>2165907984</v>
      </c>
      <c r="H21" s="85">
        <f>SUM(H16:H20)</f>
        <v>914079325</v>
      </c>
      <c r="I21" s="86">
        <f t="shared" si="1"/>
        <v>3079987309</v>
      </c>
      <c r="J21" s="84">
        <f>SUM(J16:J20)</f>
        <v>562673069</v>
      </c>
      <c r="K21" s="85">
        <f>SUM(K16:K20)</f>
        <v>208365251</v>
      </c>
      <c r="L21" s="85">
        <f t="shared" si="2"/>
        <v>771038320</v>
      </c>
      <c r="M21" s="44">
        <f t="shared" si="3"/>
        <v>0.2501116627385057</v>
      </c>
      <c r="N21" s="114">
        <f>SUM(N16:N20)</f>
        <v>626550002</v>
      </c>
      <c r="O21" s="115">
        <f>SUM(O16:O20)</f>
        <v>135622492</v>
      </c>
      <c r="P21" s="116">
        <f t="shared" si="4"/>
        <v>762172494</v>
      </c>
      <c r="Q21" s="44">
        <f t="shared" si="5"/>
        <v>0.24723574020016773</v>
      </c>
      <c r="R21" s="114">
        <f>SUM(R16:R20)</f>
        <v>396082231</v>
      </c>
      <c r="S21" s="116">
        <f>SUM(S16:S20)</f>
        <v>88183734</v>
      </c>
      <c r="T21" s="116">
        <f t="shared" si="6"/>
        <v>484265965</v>
      </c>
      <c r="U21" s="44">
        <f t="shared" si="7"/>
        <v>0.1572298572740645</v>
      </c>
      <c r="V21" s="114">
        <f>SUM(V16:V20)</f>
        <v>0</v>
      </c>
      <c r="W21" s="116">
        <f>SUM(W16:W20)</f>
        <v>0</v>
      </c>
      <c r="X21" s="116">
        <f t="shared" si="8"/>
        <v>0</v>
      </c>
      <c r="Y21" s="44">
        <f t="shared" si="9"/>
        <v>0</v>
      </c>
      <c r="Z21" s="84">
        <f t="shared" si="10"/>
        <v>1585305302</v>
      </c>
      <c r="AA21" s="85">
        <f t="shared" si="11"/>
        <v>432171477</v>
      </c>
      <c r="AB21" s="85">
        <f t="shared" si="12"/>
        <v>2017476779</v>
      </c>
      <c r="AC21" s="44">
        <f t="shared" si="13"/>
        <v>0.6550276272583174</v>
      </c>
      <c r="AD21" s="84">
        <f>SUM(AD16:AD20)</f>
        <v>398829184</v>
      </c>
      <c r="AE21" s="85">
        <f>SUM(AE16:AE20)</f>
        <v>119280956</v>
      </c>
      <c r="AF21" s="85">
        <f t="shared" si="14"/>
        <v>518110140</v>
      </c>
      <c r="AG21" s="44">
        <f t="shared" si="15"/>
        <v>0.6053198448773704</v>
      </c>
      <c r="AH21" s="44">
        <f t="shared" si="16"/>
        <v>-0.06532235597627944</v>
      </c>
      <c r="AI21" s="66">
        <f>SUM(AI16:AI20)</f>
        <v>3152675784</v>
      </c>
      <c r="AJ21" s="66">
        <f>SUM(AJ16:AJ20)</f>
        <v>2935550032</v>
      </c>
      <c r="AK21" s="66">
        <f>SUM(AK16:AK20)</f>
        <v>1776946690</v>
      </c>
      <c r="AL21" s="66"/>
    </row>
    <row r="22" spans="1:38" s="13" customFormat="1" ht="12.75">
      <c r="A22" s="29" t="s">
        <v>97</v>
      </c>
      <c r="B22" s="63" t="s">
        <v>407</v>
      </c>
      <c r="C22" s="39" t="s">
        <v>408</v>
      </c>
      <c r="D22" s="80">
        <v>130576110</v>
      </c>
      <c r="E22" s="81">
        <v>40950000</v>
      </c>
      <c r="F22" s="82">
        <f t="shared" si="0"/>
        <v>171526110</v>
      </c>
      <c r="G22" s="80">
        <v>130576110</v>
      </c>
      <c r="H22" s="81">
        <v>40950000</v>
      </c>
      <c r="I22" s="83">
        <f t="shared" si="1"/>
        <v>171526110</v>
      </c>
      <c r="J22" s="80">
        <v>62343181</v>
      </c>
      <c r="K22" s="81">
        <v>4011702</v>
      </c>
      <c r="L22" s="81">
        <f t="shared" si="2"/>
        <v>66354883</v>
      </c>
      <c r="M22" s="40">
        <f t="shared" si="3"/>
        <v>0.386850042830214</v>
      </c>
      <c r="N22" s="108">
        <v>53753493</v>
      </c>
      <c r="O22" s="109">
        <v>4139284</v>
      </c>
      <c r="P22" s="110">
        <f t="shared" si="4"/>
        <v>57892777</v>
      </c>
      <c r="Q22" s="40">
        <f t="shared" si="5"/>
        <v>0.3375158277652306</v>
      </c>
      <c r="R22" s="108">
        <v>28327271</v>
      </c>
      <c r="S22" s="110">
        <v>10161405</v>
      </c>
      <c r="T22" s="110">
        <f t="shared" si="6"/>
        <v>38488676</v>
      </c>
      <c r="U22" s="40">
        <f t="shared" si="7"/>
        <v>0.2243896045913943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144423945</v>
      </c>
      <c r="AA22" s="81">
        <f t="shared" si="11"/>
        <v>18312391</v>
      </c>
      <c r="AB22" s="81">
        <f t="shared" si="12"/>
        <v>162736336</v>
      </c>
      <c r="AC22" s="40">
        <f t="shared" si="13"/>
        <v>0.9487554751868389</v>
      </c>
      <c r="AD22" s="80">
        <v>20077577</v>
      </c>
      <c r="AE22" s="81">
        <v>10440406</v>
      </c>
      <c r="AF22" s="81">
        <f t="shared" si="14"/>
        <v>30517983</v>
      </c>
      <c r="AG22" s="40">
        <f t="shared" si="15"/>
        <v>0.6686703474154706</v>
      </c>
      <c r="AH22" s="40">
        <f t="shared" si="16"/>
        <v>0.26118020316087076</v>
      </c>
      <c r="AI22" s="12">
        <v>161826200</v>
      </c>
      <c r="AJ22" s="12">
        <v>170285278</v>
      </c>
      <c r="AK22" s="12">
        <v>113864716</v>
      </c>
      <c r="AL22" s="12"/>
    </row>
    <row r="23" spans="1:38" s="13" customFormat="1" ht="12.75">
      <c r="A23" s="29" t="s">
        <v>97</v>
      </c>
      <c r="B23" s="63" t="s">
        <v>409</v>
      </c>
      <c r="C23" s="39" t="s">
        <v>410</v>
      </c>
      <c r="D23" s="80">
        <v>75867377</v>
      </c>
      <c r="E23" s="81">
        <v>41743700</v>
      </c>
      <c r="F23" s="82">
        <f t="shared" si="0"/>
        <v>117611077</v>
      </c>
      <c r="G23" s="80">
        <v>75867377</v>
      </c>
      <c r="H23" s="81">
        <v>41743700</v>
      </c>
      <c r="I23" s="83">
        <f t="shared" si="1"/>
        <v>117611077</v>
      </c>
      <c r="J23" s="80">
        <v>31393934</v>
      </c>
      <c r="K23" s="81">
        <v>745347</v>
      </c>
      <c r="L23" s="81">
        <f t="shared" si="2"/>
        <v>32139281</v>
      </c>
      <c r="M23" s="40">
        <f t="shared" si="3"/>
        <v>0.2732674661248107</v>
      </c>
      <c r="N23" s="108">
        <v>26636894</v>
      </c>
      <c r="O23" s="109">
        <v>4036921</v>
      </c>
      <c r="P23" s="110">
        <f t="shared" si="4"/>
        <v>30673815</v>
      </c>
      <c r="Q23" s="40">
        <f t="shared" si="5"/>
        <v>0.2608071942067158</v>
      </c>
      <c r="R23" s="108">
        <v>1759050</v>
      </c>
      <c r="S23" s="110">
        <v>13288459</v>
      </c>
      <c r="T23" s="110">
        <f t="shared" si="6"/>
        <v>15047509</v>
      </c>
      <c r="U23" s="40">
        <f t="shared" si="7"/>
        <v>0.12794295727774008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59789878</v>
      </c>
      <c r="AA23" s="81">
        <f t="shared" si="11"/>
        <v>18070727</v>
      </c>
      <c r="AB23" s="81">
        <f t="shared" si="12"/>
        <v>77860605</v>
      </c>
      <c r="AC23" s="40">
        <f t="shared" si="13"/>
        <v>0.6620176176092665</v>
      </c>
      <c r="AD23" s="80">
        <v>21257040</v>
      </c>
      <c r="AE23" s="81">
        <v>5754499</v>
      </c>
      <c r="AF23" s="81">
        <f t="shared" si="14"/>
        <v>27011539</v>
      </c>
      <c r="AG23" s="40">
        <f t="shared" si="15"/>
        <v>0.9741138331319916</v>
      </c>
      <c r="AH23" s="40">
        <f t="shared" si="16"/>
        <v>-0.44292293008554606</v>
      </c>
      <c r="AI23" s="12">
        <v>102325800</v>
      </c>
      <c r="AJ23" s="12">
        <v>64797813</v>
      </c>
      <c r="AK23" s="12">
        <v>63120446</v>
      </c>
      <c r="AL23" s="12"/>
    </row>
    <row r="24" spans="1:38" s="13" customFormat="1" ht="12.75">
      <c r="A24" s="29" t="s">
        <v>97</v>
      </c>
      <c r="B24" s="63" t="s">
        <v>411</v>
      </c>
      <c r="C24" s="39" t="s">
        <v>412</v>
      </c>
      <c r="D24" s="80">
        <v>122097777</v>
      </c>
      <c r="E24" s="81">
        <v>53011396</v>
      </c>
      <c r="F24" s="82">
        <f t="shared" si="0"/>
        <v>175109173</v>
      </c>
      <c r="G24" s="80">
        <v>122097777</v>
      </c>
      <c r="H24" s="81">
        <v>53011396</v>
      </c>
      <c r="I24" s="83">
        <f t="shared" si="1"/>
        <v>175109173</v>
      </c>
      <c r="J24" s="80">
        <v>37340888</v>
      </c>
      <c r="K24" s="81">
        <v>4483930</v>
      </c>
      <c r="L24" s="81">
        <f t="shared" si="2"/>
        <v>41824818</v>
      </c>
      <c r="M24" s="40">
        <f t="shared" si="3"/>
        <v>0.2388499544795406</v>
      </c>
      <c r="N24" s="108">
        <v>29419037</v>
      </c>
      <c r="O24" s="109">
        <v>11721361</v>
      </c>
      <c r="P24" s="110">
        <f t="shared" si="4"/>
        <v>41140398</v>
      </c>
      <c r="Q24" s="40">
        <f t="shared" si="5"/>
        <v>0.23494142137259708</v>
      </c>
      <c r="R24" s="108">
        <v>5112558</v>
      </c>
      <c r="S24" s="110">
        <v>221031</v>
      </c>
      <c r="T24" s="110">
        <f t="shared" si="6"/>
        <v>5333589</v>
      </c>
      <c r="U24" s="40">
        <f t="shared" si="7"/>
        <v>0.03045864993034945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71872483</v>
      </c>
      <c r="AA24" s="81">
        <f t="shared" si="11"/>
        <v>16426322</v>
      </c>
      <c r="AB24" s="81">
        <f t="shared" si="12"/>
        <v>88298805</v>
      </c>
      <c r="AC24" s="40">
        <f t="shared" si="13"/>
        <v>0.5042500257824871</v>
      </c>
      <c r="AD24" s="80">
        <v>20644869</v>
      </c>
      <c r="AE24" s="81">
        <v>899717</v>
      </c>
      <c r="AF24" s="81">
        <f t="shared" si="14"/>
        <v>21544586</v>
      </c>
      <c r="AG24" s="40">
        <f t="shared" si="15"/>
        <v>0.5106973406744574</v>
      </c>
      <c r="AH24" s="40">
        <f t="shared" si="16"/>
        <v>-0.7524394759778629</v>
      </c>
      <c r="AI24" s="12">
        <v>147929110</v>
      </c>
      <c r="AJ24" s="12">
        <v>132411694</v>
      </c>
      <c r="AK24" s="12">
        <v>67622300</v>
      </c>
      <c r="AL24" s="12"/>
    </row>
    <row r="25" spans="1:38" s="13" customFormat="1" ht="12.75">
      <c r="A25" s="29" t="s">
        <v>97</v>
      </c>
      <c r="B25" s="63" t="s">
        <v>81</v>
      </c>
      <c r="C25" s="39" t="s">
        <v>82</v>
      </c>
      <c r="D25" s="80">
        <v>1767633000</v>
      </c>
      <c r="E25" s="81">
        <v>485070000</v>
      </c>
      <c r="F25" s="82">
        <f t="shared" si="0"/>
        <v>2252703000</v>
      </c>
      <c r="G25" s="80">
        <v>1767633000</v>
      </c>
      <c r="H25" s="81">
        <v>485070000</v>
      </c>
      <c r="I25" s="83">
        <f t="shared" si="1"/>
        <v>2252703000</v>
      </c>
      <c r="J25" s="80">
        <v>459304334</v>
      </c>
      <c r="K25" s="81">
        <v>84937598</v>
      </c>
      <c r="L25" s="81">
        <f t="shared" si="2"/>
        <v>544241932</v>
      </c>
      <c r="M25" s="40">
        <f t="shared" si="3"/>
        <v>0.24159506690407034</v>
      </c>
      <c r="N25" s="108">
        <v>409397813</v>
      </c>
      <c r="O25" s="109">
        <v>93008260</v>
      </c>
      <c r="P25" s="110">
        <f t="shared" si="4"/>
        <v>502406073</v>
      </c>
      <c r="Q25" s="40">
        <f t="shared" si="5"/>
        <v>0.2230236622404285</v>
      </c>
      <c r="R25" s="108">
        <v>459615875</v>
      </c>
      <c r="S25" s="110">
        <v>55074871</v>
      </c>
      <c r="T25" s="110">
        <f t="shared" si="6"/>
        <v>514690746</v>
      </c>
      <c r="U25" s="40">
        <f t="shared" si="7"/>
        <v>0.22847696567190615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1328318022</v>
      </c>
      <c r="AA25" s="81">
        <f t="shared" si="11"/>
        <v>233020729</v>
      </c>
      <c r="AB25" s="81">
        <f t="shared" si="12"/>
        <v>1561338751</v>
      </c>
      <c r="AC25" s="40">
        <f t="shared" si="13"/>
        <v>0.693095694816405</v>
      </c>
      <c r="AD25" s="80">
        <v>370115025</v>
      </c>
      <c r="AE25" s="81">
        <v>41824397</v>
      </c>
      <c r="AF25" s="81">
        <f t="shared" si="14"/>
        <v>411939422</v>
      </c>
      <c r="AG25" s="40">
        <f t="shared" si="15"/>
        <v>0.6277891697591474</v>
      </c>
      <c r="AH25" s="40">
        <f t="shared" si="16"/>
        <v>0.24943309261622448</v>
      </c>
      <c r="AI25" s="12">
        <v>1864776905</v>
      </c>
      <c r="AJ25" s="12">
        <v>2116144905</v>
      </c>
      <c r="AK25" s="12">
        <v>1328492853</v>
      </c>
      <c r="AL25" s="12"/>
    </row>
    <row r="26" spans="1:38" s="13" customFormat="1" ht="12.75">
      <c r="A26" s="29" t="s">
        <v>97</v>
      </c>
      <c r="B26" s="63" t="s">
        <v>413</v>
      </c>
      <c r="C26" s="39" t="s">
        <v>414</v>
      </c>
      <c r="D26" s="80">
        <v>206532063</v>
      </c>
      <c r="E26" s="81">
        <v>120104200</v>
      </c>
      <c r="F26" s="82">
        <f t="shared" si="0"/>
        <v>326636263</v>
      </c>
      <c r="G26" s="80">
        <v>206532063</v>
      </c>
      <c r="H26" s="81">
        <v>120104200</v>
      </c>
      <c r="I26" s="83">
        <f t="shared" si="1"/>
        <v>326636263</v>
      </c>
      <c r="J26" s="80">
        <v>72995982</v>
      </c>
      <c r="K26" s="81">
        <v>19014482</v>
      </c>
      <c r="L26" s="81">
        <f t="shared" si="2"/>
        <v>92010464</v>
      </c>
      <c r="M26" s="40">
        <f t="shared" si="3"/>
        <v>0.28169090337651825</v>
      </c>
      <c r="N26" s="108">
        <v>736360</v>
      </c>
      <c r="O26" s="109">
        <v>9049164</v>
      </c>
      <c r="P26" s="110">
        <f t="shared" si="4"/>
        <v>9785524</v>
      </c>
      <c r="Q26" s="40">
        <f t="shared" si="5"/>
        <v>0.029958474022830712</v>
      </c>
      <c r="R26" s="108">
        <v>0</v>
      </c>
      <c r="S26" s="110">
        <v>16526929</v>
      </c>
      <c r="T26" s="110">
        <f t="shared" si="6"/>
        <v>16526929</v>
      </c>
      <c r="U26" s="40">
        <f t="shared" si="7"/>
        <v>0.05059734901510308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73732342</v>
      </c>
      <c r="AA26" s="81">
        <f t="shared" si="11"/>
        <v>44590575</v>
      </c>
      <c r="AB26" s="81">
        <f t="shared" si="12"/>
        <v>118322917</v>
      </c>
      <c r="AC26" s="40">
        <f t="shared" si="13"/>
        <v>0.36224672641445205</v>
      </c>
      <c r="AD26" s="80">
        <v>72009719</v>
      </c>
      <c r="AE26" s="81">
        <v>4717325</v>
      </c>
      <c r="AF26" s="81">
        <f t="shared" si="14"/>
        <v>76727044</v>
      </c>
      <c r="AG26" s="40">
        <f t="shared" si="15"/>
        <v>0.6632482587793807</v>
      </c>
      <c r="AH26" s="40">
        <f t="shared" si="16"/>
        <v>-0.7846009941423001</v>
      </c>
      <c r="AI26" s="12">
        <v>336586645</v>
      </c>
      <c r="AJ26" s="12">
        <v>334229473</v>
      </c>
      <c r="AK26" s="12">
        <v>221677116</v>
      </c>
      <c r="AL26" s="12"/>
    </row>
    <row r="27" spans="1:38" s="13" customFormat="1" ht="12.75">
      <c r="A27" s="29" t="s">
        <v>116</v>
      </c>
      <c r="B27" s="63" t="s">
        <v>415</v>
      </c>
      <c r="C27" s="39" t="s">
        <v>416</v>
      </c>
      <c r="D27" s="80">
        <v>456080101</v>
      </c>
      <c r="E27" s="81">
        <v>276463716</v>
      </c>
      <c r="F27" s="82">
        <f t="shared" si="0"/>
        <v>732543817</v>
      </c>
      <c r="G27" s="80">
        <v>456080101</v>
      </c>
      <c r="H27" s="81">
        <v>276463716</v>
      </c>
      <c r="I27" s="83">
        <f t="shared" si="1"/>
        <v>732543817</v>
      </c>
      <c r="J27" s="80">
        <v>147450644</v>
      </c>
      <c r="K27" s="81">
        <v>22490094</v>
      </c>
      <c r="L27" s="81">
        <f t="shared" si="2"/>
        <v>169940738</v>
      </c>
      <c r="M27" s="40">
        <f t="shared" si="3"/>
        <v>0.2319871304026036</v>
      </c>
      <c r="N27" s="108">
        <v>121221147</v>
      </c>
      <c r="O27" s="109">
        <v>70302732</v>
      </c>
      <c r="P27" s="110">
        <f t="shared" si="4"/>
        <v>191523879</v>
      </c>
      <c r="Q27" s="40">
        <f t="shared" si="5"/>
        <v>0.2614504068635119</v>
      </c>
      <c r="R27" s="108">
        <v>131964633</v>
      </c>
      <c r="S27" s="110">
        <v>46729535</v>
      </c>
      <c r="T27" s="110">
        <f t="shared" si="6"/>
        <v>178694168</v>
      </c>
      <c r="U27" s="40">
        <f t="shared" si="7"/>
        <v>0.2439364906959552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400636424</v>
      </c>
      <c r="AA27" s="81">
        <f t="shared" si="11"/>
        <v>139522361</v>
      </c>
      <c r="AB27" s="81">
        <f t="shared" si="12"/>
        <v>540158785</v>
      </c>
      <c r="AC27" s="40">
        <f t="shared" si="13"/>
        <v>0.7373740279620707</v>
      </c>
      <c r="AD27" s="80">
        <v>109469818</v>
      </c>
      <c r="AE27" s="81">
        <v>23108462</v>
      </c>
      <c r="AF27" s="81">
        <f t="shared" si="14"/>
        <v>132578280</v>
      </c>
      <c r="AG27" s="40">
        <f t="shared" si="15"/>
        <v>0.6359940284755405</v>
      </c>
      <c r="AH27" s="40">
        <f t="shared" si="16"/>
        <v>0.34783893711699987</v>
      </c>
      <c r="AI27" s="12">
        <v>702751297</v>
      </c>
      <c r="AJ27" s="12">
        <v>788271744</v>
      </c>
      <c r="AK27" s="12">
        <v>501336122</v>
      </c>
      <c r="AL27" s="12"/>
    </row>
    <row r="28" spans="1:38" s="59" customFormat="1" ht="12.75">
      <c r="A28" s="64"/>
      <c r="B28" s="65" t="s">
        <v>417</v>
      </c>
      <c r="C28" s="32"/>
      <c r="D28" s="84">
        <f>SUM(D22:D27)</f>
        <v>2758786428</v>
      </c>
      <c r="E28" s="85">
        <f>SUM(E22:E27)</f>
        <v>1017343012</v>
      </c>
      <c r="F28" s="93">
        <f t="shared" si="0"/>
        <v>3776129440</v>
      </c>
      <c r="G28" s="84">
        <f>SUM(G22:G27)</f>
        <v>2758786428</v>
      </c>
      <c r="H28" s="85">
        <f>SUM(H22:H27)</f>
        <v>1017343012</v>
      </c>
      <c r="I28" s="86">
        <f t="shared" si="1"/>
        <v>3776129440</v>
      </c>
      <c r="J28" s="84">
        <f>SUM(J22:J27)</f>
        <v>810828963</v>
      </c>
      <c r="K28" s="85">
        <f>SUM(K22:K27)</f>
        <v>135683153</v>
      </c>
      <c r="L28" s="85">
        <f t="shared" si="2"/>
        <v>946512116</v>
      </c>
      <c r="M28" s="44">
        <f t="shared" si="3"/>
        <v>0.2506566925311755</v>
      </c>
      <c r="N28" s="114">
        <f>SUM(N22:N27)</f>
        <v>641164744</v>
      </c>
      <c r="O28" s="115">
        <f>SUM(O22:O27)</f>
        <v>192257722</v>
      </c>
      <c r="P28" s="116">
        <f t="shared" si="4"/>
        <v>833422466</v>
      </c>
      <c r="Q28" s="44">
        <f t="shared" si="5"/>
        <v>0.22070812964504732</v>
      </c>
      <c r="R28" s="114">
        <f>SUM(R22:R27)</f>
        <v>626779387</v>
      </c>
      <c r="S28" s="116">
        <f>SUM(S22:S27)</f>
        <v>142002230</v>
      </c>
      <c r="T28" s="116">
        <f t="shared" si="6"/>
        <v>768781617</v>
      </c>
      <c r="U28" s="44">
        <f t="shared" si="7"/>
        <v>0.2035898475450566</v>
      </c>
      <c r="V28" s="114">
        <f>SUM(V22:V27)</f>
        <v>0</v>
      </c>
      <c r="W28" s="116">
        <f>SUM(W22:W27)</f>
        <v>0</v>
      </c>
      <c r="X28" s="116">
        <f t="shared" si="8"/>
        <v>0</v>
      </c>
      <c r="Y28" s="44">
        <f t="shared" si="9"/>
        <v>0</v>
      </c>
      <c r="Z28" s="84">
        <f t="shared" si="10"/>
        <v>2078773094</v>
      </c>
      <c r="AA28" s="85">
        <f t="shared" si="11"/>
        <v>469943105</v>
      </c>
      <c r="AB28" s="85">
        <f t="shared" si="12"/>
        <v>2548716199</v>
      </c>
      <c r="AC28" s="44">
        <f t="shared" si="13"/>
        <v>0.6749546697212795</v>
      </c>
      <c r="AD28" s="84">
        <f>SUM(AD22:AD27)</f>
        <v>613574048</v>
      </c>
      <c r="AE28" s="85">
        <f>SUM(AE22:AE27)</f>
        <v>86744806</v>
      </c>
      <c r="AF28" s="85">
        <f t="shared" si="14"/>
        <v>700318854</v>
      </c>
      <c r="AG28" s="44">
        <f t="shared" si="15"/>
        <v>0.6367231930795987</v>
      </c>
      <c r="AH28" s="44">
        <f t="shared" si="16"/>
        <v>0.09775941716971115</v>
      </c>
      <c r="AI28" s="66">
        <f>SUM(AI22:AI27)</f>
        <v>3316195957</v>
      </c>
      <c r="AJ28" s="66">
        <f>SUM(AJ22:AJ27)</f>
        <v>3606140907</v>
      </c>
      <c r="AK28" s="66">
        <f>SUM(AK22:AK27)</f>
        <v>2296113553</v>
      </c>
      <c r="AL28" s="66"/>
    </row>
    <row r="29" spans="1:38" s="13" customFormat="1" ht="12.75">
      <c r="A29" s="29" t="s">
        <v>97</v>
      </c>
      <c r="B29" s="63" t="s">
        <v>418</v>
      </c>
      <c r="C29" s="39" t="s">
        <v>419</v>
      </c>
      <c r="D29" s="80">
        <v>233966135</v>
      </c>
      <c r="E29" s="81">
        <v>166855022</v>
      </c>
      <c r="F29" s="82">
        <f t="shared" si="0"/>
        <v>400821157</v>
      </c>
      <c r="G29" s="80">
        <v>233966135</v>
      </c>
      <c r="H29" s="81">
        <v>166855022</v>
      </c>
      <c r="I29" s="83">
        <f t="shared" si="1"/>
        <v>400821157</v>
      </c>
      <c r="J29" s="80">
        <v>18288414</v>
      </c>
      <c r="K29" s="81">
        <v>59876</v>
      </c>
      <c r="L29" s="81">
        <f t="shared" si="2"/>
        <v>18348290</v>
      </c>
      <c r="M29" s="40">
        <f t="shared" si="3"/>
        <v>0.04577675025273179</v>
      </c>
      <c r="N29" s="108">
        <v>0</v>
      </c>
      <c r="O29" s="109">
        <v>0</v>
      </c>
      <c r="P29" s="110">
        <f t="shared" si="4"/>
        <v>0</v>
      </c>
      <c r="Q29" s="40">
        <f t="shared" si="5"/>
        <v>0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18288414</v>
      </c>
      <c r="AA29" s="81">
        <f t="shared" si="11"/>
        <v>59876</v>
      </c>
      <c r="AB29" s="81">
        <f t="shared" si="12"/>
        <v>18348290</v>
      </c>
      <c r="AC29" s="40">
        <f t="shared" si="13"/>
        <v>0.04577675025273179</v>
      </c>
      <c r="AD29" s="80">
        <v>8941544</v>
      </c>
      <c r="AE29" s="81">
        <v>202489</v>
      </c>
      <c r="AF29" s="81">
        <f t="shared" si="14"/>
        <v>9144033</v>
      </c>
      <c r="AG29" s="40">
        <f t="shared" si="15"/>
        <v>0.26411359272640406</v>
      </c>
      <c r="AH29" s="40">
        <f t="shared" si="16"/>
        <v>-1</v>
      </c>
      <c r="AI29" s="12">
        <v>201450043</v>
      </c>
      <c r="AJ29" s="12">
        <v>441229237</v>
      </c>
      <c r="AK29" s="12">
        <v>116534639</v>
      </c>
      <c r="AL29" s="12"/>
    </row>
    <row r="30" spans="1:38" s="13" customFormat="1" ht="12.75">
      <c r="A30" s="29" t="s">
        <v>97</v>
      </c>
      <c r="B30" s="63" t="s">
        <v>420</v>
      </c>
      <c r="C30" s="39" t="s">
        <v>421</v>
      </c>
      <c r="D30" s="80">
        <v>356743792</v>
      </c>
      <c r="E30" s="81">
        <v>76873808</v>
      </c>
      <c r="F30" s="82">
        <f t="shared" si="0"/>
        <v>433617600</v>
      </c>
      <c r="G30" s="80">
        <v>356743792</v>
      </c>
      <c r="H30" s="81">
        <v>76873808</v>
      </c>
      <c r="I30" s="83">
        <f t="shared" si="1"/>
        <v>433617600</v>
      </c>
      <c r="J30" s="80">
        <v>95928740</v>
      </c>
      <c r="K30" s="81">
        <v>2837849</v>
      </c>
      <c r="L30" s="81">
        <f t="shared" si="2"/>
        <v>98766589</v>
      </c>
      <c r="M30" s="40">
        <f t="shared" si="3"/>
        <v>0.2277734782905491</v>
      </c>
      <c r="N30" s="108">
        <v>58642401</v>
      </c>
      <c r="O30" s="109">
        <v>7037900</v>
      </c>
      <c r="P30" s="110">
        <f t="shared" si="4"/>
        <v>65680301</v>
      </c>
      <c r="Q30" s="40">
        <f t="shared" si="5"/>
        <v>0.1514705606967983</v>
      </c>
      <c r="R30" s="108">
        <v>41097207</v>
      </c>
      <c r="S30" s="110">
        <v>4816538</v>
      </c>
      <c r="T30" s="110">
        <f t="shared" si="6"/>
        <v>45913745</v>
      </c>
      <c r="U30" s="40">
        <f t="shared" si="7"/>
        <v>0.10588533537384091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195668348</v>
      </c>
      <c r="AA30" s="81">
        <f t="shared" si="11"/>
        <v>14692287</v>
      </c>
      <c r="AB30" s="81">
        <f t="shared" si="12"/>
        <v>210360635</v>
      </c>
      <c r="AC30" s="40">
        <f t="shared" si="13"/>
        <v>0.4851293743611883</v>
      </c>
      <c r="AD30" s="80">
        <v>59060983</v>
      </c>
      <c r="AE30" s="81">
        <v>9639716</v>
      </c>
      <c r="AF30" s="81">
        <f t="shared" si="14"/>
        <v>68700699</v>
      </c>
      <c r="AG30" s="40">
        <f t="shared" si="15"/>
        <v>0.6736752518580554</v>
      </c>
      <c r="AH30" s="40">
        <f t="shared" si="16"/>
        <v>-0.33168445636921395</v>
      </c>
      <c r="AI30" s="12">
        <v>317239498</v>
      </c>
      <c r="AJ30" s="12">
        <v>381063452</v>
      </c>
      <c r="AK30" s="12">
        <v>256713017</v>
      </c>
      <c r="AL30" s="12"/>
    </row>
    <row r="31" spans="1:38" s="13" customFormat="1" ht="12.75">
      <c r="A31" s="29" t="s">
        <v>97</v>
      </c>
      <c r="B31" s="63" t="s">
        <v>422</v>
      </c>
      <c r="C31" s="39" t="s">
        <v>423</v>
      </c>
      <c r="D31" s="80">
        <v>108734176</v>
      </c>
      <c r="E31" s="81">
        <v>26790784</v>
      </c>
      <c r="F31" s="83">
        <f t="shared" si="0"/>
        <v>135524960</v>
      </c>
      <c r="G31" s="80">
        <v>108734176</v>
      </c>
      <c r="H31" s="81">
        <v>26790784</v>
      </c>
      <c r="I31" s="83">
        <f t="shared" si="1"/>
        <v>135524960</v>
      </c>
      <c r="J31" s="80">
        <v>24680212</v>
      </c>
      <c r="K31" s="81">
        <v>1706598</v>
      </c>
      <c r="L31" s="81">
        <f t="shared" si="2"/>
        <v>26386810</v>
      </c>
      <c r="M31" s="40">
        <f t="shared" si="3"/>
        <v>0.19470073999652907</v>
      </c>
      <c r="N31" s="108">
        <v>28224635</v>
      </c>
      <c r="O31" s="109">
        <v>5381925</v>
      </c>
      <c r="P31" s="110">
        <f t="shared" si="4"/>
        <v>33606560</v>
      </c>
      <c r="Q31" s="40">
        <f t="shared" si="5"/>
        <v>0.24797321467573205</v>
      </c>
      <c r="R31" s="108">
        <v>25810872</v>
      </c>
      <c r="S31" s="110">
        <v>4594577</v>
      </c>
      <c r="T31" s="110">
        <f t="shared" si="6"/>
        <v>30405449</v>
      </c>
      <c r="U31" s="40">
        <f t="shared" si="7"/>
        <v>0.22435313022781928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78715719</v>
      </c>
      <c r="AA31" s="81">
        <f t="shared" si="11"/>
        <v>11683100</v>
      </c>
      <c r="AB31" s="81">
        <f t="shared" si="12"/>
        <v>90398819</v>
      </c>
      <c r="AC31" s="40">
        <f t="shared" si="13"/>
        <v>0.6670270849000804</v>
      </c>
      <c r="AD31" s="80">
        <v>25284976</v>
      </c>
      <c r="AE31" s="81">
        <v>333257</v>
      </c>
      <c r="AF31" s="81">
        <f t="shared" si="14"/>
        <v>25618233</v>
      </c>
      <c r="AG31" s="40">
        <f t="shared" si="15"/>
        <v>0.5331067824485242</v>
      </c>
      <c r="AH31" s="40">
        <f t="shared" si="16"/>
        <v>0.18686753297934322</v>
      </c>
      <c r="AI31" s="12">
        <v>115672611</v>
      </c>
      <c r="AJ31" s="12">
        <v>117921411</v>
      </c>
      <c r="AK31" s="12">
        <v>62864704</v>
      </c>
      <c r="AL31" s="12"/>
    </row>
    <row r="32" spans="1:38" s="13" customFormat="1" ht="12.75">
      <c r="A32" s="29" t="s">
        <v>97</v>
      </c>
      <c r="B32" s="63" t="s">
        <v>424</v>
      </c>
      <c r="C32" s="39" t="s">
        <v>425</v>
      </c>
      <c r="D32" s="80">
        <v>194982017</v>
      </c>
      <c r="E32" s="81">
        <v>65430378</v>
      </c>
      <c r="F32" s="82">
        <f t="shared" si="0"/>
        <v>260412395</v>
      </c>
      <c r="G32" s="80">
        <v>194982017</v>
      </c>
      <c r="H32" s="81">
        <v>61238378</v>
      </c>
      <c r="I32" s="83">
        <f t="shared" si="1"/>
        <v>256220395</v>
      </c>
      <c r="J32" s="80">
        <v>64115353</v>
      </c>
      <c r="K32" s="81">
        <v>10127584</v>
      </c>
      <c r="L32" s="81">
        <f t="shared" si="2"/>
        <v>74242937</v>
      </c>
      <c r="M32" s="40">
        <f t="shared" si="3"/>
        <v>0.2850975545922075</v>
      </c>
      <c r="N32" s="108">
        <v>56850350</v>
      </c>
      <c r="O32" s="109">
        <v>4936518</v>
      </c>
      <c r="P32" s="110">
        <f t="shared" si="4"/>
        <v>61786868</v>
      </c>
      <c r="Q32" s="40">
        <f t="shared" si="5"/>
        <v>0.23726546503287602</v>
      </c>
      <c r="R32" s="108">
        <v>47592054</v>
      </c>
      <c r="S32" s="110">
        <v>5670656</v>
      </c>
      <c r="T32" s="110">
        <f t="shared" si="6"/>
        <v>53262710</v>
      </c>
      <c r="U32" s="40">
        <f t="shared" si="7"/>
        <v>0.20787849460617686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168557757</v>
      </c>
      <c r="AA32" s="81">
        <f t="shared" si="11"/>
        <v>20734758</v>
      </c>
      <c r="AB32" s="81">
        <f t="shared" si="12"/>
        <v>189292515</v>
      </c>
      <c r="AC32" s="40">
        <f t="shared" si="13"/>
        <v>0.7387878509827448</v>
      </c>
      <c r="AD32" s="80">
        <v>46456422</v>
      </c>
      <c r="AE32" s="81">
        <v>3417872</v>
      </c>
      <c r="AF32" s="81">
        <f t="shared" si="14"/>
        <v>49874294</v>
      </c>
      <c r="AG32" s="40">
        <f t="shared" si="15"/>
        <v>0.7365265356439956</v>
      </c>
      <c r="AH32" s="40">
        <f t="shared" si="16"/>
        <v>0.06793912711827055</v>
      </c>
      <c r="AI32" s="12">
        <v>220299900</v>
      </c>
      <c r="AJ32" s="12">
        <v>225070362</v>
      </c>
      <c r="AK32" s="12">
        <v>165770294</v>
      </c>
      <c r="AL32" s="12"/>
    </row>
    <row r="33" spans="1:38" s="13" customFormat="1" ht="12.75">
      <c r="A33" s="29" t="s">
        <v>97</v>
      </c>
      <c r="B33" s="63" t="s">
        <v>426</v>
      </c>
      <c r="C33" s="39" t="s">
        <v>427</v>
      </c>
      <c r="D33" s="80">
        <v>213271241</v>
      </c>
      <c r="E33" s="81">
        <v>25892000</v>
      </c>
      <c r="F33" s="82">
        <f t="shared" si="0"/>
        <v>239163241</v>
      </c>
      <c r="G33" s="80">
        <v>213271241</v>
      </c>
      <c r="H33" s="81">
        <v>25892000</v>
      </c>
      <c r="I33" s="83">
        <f t="shared" si="1"/>
        <v>239163241</v>
      </c>
      <c r="J33" s="80">
        <v>64484814</v>
      </c>
      <c r="K33" s="81">
        <v>1584955</v>
      </c>
      <c r="L33" s="81">
        <f t="shared" si="2"/>
        <v>66069769</v>
      </c>
      <c r="M33" s="40">
        <f t="shared" si="3"/>
        <v>0.2762538621058409</v>
      </c>
      <c r="N33" s="108">
        <v>54414785</v>
      </c>
      <c r="O33" s="109">
        <v>4341720</v>
      </c>
      <c r="P33" s="110">
        <f t="shared" si="4"/>
        <v>58756505</v>
      </c>
      <c r="Q33" s="40">
        <f t="shared" si="5"/>
        <v>0.24567531680171537</v>
      </c>
      <c r="R33" s="108">
        <v>45357410</v>
      </c>
      <c r="S33" s="110">
        <v>914058</v>
      </c>
      <c r="T33" s="110">
        <f t="shared" si="6"/>
        <v>46271468</v>
      </c>
      <c r="U33" s="40">
        <f t="shared" si="7"/>
        <v>0.1934723237840718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164257009</v>
      </c>
      <c r="AA33" s="81">
        <f t="shared" si="11"/>
        <v>6840733</v>
      </c>
      <c r="AB33" s="81">
        <f t="shared" si="12"/>
        <v>171097742</v>
      </c>
      <c r="AC33" s="40">
        <f t="shared" si="13"/>
        <v>0.715401502691628</v>
      </c>
      <c r="AD33" s="80">
        <v>47598258</v>
      </c>
      <c r="AE33" s="81">
        <v>3517925</v>
      </c>
      <c r="AF33" s="81">
        <f t="shared" si="14"/>
        <v>51116183</v>
      </c>
      <c r="AG33" s="40">
        <f t="shared" si="15"/>
        <v>0.706155638281622</v>
      </c>
      <c r="AH33" s="40">
        <f t="shared" si="16"/>
        <v>-0.09477849705640184</v>
      </c>
      <c r="AI33" s="12">
        <v>222783737</v>
      </c>
      <c r="AJ33" s="12">
        <v>222783737</v>
      </c>
      <c r="AK33" s="12">
        <v>157319992</v>
      </c>
      <c r="AL33" s="12"/>
    </row>
    <row r="34" spans="1:38" s="13" customFormat="1" ht="12.75">
      <c r="A34" s="29" t="s">
        <v>97</v>
      </c>
      <c r="B34" s="63" t="s">
        <v>428</v>
      </c>
      <c r="C34" s="39" t="s">
        <v>429</v>
      </c>
      <c r="D34" s="80">
        <v>569606081</v>
      </c>
      <c r="E34" s="81">
        <v>255483921</v>
      </c>
      <c r="F34" s="82">
        <f t="shared" si="0"/>
        <v>825090002</v>
      </c>
      <c r="G34" s="80">
        <v>569606081</v>
      </c>
      <c r="H34" s="81">
        <v>255483921</v>
      </c>
      <c r="I34" s="83">
        <f t="shared" si="1"/>
        <v>825090002</v>
      </c>
      <c r="J34" s="80">
        <v>193480484</v>
      </c>
      <c r="K34" s="81">
        <v>29402327</v>
      </c>
      <c r="L34" s="81">
        <f t="shared" si="2"/>
        <v>222882811</v>
      </c>
      <c r="M34" s="40">
        <f t="shared" si="3"/>
        <v>0.2701315134830588</v>
      </c>
      <c r="N34" s="108">
        <v>158789250</v>
      </c>
      <c r="O34" s="109">
        <v>28036049</v>
      </c>
      <c r="P34" s="110">
        <f t="shared" si="4"/>
        <v>186825299</v>
      </c>
      <c r="Q34" s="40">
        <f t="shared" si="5"/>
        <v>0.22643020585286402</v>
      </c>
      <c r="R34" s="108">
        <v>63423681</v>
      </c>
      <c r="S34" s="110">
        <v>72791404</v>
      </c>
      <c r="T34" s="110">
        <f t="shared" si="6"/>
        <v>136215085</v>
      </c>
      <c r="U34" s="40">
        <f t="shared" si="7"/>
        <v>0.16509118359187197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415693415</v>
      </c>
      <c r="AA34" s="81">
        <f t="shared" si="11"/>
        <v>130229780</v>
      </c>
      <c r="AB34" s="81">
        <f t="shared" si="12"/>
        <v>545923195</v>
      </c>
      <c r="AC34" s="40">
        <f t="shared" si="13"/>
        <v>0.6616529029277948</v>
      </c>
      <c r="AD34" s="80">
        <v>131558493</v>
      </c>
      <c r="AE34" s="81">
        <v>35083731</v>
      </c>
      <c r="AF34" s="81">
        <f t="shared" si="14"/>
        <v>166642224</v>
      </c>
      <c r="AG34" s="40">
        <f t="shared" si="15"/>
        <v>0.6760079773139057</v>
      </c>
      <c r="AH34" s="40">
        <f t="shared" si="16"/>
        <v>-0.1825896118621172</v>
      </c>
      <c r="AI34" s="12">
        <v>718979908</v>
      </c>
      <c r="AJ34" s="12">
        <v>818032746</v>
      </c>
      <c r="AK34" s="12">
        <v>552996662</v>
      </c>
      <c r="AL34" s="12"/>
    </row>
    <row r="35" spans="1:38" s="13" customFormat="1" ht="12.75">
      <c r="A35" s="29" t="s">
        <v>116</v>
      </c>
      <c r="B35" s="63" t="s">
        <v>430</v>
      </c>
      <c r="C35" s="39" t="s">
        <v>431</v>
      </c>
      <c r="D35" s="80">
        <v>109869950</v>
      </c>
      <c r="E35" s="81">
        <v>6812000</v>
      </c>
      <c r="F35" s="82">
        <f t="shared" si="0"/>
        <v>116681950</v>
      </c>
      <c r="G35" s="80">
        <v>109869950</v>
      </c>
      <c r="H35" s="81">
        <v>20209109</v>
      </c>
      <c r="I35" s="83">
        <f t="shared" si="1"/>
        <v>130079059</v>
      </c>
      <c r="J35" s="80">
        <v>39917874</v>
      </c>
      <c r="K35" s="81">
        <v>105791</v>
      </c>
      <c r="L35" s="81">
        <f t="shared" si="2"/>
        <v>40023665</v>
      </c>
      <c r="M35" s="40">
        <f t="shared" si="3"/>
        <v>0.34301505074263844</v>
      </c>
      <c r="N35" s="108">
        <v>31878201</v>
      </c>
      <c r="O35" s="109">
        <v>1172811</v>
      </c>
      <c r="P35" s="110">
        <f t="shared" si="4"/>
        <v>33051012</v>
      </c>
      <c r="Q35" s="40">
        <f t="shared" si="5"/>
        <v>0.28325728186750393</v>
      </c>
      <c r="R35" s="108">
        <v>25320012</v>
      </c>
      <c r="S35" s="110">
        <v>2911076</v>
      </c>
      <c r="T35" s="110">
        <f t="shared" si="6"/>
        <v>28231088</v>
      </c>
      <c r="U35" s="40">
        <f t="shared" si="7"/>
        <v>0.2170302292854071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97116087</v>
      </c>
      <c r="AA35" s="81">
        <f t="shared" si="11"/>
        <v>4189678</v>
      </c>
      <c r="AB35" s="81">
        <f t="shared" si="12"/>
        <v>101305765</v>
      </c>
      <c r="AC35" s="40">
        <f t="shared" si="13"/>
        <v>0.7788014902537079</v>
      </c>
      <c r="AD35" s="80">
        <v>28883956</v>
      </c>
      <c r="AE35" s="81">
        <v>3604252</v>
      </c>
      <c r="AF35" s="81">
        <f t="shared" si="14"/>
        <v>32488208</v>
      </c>
      <c r="AG35" s="40">
        <f t="shared" si="15"/>
        <v>0.8437008559684993</v>
      </c>
      <c r="AH35" s="40">
        <f t="shared" si="16"/>
        <v>-0.13103585153111552</v>
      </c>
      <c r="AI35" s="12">
        <v>127541372</v>
      </c>
      <c r="AJ35" s="12">
        <v>132711309</v>
      </c>
      <c r="AK35" s="12">
        <v>111968645</v>
      </c>
      <c r="AL35" s="12"/>
    </row>
    <row r="36" spans="1:38" s="59" customFormat="1" ht="12.75">
      <c r="A36" s="64"/>
      <c r="B36" s="65" t="s">
        <v>432</v>
      </c>
      <c r="C36" s="32"/>
      <c r="D36" s="84">
        <f>SUM(D29:D35)</f>
        <v>1787173392</v>
      </c>
      <c r="E36" s="85">
        <f>SUM(E29:E35)</f>
        <v>624137913</v>
      </c>
      <c r="F36" s="93">
        <f t="shared" si="0"/>
        <v>2411311305</v>
      </c>
      <c r="G36" s="84">
        <f>SUM(G29:G35)</f>
        <v>1787173392</v>
      </c>
      <c r="H36" s="85">
        <f>SUM(H29:H35)</f>
        <v>633343022</v>
      </c>
      <c r="I36" s="86">
        <f t="shared" si="1"/>
        <v>2420516414</v>
      </c>
      <c r="J36" s="84">
        <f>SUM(J29:J35)</f>
        <v>500895891</v>
      </c>
      <c r="K36" s="85">
        <f>SUM(K29:K35)</f>
        <v>45824980</v>
      </c>
      <c r="L36" s="85">
        <f t="shared" si="2"/>
        <v>546720871</v>
      </c>
      <c r="M36" s="44">
        <f t="shared" si="3"/>
        <v>0.2267317661831308</v>
      </c>
      <c r="N36" s="114">
        <f>SUM(N29:N35)</f>
        <v>388799622</v>
      </c>
      <c r="O36" s="115">
        <f>SUM(O29:O35)</f>
        <v>50906923</v>
      </c>
      <c r="P36" s="116">
        <f t="shared" si="4"/>
        <v>439706545</v>
      </c>
      <c r="Q36" s="44">
        <f t="shared" si="5"/>
        <v>0.18235162921031467</v>
      </c>
      <c r="R36" s="114">
        <f>SUM(R29:R35)</f>
        <v>248601236</v>
      </c>
      <c r="S36" s="116">
        <f>SUM(S29:S35)</f>
        <v>91698309</v>
      </c>
      <c r="T36" s="116">
        <f t="shared" si="6"/>
        <v>340299545</v>
      </c>
      <c r="U36" s="44">
        <f t="shared" si="7"/>
        <v>0.1405896456771559</v>
      </c>
      <c r="V36" s="114">
        <f>SUM(V29:V35)</f>
        <v>0</v>
      </c>
      <c r="W36" s="116">
        <f>SUM(W29:W35)</f>
        <v>0</v>
      </c>
      <c r="X36" s="116">
        <f t="shared" si="8"/>
        <v>0</v>
      </c>
      <c r="Y36" s="44">
        <f t="shared" si="9"/>
        <v>0</v>
      </c>
      <c r="Z36" s="84">
        <f t="shared" si="10"/>
        <v>1138296749</v>
      </c>
      <c r="AA36" s="85">
        <f t="shared" si="11"/>
        <v>188430212</v>
      </c>
      <c r="AB36" s="85">
        <f t="shared" si="12"/>
        <v>1326726961</v>
      </c>
      <c r="AC36" s="44">
        <f t="shared" si="13"/>
        <v>0.5481173163405783</v>
      </c>
      <c r="AD36" s="84">
        <f>SUM(AD29:AD35)</f>
        <v>347784632</v>
      </c>
      <c r="AE36" s="85">
        <f>SUM(AE29:AE35)</f>
        <v>55799242</v>
      </c>
      <c r="AF36" s="85">
        <f t="shared" si="14"/>
        <v>403583874</v>
      </c>
      <c r="AG36" s="44">
        <f t="shared" si="15"/>
        <v>0.6089278652291514</v>
      </c>
      <c r="AH36" s="44">
        <f t="shared" si="16"/>
        <v>-0.15680589110951448</v>
      </c>
      <c r="AI36" s="66">
        <f>SUM(AI29:AI35)</f>
        <v>1923967069</v>
      </c>
      <c r="AJ36" s="66">
        <f>SUM(AJ29:AJ35)</f>
        <v>2338812254</v>
      </c>
      <c r="AK36" s="66">
        <f>SUM(AK29:AK35)</f>
        <v>1424167953</v>
      </c>
      <c r="AL36" s="66"/>
    </row>
    <row r="37" spans="1:38" s="13" customFormat="1" ht="12.75">
      <c r="A37" s="29" t="s">
        <v>97</v>
      </c>
      <c r="B37" s="63" t="s">
        <v>433</v>
      </c>
      <c r="C37" s="39" t="s">
        <v>434</v>
      </c>
      <c r="D37" s="80">
        <v>159463324</v>
      </c>
      <c r="E37" s="81">
        <v>46795000</v>
      </c>
      <c r="F37" s="82">
        <f t="shared" si="0"/>
        <v>206258324</v>
      </c>
      <c r="G37" s="80">
        <v>159463324</v>
      </c>
      <c r="H37" s="81">
        <v>46795000</v>
      </c>
      <c r="I37" s="83">
        <f t="shared" si="1"/>
        <v>206258324</v>
      </c>
      <c r="J37" s="80">
        <v>38319401</v>
      </c>
      <c r="K37" s="81">
        <v>1273055</v>
      </c>
      <c r="L37" s="81">
        <f t="shared" si="2"/>
        <v>39592456</v>
      </c>
      <c r="M37" s="40">
        <f t="shared" si="3"/>
        <v>0.19195567593189597</v>
      </c>
      <c r="N37" s="108">
        <v>39259027</v>
      </c>
      <c r="O37" s="109">
        <v>7814324</v>
      </c>
      <c r="P37" s="110">
        <f t="shared" si="4"/>
        <v>47073351</v>
      </c>
      <c r="Q37" s="40">
        <f t="shared" si="5"/>
        <v>0.22822521819773925</v>
      </c>
      <c r="R37" s="108">
        <v>36800227</v>
      </c>
      <c r="S37" s="110">
        <v>4275725</v>
      </c>
      <c r="T37" s="110">
        <f t="shared" si="6"/>
        <v>41075952</v>
      </c>
      <c r="U37" s="40">
        <f t="shared" si="7"/>
        <v>0.19914809353342752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114378655</v>
      </c>
      <c r="AA37" s="81">
        <f t="shared" si="11"/>
        <v>13363104</v>
      </c>
      <c r="AB37" s="81">
        <f t="shared" si="12"/>
        <v>127741759</v>
      </c>
      <c r="AC37" s="40">
        <f t="shared" si="13"/>
        <v>0.6193289876630628</v>
      </c>
      <c r="AD37" s="80">
        <v>24363502</v>
      </c>
      <c r="AE37" s="81">
        <v>1364181</v>
      </c>
      <c r="AF37" s="81">
        <f t="shared" si="14"/>
        <v>25727683</v>
      </c>
      <c r="AG37" s="40">
        <f t="shared" si="15"/>
        <v>0.6692609804168514</v>
      </c>
      <c r="AH37" s="40">
        <f t="shared" si="16"/>
        <v>0.5965663134142316</v>
      </c>
      <c r="AI37" s="12">
        <v>165385781</v>
      </c>
      <c r="AJ37" s="12">
        <v>163185608</v>
      </c>
      <c r="AK37" s="12">
        <v>109213760</v>
      </c>
      <c r="AL37" s="12"/>
    </row>
    <row r="38" spans="1:38" s="13" customFormat="1" ht="12.75">
      <c r="A38" s="29" t="s">
        <v>97</v>
      </c>
      <c r="B38" s="63" t="s">
        <v>435</v>
      </c>
      <c r="C38" s="39" t="s">
        <v>436</v>
      </c>
      <c r="D38" s="80">
        <v>243708993</v>
      </c>
      <c r="E38" s="81">
        <v>57412000</v>
      </c>
      <c r="F38" s="82">
        <f t="shared" si="0"/>
        <v>301120993</v>
      </c>
      <c r="G38" s="80">
        <v>243708993</v>
      </c>
      <c r="H38" s="81">
        <v>57412000</v>
      </c>
      <c r="I38" s="83">
        <f t="shared" si="1"/>
        <v>301120993</v>
      </c>
      <c r="J38" s="80">
        <v>82273781</v>
      </c>
      <c r="K38" s="81">
        <v>3425093</v>
      </c>
      <c r="L38" s="81">
        <f t="shared" si="2"/>
        <v>85698874</v>
      </c>
      <c r="M38" s="40">
        <f t="shared" si="3"/>
        <v>0.2845994666336664</v>
      </c>
      <c r="N38" s="108">
        <v>71492813</v>
      </c>
      <c r="O38" s="109">
        <v>16197177</v>
      </c>
      <c r="P38" s="110">
        <f t="shared" si="4"/>
        <v>87689990</v>
      </c>
      <c r="Q38" s="40">
        <f t="shared" si="5"/>
        <v>0.2912118119908033</v>
      </c>
      <c r="R38" s="108">
        <v>61204901</v>
      </c>
      <c r="S38" s="110">
        <v>8380493</v>
      </c>
      <c r="T38" s="110">
        <f t="shared" si="6"/>
        <v>69585394</v>
      </c>
      <c r="U38" s="40">
        <f t="shared" si="7"/>
        <v>0.23108782056918895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214971495</v>
      </c>
      <c r="AA38" s="81">
        <f t="shared" si="11"/>
        <v>28002763</v>
      </c>
      <c r="AB38" s="81">
        <f t="shared" si="12"/>
        <v>242974258</v>
      </c>
      <c r="AC38" s="40">
        <f t="shared" si="13"/>
        <v>0.8068990991936587</v>
      </c>
      <c r="AD38" s="80">
        <v>64546058</v>
      </c>
      <c r="AE38" s="81">
        <v>24464076</v>
      </c>
      <c r="AF38" s="81">
        <f t="shared" si="14"/>
        <v>89010134</v>
      </c>
      <c r="AG38" s="40">
        <f t="shared" si="15"/>
        <v>1.0030305359517195</v>
      </c>
      <c r="AH38" s="40">
        <f t="shared" si="16"/>
        <v>-0.21823065674746656</v>
      </c>
      <c r="AI38" s="12">
        <v>377588657</v>
      </c>
      <c r="AJ38" s="12">
        <v>377588657</v>
      </c>
      <c r="AK38" s="12">
        <v>378732953</v>
      </c>
      <c r="AL38" s="12"/>
    </row>
    <row r="39" spans="1:38" s="13" customFormat="1" ht="12.75">
      <c r="A39" s="29" t="s">
        <v>97</v>
      </c>
      <c r="B39" s="63" t="s">
        <v>437</v>
      </c>
      <c r="C39" s="39" t="s">
        <v>438</v>
      </c>
      <c r="D39" s="80">
        <v>214279309</v>
      </c>
      <c r="E39" s="81">
        <v>105313546</v>
      </c>
      <c r="F39" s="82">
        <f t="shared" si="0"/>
        <v>319592855</v>
      </c>
      <c r="G39" s="80">
        <v>214279309</v>
      </c>
      <c r="H39" s="81">
        <v>105313546</v>
      </c>
      <c r="I39" s="83">
        <f t="shared" si="1"/>
        <v>319592855</v>
      </c>
      <c r="J39" s="80">
        <v>71129196</v>
      </c>
      <c r="K39" s="81">
        <v>6398247</v>
      </c>
      <c r="L39" s="81">
        <f t="shared" si="2"/>
        <v>77527443</v>
      </c>
      <c r="M39" s="40">
        <f t="shared" si="3"/>
        <v>0.24258190315299757</v>
      </c>
      <c r="N39" s="108">
        <v>105744503</v>
      </c>
      <c r="O39" s="109">
        <v>11615196</v>
      </c>
      <c r="P39" s="110">
        <f t="shared" si="4"/>
        <v>117359699</v>
      </c>
      <c r="Q39" s="40">
        <f t="shared" si="5"/>
        <v>0.36721627897469733</v>
      </c>
      <c r="R39" s="108">
        <v>46261544</v>
      </c>
      <c r="S39" s="110">
        <v>8168003</v>
      </c>
      <c r="T39" s="110">
        <f t="shared" si="6"/>
        <v>54429547</v>
      </c>
      <c r="U39" s="40">
        <f t="shared" si="7"/>
        <v>0.17030902333533082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223135243</v>
      </c>
      <c r="AA39" s="81">
        <f t="shared" si="11"/>
        <v>26181446</v>
      </c>
      <c r="AB39" s="81">
        <f t="shared" si="12"/>
        <v>249316689</v>
      </c>
      <c r="AC39" s="40">
        <f t="shared" si="13"/>
        <v>0.7801072054630258</v>
      </c>
      <c r="AD39" s="80">
        <v>42336021</v>
      </c>
      <c r="AE39" s="81">
        <v>14269255</v>
      </c>
      <c r="AF39" s="81">
        <f t="shared" si="14"/>
        <v>56605276</v>
      </c>
      <c r="AG39" s="40">
        <f t="shared" si="15"/>
        <v>0.7206010460834255</v>
      </c>
      <c r="AH39" s="40">
        <f t="shared" si="16"/>
        <v>-0.038436858783269634</v>
      </c>
      <c r="AI39" s="12">
        <v>278827113</v>
      </c>
      <c r="AJ39" s="12">
        <v>271915789</v>
      </c>
      <c r="AK39" s="12">
        <v>195942802</v>
      </c>
      <c r="AL39" s="12"/>
    </row>
    <row r="40" spans="1:38" s="13" customFormat="1" ht="12.75">
      <c r="A40" s="29" t="s">
        <v>97</v>
      </c>
      <c r="B40" s="63" t="s">
        <v>439</v>
      </c>
      <c r="C40" s="39" t="s">
        <v>440</v>
      </c>
      <c r="D40" s="80">
        <v>61167322</v>
      </c>
      <c r="E40" s="81">
        <v>22132741</v>
      </c>
      <c r="F40" s="82">
        <f t="shared" si="0"/>
        <v>83300063</v>
      </c>
      <c r="G40" s="80">
        <v>64756822</v>
      </c>
      <c r="H40" s="81">
        <v>26518317</v>
      </c>
      <c r="I40" s="83">
        <f t="shared" si="1"/>
        <v>91275139</v>
      </c>
      <c r="J40" s="80">
        <v>23767180</v>
      </c>
      <c r="K40" s="81">
        <v>3045938</v>
      </c>
      <c r="L40" s="81">
        <f t="shared" si="2"/>
        <v>26813118</v>
      </c>
      <c r="M40" s="40">
        <f t="shared" si="3"/>
        <v>0.3218859270250492</v>
      </c>
      <c r="N40" s="108">
        <v>19655955</v>
      </c>
      <c r="O40" s="109">
        <v>5297630</v>
      </c>
      <c r="P40" s="110">
        <f t="shared" si="4"/>
        <v>24953585</v>
      </c>
      <c r="Q40" s="40">
        <f t="shared" si="5"/>
        <v>0.2995626185780916</v>
      </c>
      <c r="R40" s="108">
        <v>15478475</v>
      </c>
      <c r="S40" s="110">
        <v>3696052</v>
      </c>
      <c r="T40" s="110">
        <f t="shared" si="6"/>
        <v>19174527</v>
      </c>
      <c r="U40" s="40">
        <f t="shared" si="7"/>
        <v>0.21007392823581458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58901610</v>
      </c>
      <c r="AA40" s="81">
        <f t="shared" si="11"/>
        <v>12039620</v>
      </c>
      <c r="AB40" s="81">
        <f t="shared" si="12"/>
        <v>70941230</v>
      </c>
      <c r="AC40" s="40">
        <f t="shared" si="13"/>
        <v>0.77722401496425</v>
      </c>
      <c r="AD40" s="80">
        <v>14146560</v>
      </c>
      <c r="AE40" s="81">
        <v>1257059</v>
      </c>
      <c r="AF40" s="81">
        <f t="shared" si="14"/>
        <v>15403619</v>
      </c>
      <c r="AG40" s="40">
        <f t="shared" si="15"/>
        <v>0.7695433270307788</v>
      </c>
      <c r="AH40" s="40">
        <f t="shared" si="16"/>
        <v>0.24480662628697836</v>
      </c>
      <c r="AI40" s="12">
        <v>70015343</v>
      </c>
      <c r="AJ40" s="12">
        <v>71113493</v>
      </c>
      <c r="AK40" s="12">
        <v>54724914</v>
      </c>
      <c r="AL40" s="12"/>
    </row>
    <row r="41" spans="1:38" s="13" customFormat="1" ht="12.75">
      <c r="A41" s="29" t="s">
        <v>97</v>
      </c>
      <c r="B41" s="63" t="s">
        <v>441</v>
      </c>
      <c r="C41" s="39" t="s">
        <v>442</v>
      </c>
      <c r="D41" s="80">
        <v>0</v>
      </c>
      <c r="E41" s="81">
        <v>51200000</v>
      </c>
      <c r="F41" s="82">
        <f t="shared" si="0"/>
        <v>51200000</v>
      </c>
      <c r="G41" s="80">
        <v>0</v>
      </c>
      <c r="H41" s="81">
        <v>51200000</v>
      </c>
      <c r="I41" s="83">
        <f t="shared" si="1"/>
        <v>51200000</v>
      </c>
      <c r="J41" s="80">
        <v>116223286</v>
      </c>
      <c r="K41" s="81">
        <v>0</v>
      </c>
      <c r="L41" s="81">
        <f t="shared" si="2"/>
        <v>116223286</v>
      </c>
      <c r="M41" s="40">
        <f t="shared" si="3"/>
        <v>2.2699860546875</v>
      </c>
      <c r="N41" s="108">
        <v>18143472</v>
      </c>
      <c r="O41" s="109">
        <v>3135876</v>
      </c>
      <c r="P41" s="110">
        <f t="shared" si="4"/>
        <v>21279348</v>
      </c>
      <c r="Q41" s="40">
        <f t="shared" si="5"/>
        <v>0.415612265625</v>
      </c>
      <c r="R41" s="108">
        <v>61160716</v>
      </c>
      <c r="S41" s="110">
        <v>200502</v>
      </c>
      <c r="T41" s="110">
        <f t="shared" si="6"/>
        <v>61361218</v>
      </c>
      <c r="U41" s="40">
        <f t="shared" si="7"/>
        <v>1.1984612890625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195527474</v>
      </c>
      <c r="AA41" s="81">
        <f t="shared" si="11"/>
        <v>3336378</v>
      </c>
      <c r="AB41" s="81">
        <f t="shared" si="12"/>
        <v>198863852</v>
      </c>
      <c r="AC41" s="40">
        <f t="shared" si="13"/>
        <v>3.884059609375</v>
      </c>
      <c r="AD41" s="80">
        <v>5781397</v>
      </c>
      <c r="AE41" s="81">
        <v>0</v>
      </c>
      <c r="AF41" s="81">
        <f t="shared" si="14"/>
        <v>5781397</v>
      </c>
      <c r="AG41" s="40">
        <f t="shared" si="15"/>
        <v>0.7257065699036535</v>
      </c>
      <c r="AH41" s="40">
        <f t="shared" si="16"/>
        <v>9.613562431363908</v>
      </c>
      <c r="AI41" s="12">
        <v>235066126</v>
      </c>
      <c r="AJ41" s="12">
        <v>235066126</v>
      </c>
      <c r="AK41" s="12">
        <v>170589032</v>
      </c>
      <c r="AL41" s="12"/>
    </row>
    <row r="42" spans="1:38" s="13" customFormat="1" ht="12.75">
      <c r="A42" s="29" t="s">
        <v>116</v>
      </c>
      <c r="B42" s="63" t="s">
        <v>443</v>
      </c>
      <c r="C42" s="39" t="s">
        <v>444</v>
      </c>
      <c r="D42" s="80">
        <v>454560000</v>
      </c>
      <c r="E42" s="81">
        <v>819082000</v>
      </c>
      <c r="F42" s="82">
        <f t="shared" si="0"/>
        <v>1273642000</v>
      </c>
      <c r="G42" s="80">
        <v>454560000</v>
      </c>
      <c r="H42" s="81">
        <v>819082000</v>
      </c>
      <c r="I42" s="83">
        <f t="shared" si="1"/>
        <v>1273642000</v>
      </c>
      <c r="J42" s="80">
        <v>147946978</v>
      </c>
      <c r="K42" s="81">
        <v>40538142</v>
      </c>
      <c r="L42" s="81">
        <f t="shared" si="2"/>
        <v>188485120</v>
      </c>
      <c r="M42" s="40">
        <f t="shared" si="3"/>
        <v>0.14798908955577783</v>
      </c>
      <c r="N42" s="108">
        <v>138872330</v>
      </c>
      <c r="O42" s="109">
        <v>101707681</v>
      </c>
      <c r="P42" s="110">
        <f t="shared" si="4"/>
        <v>240580011</v>
      </c>
      <c r="Q42" s="40">
        <f t="shared" si="5"/>
        <v>0.1888913925577203</v>
      </c>
      <c r="R42" s="108">
        <v>98792328</v>
      </c>
      <c r="S42" s="110">
        <v>89845131</v>
      </c>
      <c r="T42" s="110">
        <f t="shared" si="6"/>
        <v>188637459</v>
      </c>
      <c r="U42" s="40">
        <f t="shared" si="7"/>
        <v>0.14810869851967823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385611636</v>
      </c>
      <c r="AA42" s="81">
        <f t="shared" si="11"/>
        <v>232090954</v>
      </c>
      <c r="AB42" s="81">
        <f t="shared" si="12"/>
        <v>617702590</v>
      </c>
      <c r="AC42" s="40">
        <f t="shared" si="13"/>
        <v>0.48498918063317636</v>
      </c>
      <c r="AD42" s="80">
        <v>182832142</v>
      </c>
      <c r="AE42" s="81">
        <v>38362633</v>
      </c>
      <c r="AF42" s="81">
        <f t="shared" si="14"/>
        <v>221194775</v>
      </c>
      <c r="AG42" s="40">
        <f t="shared" si="15"/>
        <v>0.4653790524641607</v>
      </c>
      <c r="AH42" s="40">
        <f t="shared" si="16"/>
        <v>-0.14718844963675115</v>
      </c>
      <c r="AI42" s="12">
        <v>898151000</v>
      </c>
      <c r="AJ42" s="12">
        <v>1030437583</v>
      </c>
      <c r="AK42" s="12">
        <v>479544066</v>
      </c>
      <c r="AL42" s="12"/>
    </row>
    <row r="43" spans="1:38" s="59" customFormat="1" ht="12.75">
      <c r="A43" s="64"/>
      <c r="B43" s="65" t="s">
        <v>445</v>
      </c>
      <c r="C43" s="32"/>
      <c r="D43" s="84">
        <f>SUM(D37:D42)</f>
        <v>1133178948</v>
      </c>
      <c r="E43" s="85">
        <f>SUM(E37:E42)</f>
        <v>1101935287</v>
      </c>
      <c r="F43" s="86">
        <f t="shared" si="0"/>
        <v>2235114235</v>
      </c>
      <c r="G43" s="84">
        <f>SUM(G37:G42)</f>
        <v>1136768448</v>
      </c>
      <c r="H43" s="85">
        <f>SUM(H37:H42)</f>
        <v>1106320863</v>
      </c>
      <c r="I43" s="93">
        <f t="shared" si="1"/>
        <v>2243089311</v>
      </c>
      <c r="J43" s="84">
        <f>SUM(J37:J42)</f>
        <v>479659822</v>
      </c>
      <c r="K43" s="95">
        <f>SUM(K37:K42)</f>
        <v>54680475</v>
      </c>
      <c r="L43" s="85">
        <f t="shared" si="2"/>
        <v>534340297</v>
      </c>
      <c r="M43" s="44">
        <f t="shared" si="3"/>
        <v>0.23906621354411445</v>
      </c>
      <c r="N43" s="114">
        <f>SUM(N37:N42)</f>
        <v>393168100</v>
      </c>
      <c r="O43" s="115">
        <f>SUM(O37:O42)</f>
        <v>145767884</v>
      </c>
      <c r="P43" s="116">
        <f t="shared" si="4"/>
        <v>538935984</v>
      </c>
      <c r="Q43" s="44">
        <f t="shared" si="5"/>
        <v>0.24112234424563986</v>
      </c>
      <c r="R43" s="114">
        <f>SUM(R37:R42)</f>
        <v>319698191</v>
      </c>
      <c r="S43" s="116">
        <f>SUM(S37:S42)</f>
        <v>114565906</v>
      </c>
      <c r="T43" s="116">
        <f t="shared" si="6"/>
        <v>434264097</v>
      </c>
      <c r="U43" s="44">
        <f t="shared" si="7"/>
        <v>0.1936008944763769</v>
      </c>
      <c r="V43" s="114">
        <f>SUM(V37:V42)</f>
        <v>0</v>
      </c>
      <c r="W43" s="116">
        <f>SUM(W37:W42)</f>
        <v>0</v>
      </c>
      <c r="X43" s="116">
        <f t="shared" si="8"/>
        <v>0</v>
      </c>
      <c r="Y43" s="44">
        <f t="shared" si="9"/>
        <v>0</v>
      </c>
      <c r="Z43" s="84">
        <f t="shared" si="10"/>
        <v>1192526113</v>
      </c>
      <c r="AA43" s="85">
        <f t="shared" si="11"/>
        <v>315014265</v>
      </c>
      <c r="AB43" s="85">
        <f t="shared" si="12"/>
        <v>1507540378</v>
      </c>
      <c r="AC43" s="44">
        <f t="shared" si="13"/>
        <v>0.672082190667619</v>
      </c>
      <c r="AD43" s="84">
        <f>SUM(AD37:AD42)</f>
        <v>334005680</v>
      </c>
      <c r="AE43" s="85">
        <f>SUM(AE37:AE42)</f>
        <v>79717204</v>
      </c>
      <c r="AF43" s="85">
        <f t="shared" si="14"/>
        <v>413722884</v>
      </c>
      <c r="AG43" s="44">
        <f t="shared" si="15"/>
        <v>0.6461372719620131</v>
      </c>
      <c r="AH43" s="44">
        <f t="shared" si="16"/>
        <v>0.04964969015346998</v>
      </c>
      <c r="AI43" s="66">
        <f>SUM(AI37:AI42)</f>
        <v>2025034020</v>
      </c>
      <c r="AJ43" s="66">
        <f>SUM(AJ37:AJ42)</f>
        <v>2149307256</v>
      </c>
      <c r="AK43" s="66">
        <f>SUM(AK37:AK42)</f>
        <v>1388747527</v>
      </c>
      <c r="AL43" s="66"/>
    </row>
    <row r="44" spans="1:38" s="59" customFormat="1" ht="12.75">
      <c r="A44" s="64"/>
      <c r="B44" s="65" t="s">
        <v>446</v>
      </c>
      <c r="C44" s="32"/>
      <c r="D44" s="84">
        <f>SUM(D9:D14,D16:D20,D22:D27,D29:D35,D37:D42)</f>
        <v>9982386216</v>
      </c>
      <c r="E44" s="85">
        <f>SUM(E9:E14,E16:E20,E22:E27,E29:E35,E37:E42)</f>
        <v>4363418126</v>
      </c>
      <c r="F44" s="86">
        <f t="shared" si="0"/>
        <v>14345804342</v>
      </c>
      <c r="G44" s="84">
        <f>SUM(G9:G14,G16:G20,G22:G27,G29:G35,G37:G42)</f>
        <v>10000113670</v>
      </c>
      <c r="H44" s="85">
        <f>SUM(H9:H14,H16:H20,H22:H27,H29:H35,H37:H42)</f>
        <v>4357092045</v>
      </c>
      <c r="I44" s="93">
        <f t="shared" si="1"/>
        <v>14357205715</v>
      </c>
      <c r="J44" s="84">
        <f>SUM(J9:J14,J16:J20,J22:J27,J29:J35,J37:J42)</f>
        <v>2832941530</v>
      </c>
      <c r="K44" s="95">
        <f>SUM(K9:K14,K16:K20,K22:K27,K29:K35,K37:K42)</f>
        <v>520389550</v>
      </c>
      <c r="L44" s="85">
        <f t="shared" si="2"/>
        <v>3353331080</v>
      </c>
      <c r="M44" s="44">
        <f t="shared" si="3"/>
        <v>0.2337499522548556</v>
      </c>
      <c r="N44" s="114">
        <f>SUM(N9:N14,N16:N20,N22:N27,N29:N35,N37:N42)</f>
        <v>2640490332</v>
      </c>
      <c r="O44" s="115">
        <f>SUM(O9:O14,O16:O20,O22:O27,O29:O35,O37:O42)</f>
        <v>588330575</v>
      </c>
      <c r="P44" s="116">
        <f t="shared" si="4"/>
        <v>3228820907</v>
      </c>
      <c r="Q44" s="44">
        <f t="shared" si="5"/>
        <v>0.22507074751793657</v>
      </c>
      <c r="R44" s="114">
        <f>SUM(R9:R14,R16:R20,R22:R27,R29:R35,R37:R42)</f>
        <v>2104594968</v>
      </c>
      <c r="S44" s="116">
        <f>SUM(S9:S14,S16:S20,S22:S27,S29:S35,S37:S42)</f>
        <v>588838800</v>
      </c>
      <c r="T44" s="116">
        <f t="shared" si="6"/>
        <v>2693433768</v>
      </c>
      <c r="U44" s="44">
        <f t="shared" si="7"/>
        <v>0.1876015306506319</v>
      </c>
      <c r="V44" s="114">
        <f>SUM(V9:V14,V16:V20,V22:V27,V29:V35,V37:V42)</f>
        <v>0</v>
      </c>
      <c r="W44" s="116">
        <f>SUM(W9:W14,W16:W20,W22:W27,W29:W35,W37:W42)</f>
        <v>0</v>
      </c>
      <c r="X44" s="116">
        <f t="shared" si="8"/>
        <v>0</v>
      </c>
      <c r="Y44" s="44">
        <f t="shared" si="9"/>
        <v>0</v>
      </c>
      <c r="Z44" s="84">
        <f t="shared" si="10"/>
        <v>7578026830</v>
      </c>
      <c r="AA44" s="85">
        <f t="shared" si="11"/>
        <v>1697558925</v>
      </c>
      <c r="AB44" s="85">
        <f t="shared" si="12"/>
        <v>9275585755</v>
      </c>
      <c r="AC44" s="44">
        <f t="shared" si="13"/>
        <v>0.6460578708090204</v>
      </c>
      <c r="AD44" s="84">
        <f>SUM(AD9:AD14,AD16:AD20,AD22:AD27,AD29:AD35,AD37:AD42)</f>
        <v>2211407004</v>
      </c>
      <c r="AE44" s="85">
        <f>SUM(AE9:AE14,AE16:AE20,AE22:AE27,AE29:AE35,AE37:AE42)</f>
        <v>405252099</v>
      </c>
      <c r="AF44" s="85">
        <f t="shared" si="14"/>
        <v>2616659103</v>
      </c>
      <c r="AG44" s="44">
        <f t="shared" si="15"/>
        <v>0.591145618081122</v>
      </c>
      <c r="AH44" s="44">
        <f t="shared" si="16"/>
        <v>0.029340721117236068</v>
      </c>
      <c r="AI44" s="66">
        <f>SUM(AI9:AI14,AI16:AI20,AI22:AI27,AI29:AI35,AI37:AI42)</f>
        <v>14106119248</v>
      </c>
      <c r="AJ44" s="66">
        <f>SUM(AJ9:AJ14,AJ16:AJ20,AJ22:AJ27,AJ29:AJ35,AJ37:AJ42)</f>
        <v>14775436185</v>
      </c>
      <c r="AK44" s="66">
        <f>SUM(AK9:AK14,AK16:AK20,AK22:AK27,AK29:AK35,AK37:AK42)</f>
        <v>8734434356</v>
      </c>
      <c r="AL44" s="66"/>
    </row>
    <row r="45" spans="1:38" s="13" customFormat="1" ht="12.75">
      <c r="A45" s="67"/>
      <c r="B45" s="68"/>
      <c r="C45" s="69"/>
      <c r="D45" s="96"/>
      <c r="E45" s="96"/>
      <c r="F45" s="97"/>
      <c r="G45" s="98"/>
      <c r="H45" s="96"/>
      <c r="I45" s="99"/>
      <c r="J45" s="98"/>
      <c r="K45" s="100"/>
      <c r="L45" s="96"/>
      <c r="M45" s="73"/>
      <c r="N45" s="98"/>
      <c r="O45" s="100"/>
      <c r="P45" s="96"/>
      <c r="Q45" s="73"/>
      <c r="R45" s="98"/>
      <c r="S45" s="100"/>
      <c r="T45" s="96"/>
      <c r="U45" s="73"/>
      <c r="V45" s="98"/>
      <c r="W45" s="100"/>
      <c r="X45" s="96"/>
      <c r="Y45" s="73"/>
      <c r="Z45" s="98"/>
      <c r="AA45" s="100"/>
      <c r="AB45" s="96"/>
      <c r="AC45" s="73"/>
      <c r="AD45" s="98"/>
      <c r="AE45" s="96"/>
      <c r="AF45" s="96"/>
      <c r="AG45" s="73"/>
      <c r="AH45" s="73"/>
      <c r="AI45" s="12"/>
      <c r="AJ45" s="12"/>
      <c r="AK45" s="12"/>
      <c r="AL45" s="12"/>
    </row>
    <row r="46" spans="1:38" s="76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77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77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77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77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447</v>
      </c>
      <c r="C9" s="39" t="s">
        <v>448</v>
      </c>
      <c r="D9" s="80">
        <v>246744318</v>
      </c>
      <c r="E9" s="81">
        <v>132916000</v>
      </c>
      <c r="F9" s="82">
        <f>$D9+$E9</f>
        <v>379660318</v>
      </c>
      <c r="G9" s="80">
        <v>234646639</v>
      </c>
      <c r="H9" s="81">
        <v>132916000</v>
      </c>
      <c r="I9" s="83">
        <f>$G9+$H9</f>
        <v>367562639</v>
      </c>
      <c r="J9" s="80">
        <v>110072146</v>
      </c>
      <c r="K9" s="81">
        <v>25022502</v>
      </c>
      <c r="L9" s="81">
        <f>$J9+$K9</f>
        <v>135094648</v>
      </c>
      <c r="M9" s="40">
        <f>IF($F9=0,0,$L9/$F9)</f>
        <v>0.3558303082915292</v>
      </c>
      <c r="N9" s="108">
        <v>79285693</v>
      </c>
      <c r="O9" s="109">
        <v>32037987</v>
      </c>
      <c r="P9" s="110">
        <f>$N9+$O9</f>
        <v>111323680</v>
      </c>
      <c r="Q9" s="40">
        <f>IF($F9=0,0,$P9/$F9)</f>
        <v>0.29321916123981123</v>
      </c>
      <c r="R9" s="108">
        <v>65989440</v>
      </c>
      <c r="S9" s="110">
        <v>32542514</v>
      </c>
      <c r="T9" s="110">
        <f>$R9+$S9</f>
        <v>98531954</v>
      </c>
      <c r="U9" s="40">
        <f>IF($I9=0,0,$T9/$I9)</f>
        <v>0.26806846927660677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255347279</v>
      </c>
      <c r="AA9" s="81">
        <f>$K9+$O9+$S9</f>
        <v>89603003</v>
      </c>
      <c r="AB9" s="81">
        <f>$Z9+$AA9</f>
        <v>344950282</v>
      </c>
      <c r="AC9" s="40">
        <f>IF($I9=0,0,$AB9/$I9)</f>
        <v>0.9384802626797987</v>
      </c>
      <c r="AD9" s="80">
        <v>58503084</v>
      </c>
      <c r="AE9" s="81">
        <v>0</v>
      </c>
      <c r="AF9" s="81">
        <f>$AD9+$AE9</f>
        <v>58503084</v>
      </c>
      <c r="AG9" s="40">
        <f>IF($AJ9=0,0,$AK9/$AJ9)</f>
        <v>0.5531302167175112</v>
      </c>
      <c r="AH9" s="40">
        <f>IF($AF9=0,0,(($T9/$AF9)-1))</f>
        <v>0.68421811745856</v>
      </c>
      <c r="AI9" s="12">
        <v>228838013</v>
      </c>
      <c r="AJ9" s="12">
        <v>227564675</v>
      </c>
      <c r="AK9" s="12">
        <v>125872898</v>
      </c>
      <c r="AL9" s="12"/>
    </row>
    <row r="10" spans="1:38" s="13" customFormat="1" ht="12.75">
      <c r="A10" s="29" t="s">
        <v>97</v>
      </c>
      <c r="B10" s="63" t="s">
        <v>449</v>
      </c>
      <c r="C10" s="39" t="s">
        <v>450</v>
      </c>
      <c r="D10" s="80">
        <v>436078661</v>
      </c>
      <c r="E10" s="81">
        <v>81862150</v>
      </c>
      <c r="F10" s="83">
        <f aca="true" t="shared" si="0" ref="F10:F33">$D10+$E10</f>
        <v>517940811</v>
      </c>
      <c r="G10" s="80">
        <v>398465856</v>
      </c>
      <c r="H10" s="81">
        <v>81862150</v>
      </c>
      <c r="I10" s="83">
        <f aca="true" t="shared" si="1" ref="I10:I33">$G10+$H10</f>
        <v>480328006</v>
      </c>
      <c r="J10" s="80">
        <v>119326056</v>
      </c>
      <c r="K10" s="81">
        <v>1438553</v>
      </c>
      <c r="L10" s="81">
        <f aca="true" t="shared" si="2" ref="L10:L33">$J10+$K10</f>
        <v>120764609</v>
      </c>
      <c r="M10" s="40">
        <f aca="true" t="shared" si="3" ref="M10:M33">IF($F10=0,0,$L10/$F10)</f>
        <v>0.23316295305410872</v>
      </c>
      <c r="N10" s="108">
        <v>94201946</v>
      </c>
      <c r="O10" s="109">
        <v>7595657</v>
      </c>
      <c r="P10" s="110">
        <f aca="true" t="shared" si="4" ref="P10:P33">$N10+$O10</f>
        <v>101797603</v>
      </c>
      <c r="Q10" s="40">
        <f aca="true" t="shared" si="5" ref="Q10:Q33">IF($F10=0,0,$P10/$F10)</f>
        <v>0.19654292698707612</v>
      </c>
      <c r="R10" s="108">
        <v>104956164</v>
      </c>
      <c r="S10" s="110">
        <v>1076115</v>
      </c>
      <c r="T10" s="110">
        <f aca="true" t="shared" si="6" ref="T10:T33">$R10+$S10</f>
        <v>106032279</v>
      </c>
      <c r="U10" s="40">
        <f aca="true" t="shared" si="7" ref="U10:U33">IF($I10=0,0,$T10/$I10)</f>
        <v>0.22074973283985444</v>
      </c>
      <c r="V10" s="108">
        <v>0</v>
      </c>
      <c r="W10" s="110">
        <v>0</v>
      </c>
      <c r="X10" s="110">
        <f aca="true" t="shared" si="8" ref="X10:X33">$V10+$W10</f>
        <v>0</v>
      </c>
      <c r="Y10" s="40">
        <f aca="true" t="shared" si="9" ref="Y10:Y33">IF($I10=0,0,$X10/$I10)</f>
        <v>0</v>
      </c>
      <c r="Z10" s="80">
        <f aca="true" t="shared" si="10" ref="Z10:Z33">$J10+$N10+$R10</f>
        <v>318484166</v>
      </c>
      <c r="AA10" s="81">
        <f aca="true" t="shared" si="11" ref="AA10:AA33">$K10+$O10+$S10</f>
        <v>10110325</v>
      </c>
      <c r="AB10" s="81">
        <f aca="true" t="shared" si="12" ref="AB10:AB33">$Z10+$AA10</f>
        <v>328594491</v>
      </c>
      <c r="AC10" s="40">
        <f aca="true" t="shared" si="13" ref="AC10:AC33">IF($I10=0,0,$AB10/$I10)</f>
        <v>0.6841043763748391</v>
      </c>
      <c r="AD10" s="80">
        <v>82315584</v>
      </c>
      <c r="AE10" s="81">
        <v>0</v>
      </c>
      <c r="AF10" s="81">
        <f aca="true" t="shared" si="14" ref="AF10:AF33">$AD10+$AE10</f>
        <v>82315584</v>
      </c>
      <c r="AG10" s="40">
        <f aca="true" t="shared" si="15" ref="AG10:AG33">IF($AJ10=0,0,$AK10/$AJ10)</f>
        <v>0.9633322095925967</v>
      </c>
      <c r="AH10" s="40">
        <f aca="true" t="shared" si="16" ref="AH10:AH33">IF($AF10=0,0,(($T10/$AF10)-1))</f>
        <v>0.2881191367117071</v>
      </c>
      <c r="AI10" s="12">
        <v>344676182</v>
      </c>
      <c r="AJ10" s="12">
        <v>344676182</v>
      </c>
      <c r="AK10" s="12">
        <v>332037668</v>
      </c>
      <c r="AL10" s="12"/>
    </row>
    <row r="11" spans="1:38" s="13" customFormat="1" ht="12.75">
      <c r="A11" s="29" t="s">
        <v>97</v>
      </c>
      <c r="B11" s="63" t="s">
        <v>451</v>
      </c>
      <c r="C11" s="39" t="s">
        <v>452</v>
      </c>
      <c r="D11" s="80">
        <v>270204274</v>
      </c>
      <c r="E11" s="81">
        <v>96746783</v>
      </c>
      <c r="F11" s="82">
        <f t="shared" si="0"/>
        <v>366951057</v>
      </c>
      <c r="G11" s="80">
        <v>270204274</v>
      </c>
      <c r="H11" s="81">
        <v>96746783</v>
      </c>
      <c r="I11" s="83">
        <f t="shared" si="1"/>
        <v>366951057</v>
      </c>
      <c r="J11" s="80">
        <v>77928948</v>
      </c>
      <c r="K11" s="81">
        <v>937832</v>
      </c>
      <c r="L11" s="81">
        <f t="shared" si="2"/>
        <v>78866780</v>
      </c>
      <c r="M11" s="40">
        <f t="shared" si="3"/>
        <v>0.21492452057441547</v>
      </c>
      <c r="N11" s="108">
        <v>38575414</v>
      </c>
      <c r="O11" s="109">
        <v>1581909</v>
      </c>
      <c r="P11" s="110">
        <f t="shared" si="4"/>
        <v>40157323</v>
      </c>
      <c r="Q11" s="40">
        <f t="shared" si="5"/>
        <v>0.10943509286580418</v>
      </c>
      <c r="R11" s="108">
        <v>74674659</v>
      </c>
      <c r="S11" s="110">
        <v>2391934</v>
      </c>
      <c r="T11" s="110">
        <f t="shared" si="6"/>
        <v>77066593</v>
      </c>
      <c r="U11" s="40">
        <f t="shared" si="7"/>
        <v>0.21001872464970173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191179021</v>
      </c>
      <c r="AA11" s="81">
        <f t="shared" si="11"/>
        <v>4911675</v>
      </c>
      <c r="AB11" s="81">
        <f t="shared" si="12"/>
        <v>196090696</v>
      </c>
      <c r="AC11" s="40">
        <f t="shared" si="13"/>
        <v>0.5343783380899213</v>
      </c>
      <c r="AD11" s="80">
        <v>54864844</v>
      </c>
      <c r="AE11" s="81">
        <v>3526941</v>
      </c>
      <c r="AF11" s="81">
        <f t="shared" si="14"/>
        <v>58391785</v>
      </c>
      <c r="AG11" s="40">
        <f t="shared" si="15"/>
        <v>0.6294821583222614</v>
      </c>
      <c r="AH11" s="40">
        <f t="shared" si="16"/>
        <v>0.31981909784056106</v>
      </c>
      <c r="AI11" s="12">
        <v>295204716</v>
      </c>
      <c r="AJ11" s="12">
        <v>310641470</v>
      </c>
      <c r="AK11" s="12">
        <v>195543263</v>
      </c>
      <c r="AL11" s="12"/>
    </row>
    <row r="12" spans="1:38" s="13" customFormat="1" ht="12.75">
      <c r="A12" s="29" t="s">
        <v>97</v>
      </c>
      <c r="B12" s="63" t="s">
        <v>453</v>
      </c>
      <c r="C12" s="39" t="s">
        <v>454</v>
      </c>
      <c r="D12" s="80">
        <v>196480705</v>
      </c>
      <c r="E12" s="81">
        <v>32237000</v>
      </c>
      <c r="F12" s="82">
        <f t="shared" si="0"/>
        <v>228717705</v>
      </c>
      <c r="G12" s="80">
        <v>196480705</v>
      </c>
      <c r="H12" s="81">
        <v>32237000</v>
      </c>
      <c r="I12" s="83">
        <f t="shared" si="1"/>
        <v>228717705</v>
      </c>
      <c r="J12" s="80">
        <v>62420443</v>
      </c>
      <c r="K12" s="81">
        <v>122597</v>
      </c>
      <c r="L12" s="81">
        <f t="shared" si="2"/>
        <v>62543040</v>
      </c>
      <c r="M12" s="40">
        <f t="shared" si="3"/>
        <v>0.2734508025952779</v>
      </c>
      <c r="N12" s="108">
        <v>30059777</v>
      </c>
      <c r="O12" s="109">
        <v>2354545</v>
      </c>
      <c r="P12" s="110">
        <f t="shared" si="4"/>
        <v>32414322</v>
      </c>
      <c r="Q12" s="40">
        <f t="shared" si="5"/>
        <v>0.14172196245148577</v>
      </c>
      <c r="R12" s="108">
        <v>51870824</v>
      </c>
      <c r="S12" s="110">
        <v>0</v>
      </c>
      <c r="T12" s="110">
        <f t="shared" si="6"/>
        <v>51870824</v>
      </c>
      <c r="U12" s="40">
        <f t="shared" si="7"/>
        <v>0.22678971879330462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144351044</v>
      </c>
      <c r="AA12" s="81">
        <f t="shared" si="11"/>
        <v>2477142</v>
      </c>
      <c r="AB12" s="81">
        <f t="shared" si="12"/>
        <v>146828186</v>
      </c>
      <c r="AC12" s="40">
        <f t="shared" si="13"/>
        <v>0.6419624838400683</v>
      </c>
      <c r="AD12" s="80">
        <v>28562614</v>
      </c>
      <c r="AE12" s="81">
        <v>0</v>
      </c>
      <c r="AF12" s="81">
        <f t="shared" si="14"/>
        <v>28562614</v>
      </c>
      <c r="AG12" s="40">
        <f t="shared" si="15"/>
        <v>0</v>
      </c>
      <c r="AH12" s="40">
        <f t="shared" si="16"/>
        <v>0.8160391062246615</v>
      </c>
      <c r="AI12" s="12">
        <v>0</v>
      </c>
      <c r="AJ12" s="12">
        <v>0</v>
      </c>
      <c r="AK12" s="12">
        <v>105703672</v>
      </c>
      <c r="AL12" s="12"/>
    </row>
    <row r="13" spans="1:38" s="13" customFormat="1" ht="12.75">
      <c r="A13" s="29" t="s">
        <v>97</v>
      </c>
      <c r="B13" s="63" t="s">
        <v>455</v>
      </c>
      <c r="C13" s="39" t="s">
        <v>456</v>
      </c>
      <c r="D13" s="80">
        <v>417685934</v>
      </c>
      <c r="E13" s="81">
        <v>56847438</v>
      </c>
      <c r="F13" s="82">
        <f t="shared" si="0"/>
        <v>474533372</v>
      </c>
      <c r="G13" s="80">
        <v>417685934</v>
      </c>
      <c r="H13" s="81">
        <v>56847438</v>
      </c>
      <c r="I13" s="83">
        <f t="shared" si="1"/>
        <v>474533372</v>
      </c>
      <c r="J13" s="80">
        <v>105260186</v>
      </c>
      <c r="K13" s="81">
        <v>11060939</v>
      </c>
      <c r="L13" s="81">
        <f t="shared" si="2"/>
        <v>116321125</v>
      </c>
      <c r="M13" s="40">
        <f t="shared" si="3"/>
        <v>0.24512738589858332</v>
      </c>
      <c r="N13" s="108">
        <v>96678040</v>
      </c>
      <c r="O13" s="109">
        <v>7380473</v>
      </c>
      <c r="P13" s="110">
        <f t="shared" si="4"/>
        <v>104058513</v>
      </c>
      <c r="Q13" s="40">
        <f t="shared" si="5"/>
        <v>0.21928597468588573</v>
      </c>
      <c r="R13" s="108">
        <v>83103960</v>
      </c>
      <c r="S13" s="110">
        <v>1683380</v>
      </c>
      <c r="T13" s="110">
        <f t="shared" si="6"/>
        <v>84787340</v>
      </c>
      <c r="U13" s="40">
        <f t="shared" si="7"/>
        <v>0.178675189149816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285042186</v>
      </c>
      <c r="AA13" s="81">
        <f t="shared" si="11"/>
        <v>20124792</v>
      </c>
      <c r="AB13" s="81">
        <f t="shared" si="12"/>
        <v>305166978</v>
      </c>
      <c r="AC13" s="40">
        <f t="shared" si="13"/>
        <v>0.6430885497342851</v>
      </c>
      <c r="AD13" s="80">
        <v>54115971</v>
      </c>
      <c r="AE13" s="81">
        <v>846862</v>
      </c>
      <c r="AF13" s="81">
        <f t="shared" si="14"/>
        <v>54962833</v>
      </c>
      <c r="AG13" s="40">
        <f t="shared" si="15"/>
        <v>0.5489736424858933</v>
      </c>
      <c r="AH13" s="40">
        <f t="shared" si="16"/>
        <v>0.5426304535648663</v>
      </c>
      <c r="AI13" s="12">
        <v>422506321</v>
      </c>
      <c r="AJ13" s="12">
        <v>436956951</v>
      </c>
      <c r="AK13" s="12">
        <v>239877849</v>
      </c>
      <c r="AL13" s="12"/>
    </row>
    <row r="14" spans="1:38" s="13" customFormat="1" ht="12.75">
      <c r="A14" s="29" t="s">
        <v>97</v>
      </c>
      <c r="B14" s="63" t="s">
        <v>457</v>
      </c>
      <c r="C14" s="39" t="s">
        <v>458</v>
      </c>
      <c r="D14" s="80">
        <v>156720128</v>
      </c>
      <c r="E14" s="81">
        <v>43091397</v>
      </c>
      <c r="F14" s="82">
        <f t="shared" si="0"/>
        <v>199811525</v>
      </c>
      <c r="G14" s="80">
        <v>156720128</v>
      </c>
      <c r="H14" s="81">
        <v>43091397</v>
      </c>
      <c r="I14" s="83">
        <f t="shared" si="1"/>
        <v>199811525</v>
      </c>
      <c r="J14" s="80">
        <v>22495198</v>
      </c>
      <c r="K14" s="81">
        <v>4332730</v>
      </c>
      <c r="L14" s="81">
        <f t="shared" si="2"/>
        <v>26827928</v>
      </c>
      <c r="M14" s="40">
        <f t="shared" si="3"/>
        <v>0.1342661690810878</v>
      </c>
      <c r="N14" s="108">
        <v>61725475</v>
      </c>
      <c r="O14" s="109">
        <v>3217118</v>
      </c>
      <c r="P14" s="110">
        <f t="shared" si="4"/>
        <v>64942593</v>
      </c>
      <c r="Q14" s="40">
        <f t="shared" si="5"/>
        <v>0.32501925502044987</v>
      </c>
      <c r="R14" s="108">
        <v>76903536</v>
      </c>
      <c r="S14" s="110">
        <v>0</v>
      </c>
      <c r="T14" s="110">
        <f t="shared" si="6"/>
        <v>76903536</v>
      </c>
      <c r="U14" s="40">
        <f t="shared" si="7"/>
        <v>0.3848803816496571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161124209</v>
      </c>
      <c r="AA14" s="81">
        <f t="shared" si="11"/>
        <v>7549848</v>
      </c>
      <c r="AB14" s="81">
        <f t="shared" si="12"/>
        <v>168674057</v>
      </c>
      <c r="AC14" s="40">
        <f t="shared" si="13"/>
        <v>0.8441658057511948</v>
      </c>
      <c r="AD14" s="80">
        <v>199506171</v>
      </c>
      <c r="AE14" s="81">
        <v>3268431</v>
      </c>
      <c r="AF14" s="81">
        <f t="shared" si="14"/>
        <v>202774602</v>
      </c>
      <c r="AG14" s="40">
        <f t="shared" si="15"/>
        <v>2.555685043754054</v>
      </c>
      <c r="AH14" s="40">
        <f t="shared" si="16"/>
        <v>-0.6207437458069822</v>
      </c>
      <c r="AI14" s="12">
        <v>104079841</v>
      </c>
      <c r="AJ14" s="12">
        <v>104079841</v>
      </c>
      <c r="AK14" s="12">
        <v>265995293</v>
      </c>
      <c r="AL14" s="12"/>
    </row>
    <row r="15" spans="1:38" s="13" customFormat="1" ht="12.75">
      <c r="A15" s="29" t="s">
        <v>97</v>
      </c>
      <c r="B15" s="63" t="s">
        <v>67</v>
      </c>
      <c r="C15" s="39" t="s">
        <v>68</v>
      </c>
      <c r="D15" s="80">
        <v>1202985171</v>
      </c>
      <c r="E15" s="81">
        <v>261809178</v>
      </c>
      <c r="F15" s="82">
        <f t="shared" si="0"/>
        <v>1464794349</v>
      </c>
      <c r="G15" s="80">
        <v>1202985171</v>
      </c>
      <c r="H15" s="81">
        <v>261809178</v>
      </c>
      <c r="I15" s="83">
        <f t="shared" si="1"/>
        <v>1464794349</v>
      </c>
      <c r="J15" s="80">
        <v>314233528</v>
      </c>
      <c r="K15" s="81">
        <v>14112567</v>
      </c>
      <c r="L15" s="81">
        <f t="shared" si="2"/>
        <v>328346095</v>
      </c>
      <c r="M15" s="40">
        <f t="shared" si="3"/>
        <v>0.22415849380096153</v>
      </c>
      <c r="N15" s="108">
        <v>226145830</v>
      </c>
      <c r="O15" s="109">
        <v>17961138</v>
      </c>
      <c r="P15" s="110">
        <f t="shared" si="4"/>
        <v>244106968</v>
      </c>
      <c r="Q15" s="40">
        <f t="shared" si="5"/>
        <v>0.1666493103053335</v>
      </c>
      <c r="R15" s="108">
        <v>151425801</v>
      </c>
      <c r="S15" s="110">
        <v>24716102</v>
      </c>
      <c r="T15" s="110">
        <f t="shared" si="6"/>
        <v>176141903</v>
      </c>
      <c r="U15" s="40">
        <f t="shared" si="7"/>
        <v>0.12025026115116451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691805159</v>
      </c>
      <c r="AA15" s="81">
        <f t="shared" si="11"/>
        <v>56789807</v>
      </c>
      <c r="AB15" s="81">
        <f t="shared" si="12"/>
        <v>748594966</v>
      </c>
      <c r="AC15" s="40">
        <f t="shared" si="13"/>
        <v>0.5110580652574596</v>
      </c>
      <c r="AD15" s="80">
        <v>330200000</v>
      </c>
      <c r="AE15" s="81">
        <v>12005058</v>
      </c>
      <c r="AF15" s="81">
        <f t="shared" si="14"/>
        <v>342205058</v>
      </c>
      <c r="AG15" s="40">
        <f t="shared" si="15"/>
        <v>0.849687560316983</v>
      </c>
      <c r="AH15" s="40">
        <f t="shared" si="16"/>
        <v>-0.4852738178989745</v>
      </c>
      <c r="AI15" s="12">
        <v>1155487856</v>
      </c>
      <c r="AJ15" s="12">
        <v>1163343582</v>
      </c>
      <c r="AK15" s="12">
        <v>988478570</v>
      </c>
      <c r="AL15" s="12"/>
    </row>
    <row r="16" spans="1:38" s="13" customFormat="1" ht="12.75">
      <c r="A16" s="29" t="s">
        <v>116</v>
      </c>
      <c r="B16" s="63" t="s">
        <v>459</v>
      </c>
      <c r="C16" s="39" t="s">
        <v>460</v>
      </c>
      <c r="D16" s="80">
        <v>359502960</v>
      </c>
      <c r="E16" s="81">
        <v>32000000</v>
      </c>
      <c r="F16" s="82">
        <f t="shared" si="0"/>
        <v>391502960</v>
      </c>
      <c r="G16" s="80">
        <v>328126752</v>
      </c>
      <c r="H16" s="81">
        <v>32000000</v>
      </c>
      <c r="I16" s="83">
        <f t="shared" si="1"/>
        <v>360126752</v>
      </c>
      <c r="J16" s="80">
        <v>109317217</v>
      </c>
      <c r="K16" s="81">
        <v>1810931</v>
      </c>
      <c r="L16" s="81">
        <f t="shared" si="2"/>
        <v>111128148</v>
      </c>
      <c r="M16" s="40">
        <f t="shared" si="3"/>
        <v>0.28385008378991566</v>
      </c>
      <c r="N16" s="108">
        <v>86522114</v>
      </c>
      <c r="O16" s="109">
        <v>4383186</v>
      </c>
      <c r="P16" s="110">
        <f t="shared" si="4"/>
        <v>90905300</v>
      </c>
      <c r="Q16" s="40">
        <f t="shared" si="5"/>
        <v>0.23219569016796196</v>
      </c>
      <c r="R16" s="108">
        <v>74512885</v>
      </c>
      <c r="S16" s="110">
        <v>1715045</v>
      </c>
      <c r="T16" s="110">
        <f t="shared" si="6"/>
        <v>76227930</v>
      </c>
      <c r="U16" s="40">
        <f t="shared" si="7"/>
        <v>0.2116697234422618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270352216</v>
      </c>
      <c r="AA16" s="81">
        <f t="shared" si="11"/>
        <v>7909162</v>
      </c>
      <c r="AB16" s="81">
        <f t="shared" si="12"/>
        <v>278261378</v>
      </c>
      <c r="AC16" s="40">
        <f t="shared" si="13"/>
        <v>0.7726762215099199</v>
      </c>
      <c r="AD16" s="80">
        <v>86147966</v>
      </c>
      <c r="AE16" s="81">
        <v>3434946</v>
      </c>
      <c r="AF16" s="81">
        <f t="shared" si="14"/>
        <v>89582912</v>
      </c>
      <c r="AG16" s="40">
        <f t="shared" si="15"/>
        <v>0.7531991183138461</v>
      </c>
      <c r="AH16" s="40">
        <f t="shared" si="16"/>
        <v>-0.14907956999656358</v>
      </c>
      <c r="AI16" s="12">
        <v>337226119</v>
      </c>
      <c r="AJ16" s="12">
        <v>398335846</v>
      </c>
      <c r="AK16" s="12">
        <v>300026208</v>
      </c>
      <c r="AL16" s="12"/>
    </row>
    <row r="17" spans="1:38" s="59" customFormat="1" ht="12.75">
      <c r="A17" s="64"/>
      <c r="B17" s="65" t="s">
        <v>461</v>
      </c>
      <c r="C17" s="32"/>
      <c r="D17" s="84">
        <f>SUM(D9:D16)</f>
        <v>3286402151</v>
      </c>
      <c r="E17" s="85">
        <f>SUM(E9:E16)</f>
        <v>737509946</v>
      </c>
      <c r="F17" s="93">
        <f t="shared" si="0"/>
        <v>4023912097</v>
      </c>
      <c r="G17" s="84">
        <f>SUM(G9:G16)</f>
        <v>3205315459</v>
      </c>
      <c r="H17" s="85">
        <f>SUM(H9:H16)</f>
        <v>737509946</v>
      </c>
      <c r="I17" s="86">
        <f t="shared" si="1"/>
        <v>3942825405</v>
      </c>
      <c r="J17" s="84">
        <f>SUM(J9:J16)</f>
        <v>921053722</v>
      </c>
      <c r="K17" s="85">
        <f>SUM(K9:K16)</f>
        <v>58838651</v>
      </c>
      <c r="L17" s="85">
        <f t="shared" si="2"/>
        <v>979892373</v>
      </c>
      <c r="M17" s="44">
        <f t="shared" si="3"/>
        <v>0.24351734068210684</v>
      </c>
      <c r="N17" s="114">
        <f>SUM(N9:N16)</f>
        <v>713194289</v>
      </c>
      <c r="O17" s="115">
        <f>SUM(O9:O16)</f>
        <v>76512013</v>
      </c>
      <c r="P17" s="116">
        <f t="shared" si="4"/>
        <v>789706302</v>
      </c>
      <c r="Q17" s="44">
        <f t="shared" si="5"/>
        <v>0.19625336810631627</v>
      </c>
      <c r="R17" s="114">
        <f>SUM(R9:R16)</f>
        <v>683437269</v>
      </c>
      <c r="S17" s="116">
        <f>SUM(S9:S16)</f>
        <v>64125090</v>
      </c>
      <c r="T17" s="116">
        <f t="shared" si="6"/>
        <v>747562359</v>
      </c>
      <c r="U17" s="44">
        <f t="shared" si="7"/>
        <v>0.18960067520413068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2317685280</v>
      </c>
      <c r="AA17" s="85">
        <f t="shared" si="11"/>
        <v>199475754</v>
      </c>
      <c r="AB17" s="85">
        <f t="shared" si="12"/>
        <v>2517161034</v>
      </c>
      <c r="AC17" s="44">
        <f t="shared" si="13"/>
        <v>0.6384155460720939</v>
      </c>
      <c r="AD17" s="84">
        <f>SUM(AD9:AD16)</f>
        <v>894216234</v>
      </c>
      <c r="AE17" s="85">
        <f>SUM(AE9:AE16)</f>
        <v>23082238</v>
      </c>
      <c r="AF17" s="85">
        <f t="shared" si="14"/>
        <v>917298472</v>
      </c>
      <c r="AG17" s="44">
        <f t="shared" si="15"/>
        <v>0.8552842523204779</v>
      </c>
      <c r="AH17" s="44">
        <f t="shared" si="16"/>
        <v>-0.1850391319522442</v>
      </c>
      <c r="AI17" s="66">
        <f>SUM(AI9:AI16)</f>
        <v>2888019048</v>
      </c>
      <c r="AJ17" s="66">
        <f>SUM(AJ9:AJ16)</f>
        <v>2985598547</v>
      </c>
      <c r="AK17" s="66">
        <f>SUM(AK9:AK16)</f>
        <v>2553535421</v>
      </c>
      <c r="AL17" s="66"/>
    </row>
    <row r="18" spans="1:38" s="13" customFormat="1" ht="12.75">
      <c r="A18" s="29" t="s">
        <v>97</v>
      </c>
      <c r="B18" s="63" t="s">
        <v>462</v>
      </c>
      <c r="C18" s="39" t="s">
        <v>463</v>
      </c>
      <c r="D18" s="80">
        <v>260114110</v>
      </c>
      <c r="E18" s="81">
        <v>0</v>
      </c>
      <c r="F18" s="82">
        <f t="shared" si="0"/>
        <v>260114110</v>
      </c>
      <c r="G18" s="80">
        <v>260114110</v>
      </c>
      <c r="H18" s="81">
        <v>0</v>
      </c>
      <c r="I18" s="83">
        <f t="shared" si="1"/>
        <v>260114110</v>
      </c>
      <c r="J18" s="80">
        <v>74705603</v>
      </c>
      <c r="K18" s="81">
        <v>1082773</v>
      </c>
      <c r="L18" s="81">
        <f t="shared" si="2"/>
        <v>75788376</v>
      </c>
      <c r="M18" s="40">
        <f t="shared" si="3"/>
        <v>0.2913658778449197</v>
      </c>
      <c r="N18" s="108">
        <v>57514224</v>
      </c>
      <c r="O18" s="109">
        <v>9462407</v>
      </c>
      <c r="P18" s="110">
        <f t="shared" si="4"/>
        <v>66976631</v>
      </c>
      <c r="Q18" s="40">
        <f t="shared" si="5"/>
        <v>0.2574894187785507</v>
      </c>
      <c r="R18" s="108">
        <v>76040584</v>
      </c>
      <c r="S18" s="110">
        <v>34887867</v>
      </c>
      <c r="T18" s="110">
        <f t="shared" si="6"/>
        <v>110928451</v>
      </c>
      <c r="U18" s="40">
        <f t="shared" si="7"/>
        <v>0.426460721411845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208260411</v>
      </c>
      <c r="AA18" s="81">
        <f t="shared" si="11"/>
        <v>45433047</v>
      </c>
      <c r="AB18" s="81">
        <f t="shared" si="12"/>
        <v>253693458</v>
      </c>
      <c r="AC18" s="40">
        <f t="shared" si="13"/>
        <v>0.9753160180353153</v>
      </c>
      <c r="AD18" s="80">
        <v>63968774</v>
      </c>
      <c r="AE18" s="81">
        <v>12515978</v>
      </c>
      <c r="AF18" s="81">
        <f t="shared" si="14"/>
        <v>76484752</v>
      </c>
      <c r="AG18" s="40">
        <f t="shared" si="15"/>
        <v>0.7845156765404778</v>
      </c>
      <c r="AH18" s="40">
        <f t="shared" si="16"/>
        <v>0.4503341921014532</v>
      </c>
      <c r="AI18" s="12">
        <v>255397261</v>
      </c>
      <c r="AJ18" s="12">
        <v>255397261</v>
      </c>
      <c r="AK18" s="12">
        <v>200363155</v>
      </c>
      <c r="AL18" s="12"/>
    </row>
    <row r="19" spans="1:38" s="13" customFormat="1" ht="12.75">
      <c r="A19" s="29" t="s">
        <v>97</v>
      </c>
      <c r="B19" s="63" t="s">
        <v>61</v>
      </c>
      <c r="C19" s="39" t="s">
        <v>62</v>
      </c>
      <c r="D19" s="80">
        <v>1401968134</v>
      </c>
      <c r="E19" s="81">
        <v>149380208</v>
      </c>
      <c r="F19" s="82">
        <f t="shared" si="0"/>
        <v>1551348342</v>
      </c>
      <c r="G19" s="80">
        <v>1401968134</v>
      </c>
      <c r="H19" s="81">
        <v>149380208</v>
      </c>
      <c r="I19" s="83">
        <f t="shared" si="1"/>
        <v>1551348342</v>
      </c>
      <c r="J19" s="80">
        <v>406128483</v>
      </c>
      <c r="K19" s="81">
        <v>6741043</v>
      </c>
      <c r="L19" s="81">
        <f t="shared" si="2"/>
        <v>412869526</v>
      </c>
      <c r="M19" s="40">
        <f t="shared" si="3"/>
        <v>0.26613592500297395</v>
      </c>
      <c r="N19" s="108">
        <v>267536283</v>
      </c>
      <c r="O19" s="109">
        <v>1979337</v>
      </c>
      <c r="P19" s="110">
        <f t="shared" si="4"/>
        <v>269515620</v>
      </c>
      <c r="Q19" s="40">
        <f t="shared" si="5"/>
        <v>0.173729917842011</v>
      </c>
      <c r="R19" s="108">
        <v>348571258</v>
      </c>
      <c r="S19" s="110">
        <v>7453977</v>
      </c>
      <c r="T19" s="110">
        <f t="shared" si="6"/>
        <v>356025235</v>
      </c>
      <c r="U19" s="40">
        <f t="shared" si="7"/>
        <v>0.2294940635582927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1022236024</v>
      </c>
      <c r="AA19" s="81">
        <f t="shared" si="11"/>
        <v>16174357</v>
      </c>
      <c r="AB19" s="81">
        <f t="shared" si="12"/>
        <v>1038410381</v>
      </c>
      <c r="AC19" s="40">
        <f t="shared" si="13"/>
        <v>0.6693599064032777</v>
      </c>
      <c r="AD19" s="80">
        <v>296804794</v>
      </c>
      <c r="AE19" s="81">
        <v>7066387</v>
      </c>
      <c r="AF19" s="81">
        <f t="shared" si="14"/>
        <v>303871181</v>
      </c>
      <c r="AG19" s="40">
        <f t="shared" si="15"/>
        <v>0</v>
      </c>
      <c r="AH19" s="40">
        <f t="shared" si="16"/>
        <v>0.17163211670276812</v>
      </c>
      <c r="AI19" s="12">
        <v>0</v>
      </c>
      <c r="AJ19" s="12">
        <v>0</v>
      </c>
      <c r="AK19" s="12">
        <v>967374110</v>
      </c>
      <c r="AL19" s="12"/>
    </row>
    <row r="20" spans="1:38" s="13" customFormat="1" ht="12.75">
      <c r="A20" s="29" t="s">
        <v>97</v>
      </c>
      <c r="B20" s="63" t="s">
        <v>89</v>
      </c>
      <c r="C20" s="39" t="s">
        <v>90</v>
      </c>
      <c r="D20" s="80">
        <v>967102108</v>
      </c>
      <c r="E20" s="81">
        <v>195689000</v>
      </c>
      <c r="F20" s="82">
        <f t="shared" si="0"/>
        <v>1162791108</v>
      </c>
      <c r="G20" s="80">
        <v>975646167</v>
      </c>
      <c r="H20" s="81">
        <v>292734123</v>
      </c>
      <c r="I20" s="83">
        <f t="shared" si="1"/>
        <v>1268380290</v>
      </c>
      <c r="J20" s="80">
        <v>265265631</v>
      </c>
      <c r="K20" s="81">
        <v>23402470</v>
      </c>
      <c r="L20" s="81">
        <f t="shared" si="2"/>
        <v>288668101</v>
      </c>
      <c r="M20" s="40">
        <f t="shared" si="3"/>
        <v>0.24825447925595936</v>
      </c>
      <c r="N20" s="108">
        <v>247703192</v>
      </c>
      <c r="O20" s="109">
        <v>59385799</v>
      </c>
      <c r="P20" s="110">
        <f t="shared" si="4"/>
        <v>307088991</v>
      </c>
      <c r="Q20" s="40">
        <f t="shared" si="5"/>
        <v>0.26409643906564856</v>
      </c>
      <c r="R20" s="108">
        <v>237652989</v>
      </c>
      <c r="S20" s="110">
        <v>28339389</v>
      </c>
      <c r="T20" s="110">
        <f t="shared" si="6"/>
        <v>265992378</v>
      </c>
      <c r="U20" s="40">
        <f t="shared" si="7"/>
        <v>0.2097102738800837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750621812</v>
      </c>
      <c r="AA20" s="81">
        <f t="shared" si="11"/>
        <v>111127658</v>
      </c>
      <c r="AB20" s="81">
        <f t="shared" si="12"/>
        <v>861749470</v>
      </c>
      <c r="AC20" s="40">
        <f t="shared" si="13"/>
        <v>0.6794093828121532</v>
      </c>
      <c r="AD20" s="80">
        <v>210196431</v>
      </c>
      <c r="AE20" s="81">
        <v>31769419</v>
      </c>
      <c r="AF20" s="81">
        <f t="shared" si="14"/>
        <v>241965850</v>
      </c>
      <c r="AG20" s="40">
        <f t="shared" si="15"/>
        <v>0.6225594286606244</v>
      </c>
      <c r="AH20" s="40">
        <f t="shared" si="16"/>
        <v>0.099297185945868</v>
      </c>
      <c r="AI20" s="12">
        <v>1060260292</v>
      </c>
      <c r="AJ20" s="12">
        <v>1211413933</v>
      </c>
      <c r="AK20" s="12">
        <v>754177166</v>
      </c>
      <c r="AL20" s="12"/>
    </row>
    <row r="21" spans="1:38" s="13" customFormat="1" ht="12.75">
      <c r="A21" s="29" t="s">
        <v>97</v>
      </c>
      <c r="B21" s="63" t="s">
        <v>464</v>
      </c>
      <c r="C21" s="39" t="s">
        <v>465</v>
      </c>
      <c r="D21" s="80">
        <v>152331659</v>
      </c>
      <c r="E21" s="81">
        <v>17581921</v>
      </c>
      <c r="F21" s="83">
        <f t="shared" si="0"/>
        <v>169913580</v>
      </c>
      <c r="G21" s="80">
        <v>145484905</v>
      </c>
      <c r="H21" s="81">
        <v>16875150</v>
      </c>
      <c r="I21" s="83">
        <f t="shared" si="1"/>
        <v>162360055</v>
      </c>
      <c r="J21" s="80">
        <v>57738701</v>
      </c>
      <c r="K21" s="81">
        <v>897432</v>
      </c>
      <c r="L21" s="81">
        <f t="shared" si="2"/>
        <v>58636133</v>
      </c>
      <c r="M21" s="40">
        <f t="shared" si="3"/>
        <v>0.34509385888991334</v>
      </c>
      <c r="N21" s="108">
        <v>35982945</v>
      </c>
      <c r="O21" s="109">
        <v>2763308</v>
      </c>
      <c r="P21" s="110">
        <f t="shared" si="4"/>
        <v>38746253</v>
      </c>
      <c r="Q21" s="40">
        <f t="shared" si="5"/>
        <v>0.228035057586333</v>
      </c>
      <c r="R21" s="108">
        <v>29265761</v>
      </c>
      <c r="S21" s="110">
        <v>1998550</v>
      </c>
      <c r="T21" s="110">
        <f t="shared" si="6"/>
        <v>31264311</v>
      </c>
      <c r="U21" s="40">
        <f t="shared" si="7"/>
        <v>0.19256159404479137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122987407</v>
      </c>
      <c r="AA21" s="81">
        <f t="shared" si="11"/>
        <v>5659290</v>
      </c>
      <c r="AB21" s="81">
        <f t="shared" si="12"/>
        <v>128646697</v>
      </c>
      <c r="AC21" s="40">
        <f t="shared" si="13"/>
        <v>0.7923543571108054</v>
      </c>
      <c r="AD21" s="80">
        <v>28135452</v>
      </c>
      <c r="AE21" s="81">
        <v>0</v>
      </c>
      <c r="AF21" s="81">
        <f t="shared" si="14"/>
        <v>28135452</v>
      </c>
      <c r="AG21" s="40">
        <f t="shared" si="15"/>
        <v>0.5422111998396252</v>
      </c>
      <c r="AH21" s="40">
        <f t="shared" si="16"/>
        <v>0.11120699251606125</v>
      </c>
      <c r="AI21" s="12">
        <v>174769610</v>
      </c>
      <c r="AJ21" s="12">
        <v>170480584</v>
      </c>
      <c r="AK21" s="12">
        <v>92436482</v>
      </c>
      <c r="AL21" s="12"/>
    </row>
    <row r="22" spans="1:38" s="13" customFormat="1" ht="12.75">
      <c r="A22" s="29" t="s">
        <v>97</v>
      </c>
      <c r="B22" s="63" t="s">
        <v>466</v>
      </c>
      <c r="C22" s="39" t="s">
        <v>467</v>
      </c>
      <c r="D22" s="80">
        <v>325552000</v>
      </c>
      <c r="E22" s="81">
        <v>124822000</v>
      </c>
      <c r="F22" s="82">
        <f t="shared" si="0"/>
        <v>450374000</v>
      </c>
      <c r="G22" s="80">
        <v>325552000</v>
      </c>
      <c r="H22" s="81">
        <v>124822000</v>
      </c>
      <c r="I22" s="83">
        <f t="shared" si="1"/>
        <v>450374000</v>
      </c>
      <c r="J22" s="80">
        <v>97854389</v>
      </c>
      <c r="K22" s="81">
        <v>18754671</v>
      </c>
      <c r="L22" s="81">
        <f t="shared" si="2"/>
        <v>116609060</v>
      </c>
      <c r="M22" s="40">
        <f t="shared" si="3"/>
        <v>0.25891605643309784</v>
      </c>
      <c r="N22" s="108">
        <v>73781076</v>
      </c>
      <c r="O22" s="109">
        <v>27609358</v>
      </c>
      <c r="P22" s="110">
        <f t="shared" si="4"/>
        <v>101390434</v>
      </c>
      <c r="Q22" s="40">
        <f t="shared" si="5"/>
        <v>0.22512497169019527</v>
      </c>
      <c r="R22" s="108">
        <v>23871665</v>
      </c>
      <c r="S22" s="110">
        <v>17653282</v>
      </c>
      <c r="T22" s="110">
        <f t="shared" si="6"/>
        <v>41524947</v>
      </c>
      <c r="U22" s="40">
        <f t="shared" si="7"/>
        <v>0.09220103069893022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195507130</v>
      </c>
      <c r="AA22" s="81">
        <f t="shared" si="11"/>
        <v>64017311</v>
      </c>
      <c r="AB22" s="81">
        <f t="shared" si="12"/>
        <v>259524441</v>
      </c>
      <c r="AC22" s="40">
        <f t="shared" si="13"/>
        <v>0.5762420588222233</v>
      </c>
      <c r="AD22" s="80">
        <v>81359098</v>
      </c>
      <c r="AE22" s="81">
        <v>27710454</v>
      </c>
      <c r="AF22" s="81">
        <f t="shared" si="14"/>
        <v>109069552</v>
      </c>
      <c r="AG22" s="40">
        <f t="shared" si="15"/>
        <v>0.5435469650987926</v>
      </c>
      <c r="AH22" s="40">
        <f t="shared" si="16"/>
        <v>-0.6192801176995757</v>
      </c>
      <c r="AI22" s="12">
        <v>0</v>
      </c>
      <c r="AJ22" s="12">
        <v>419179625</v>
      </c>
      <c r="AK22" s="12">
        <v>227843813</v>
      </c>
      <c r="AL22" s="12"/>
    </row>
    <row r="23" spans="1:38" s="13" customFormat="1" ht="12.75">
      <c r="A23" s="29" t="s">
        <v>97</v>
      </c>
      <c r="B23" s="63" t="s">
        <v>468</v>
      </c>
      <c r="C23" s="39" t="s">
        <v>469</v>
      </c>
      <c r="D23" s="80">
        <v>286900150</v>
      </c>
      <c r="E23" s="81">
        <v>138621751</v>
      </c>
      <c r="F23" s="82">
        <f t="shared" si="0"/>
        <v>425521901</v>
      </c>
      <c r="G23" s="80">
        <v>286900150</v>
      </c>
      <c r="H23" s="81">
        <v>138621751</v>
      </c>
      <c r="I23" s="83">
        <f t="shared" si="1"/>
        <v>425521901</v>
      </c>
      <c r="J23" s="80">
        <v>106662672</v>
      </c>
      <c r="K23" s="81">
        <v>2241983</v>
      </c>
      <c r="L23" s="81">
        <f t="shared" si="2"/>
        <v>108904655</v>
      </c>
      <c r="M23" s="40">
        <f t="shared" si="3"/>
        <v>0.25593196200728574</v>
      </c>
      <c r="N23" s="108">
        <v>90706327</v>
      </c>
      <c r="O23" s="109">
        <v>18288356</v>
      </c>
      <c r="P23" s="110">
        <f t="shared" si="4"/>
        <v>108994683</v>
      </c>
      <c r="Q23" s="40">
        <f t="shared" si="5"/>
        <v>0.2561435327861068</v>
      </c>
      <c r="R23" s="108">
        <v>70464758</v>
      </c>
      <c r="S23" s="110">
        <v>10896059</v>
      </c>
      <c r="T23" s="110">
        <f t="shared" si="6"/>
        <v>81360817</v>
      </c>
      <c r="U23" s="40">
        <f t="shared" si="7"/>
        <v>0.19120241944961605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267833757</v>
      </c>
      <c r="AA23" s="81">
        <f t="shared" si="11"/>
        <v>31426398</v>
      </c>
      <c r="AB23" s="81">
        <f t="shared" si="12"/>
        <v>299260155</v>
      </c>
      <c r="AC23" s="40">
        <f t="shared" si="13"/>
        <v>0.7032779142430086</v>
      </c>
      <c r="AD23" s="80">
        <v>56957799</v>
      </c>
      <c r="AE23" s="81">
        <v>14071144</v>
      </c>
      <c r="AF23" s="81">
        <f t="shared" si="14"/>
        <v>71028943</v>
      </c>
      <c r="AG23" s="40">
        <f t="shared" si="15"/>
        <v>0.395306035411458</v>
      </c>
      <c r="AH23" s="40">
        <f t="shared" si="16"/>
        <v>0.14546005562830921</v>
      </c>
      <c r="AI23" s="12">
        <v>514776400</v>
      </c>
      <c r="AJ23" s="12">
        <v>574148345</v>
      </c>
      <c r="AK23" s="12">
        <v>226964306</v>
      </c>
      <c r="AL23" s="12"/>
    </row>
    <row r="24" spans="1:38" s="13" customFormat="1" ht="12.75">
      <c r="A24" s="29" t="s">
        <v>116</v>
      </c>
      <c r="B24" s="63" t="s">
        <v>470</v>
      </c>
      <c r="C24" s="39" t="s">
        <v>471</v>
      </c>
      <c r="D24" s="80">
        <v>328203720</v>
      </c>
      <c r="E24" s="81">
        <v>66365016</v>
      </c>
      <c r="F24" s="82">
        <f t="shared" si="0"/>
        <v>394568736</v>
      </c>
      <c r="G24" s="80">
        <v>324963000</v>
      </c>
      <c r="H24" s="81">
        <v>66365016</v>
      </c>
      <c r="I24" s="83">
        <f t="shared" si="1"/>
        <v>391328016</v>
      </c>
      <c r="J24" s="80">
        <v>129669972</v>
      </c>
      <c r="K24" s="81">
        <v>4072622</v>
      </c>
      <c r="L24" s="81">
        <f t="shared" si="2"/>
        <v>133742594</v>
      </c>
      <c r="M24" s="40">
        <f t="shared" si="3"/>
        <v>0.3389589234966655</v>
      </c>
      <c r="N24" s="108">
        <v>129876675</v>
      </c>
      <c r="O24" s="109">
        <v>4345224</v>
      </c>
      <c r="P24" s="110">
        <f t="shared" si="4"/>
        <v>134221899</v>
      </c>
      <c r="Q24" s="40">
        <f t="shared" si="5"/>
        <v>0.34017368015696003</v>
      </c>
      <c r="R24" s="108">
        <v>80668077</v>
      </c>
      <c r="S24" s="110">
        <v>500166</v>
      </c>
      <c r="T24" s="110">
        <f t="shared" si="6"/>
        <v>81168243</v>
      </c>
      <c r="U24" s="40">
        <f t="shared" si="7"/>
        <v>0.20741740862223368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340214724</v>
      </c>
      <c r="AA24" s="81">
        <f t="shared" si="11"/>
        <v>8918012</v>
      </c>
      <c r="AB24" s="81">
        <f t="shared" si="12"/>
        <v>349132736</v>
      </c>
      <c r="AC24" s="40">
        <f t="shared" si="13"/>
        <v>0.8921741396608823</v>
      </c>
      <c r="AD24" s="80">
        <v>4738395</v>
      </c>
      <c r="AE24" s="81">
        <v>2142685</v>
      </c>
      <c r="AF24" s="81">
        <f t="shared" si="14"/>
        <v>6881080</v>
      </c>
      <c r="AG24" s="40">
        <f t="shared" si="15"/>
        <v>0.6738800564706944</v>
      </c>
      <c r="AH24" s="40">
        <f t="shared" si="16"/>
        <v>10.795858062978485</v>
      </c>
      <c r="AI24" s="12">
        <v>361214082</v>
      </c>
      <c r="AJ24" s="12">
        <v>355261082</v>
      </c>
      <c r="AK24" s="12">
        <v>239403358</v>
      </c>
      <c r="AL24" s="12"/>
    </row>
    <row r="25" spans="1:38" s="59" customFormat="1" ht="12.75">
      <c r="A25" s="64"/>
      <c r="B25" s="65" t="s">
        <v>472</v>
      </c>
      <c r="C25" s="32"/>
      <c r="D25" s="84">
        <f>SUM(D18:D24)</f>
        <v>3722171881</v>
      </c>
      <c r="E25" s="85">
        <f>SUM(E18:E24)</f>
        <v>692459896</v>
      </c>
      <c r="F25" s="93">
        <f t="shared" si="0"/>
        <v>4414631777</v>
      </c>
      <c r="G25" s="84">
        <f>SUM(G18:G24)</f>
        <v>3720628466</v>
      </c>
      <c r="H25" s="85">
        <f>SUM(H18:H24)</f>
        <v>788798248</v>
      </c>
      <c r="I25" s="86">
        <f t="shared" si="1"/>
        <v>4509426714</v>
      </c>
      <c r="J25" s="84">
        <f>SUM(J18:J24)</f>
        <v>1138025451</v>
      </c>
      <c r="K25" s="85">
        <f>SUM(K18:K24)</f>
        <v>57192994</v>
      </c>
      <c r="L25" s="85">
        <f t="shared" si="2"/>
        <v>1195218445</v>
      </c>
      <c r="M25" s="44">
        <f t="shared" si="3"/>
        <v>0.2707402350581141</v>
      </c>
      <c r="N25" s="114">
        <f>SUM(N18:N24)</f>
        <v>903100722</v>
      </c>
      <c r="O25" s="115">
        <f>SUM(O18:O24)</f>
        <v>123833789</v>
      </c>
      <c r="P25" s="116">
        <f t="shared" si="4"/>
        <v>1026934511</v>
      </c>
      <c r="Q25" s="44">
        <f t="shared" si="5"/>
        <v>0.23262064943904834</v>
      </c>
      <c r="R25" s="114">
        <f>SUM(R18:R24)</f>
        <v>866535092</v>
      </c>
      <c r="S25" s="116">
        <f>SUM(S18:S24)</f>
        <v>101729290</v>
      </c>
      <c r="T25" s="116">
        <f t="shared" si="6"/>
        <v>968264382</v>
      </c>
      <c r="U25" s="44">
        <f t="shared" si="7"/>
        <v>0.2147200616419642</v>
      </c>
      <c r="V25" s="114">
        <f>SUM(V18:V24)</f>
        <v>0</v>
      </c>
      <c r="W25" s="116">
        <f>SUM(W18:W24)</f>
        <v>0</v>
      </c>
      <c r="X25" s="116">
        <f t="shared" si="8"/>
        <v>0</v>
      </c>
      <c r="Y25" s="44">
        <f t="shared" si="9"/>
        <v>0</v>
      </c>
      <c r="Z25" s="84">
        <f t="shared" si="10"/>
        <v>2907661265</v>
      </c>
      <c r="AA25" s="85">
        <f t="shared" si="11"/>
        <v>282756073</v>
      </c>
      <c r="AB25" s="85">
        <f t="shared" si="12"/>
        <v>3190417338</v>
      </c>
      <c r="AC25" s="44">
        <f t="shared" si="13"/>
        <v>0.7074995427012942</v>
      </c>
      <c r="AD25" s="84">
        <f>SUM(AD18:AD24)</f>
        <v>742160743</v>
      </c>
      <c r="AE25" s="85">
        <f>SUM(AE18:AE24)</f>
        <v>95276067</v>
      </c>
      <c r="AF25" s="85">
        <f t="shared" si="14"/>
        <v>837436810</v>
      </c>
      <c r="AG25" s="44">
        <f t="shared" si="15"/>
        <v>0.9071234065292553</v>
      </c>
      <c r="AH25" s="44">
        <f t="shared" si="16"/>
        <v>0.156223813471968</v>
      </c>
      <c r="AI25" s="66">
        <f>SUM(AI18:AI24)</f>
        <v>2366417645</v>
      </c>
      <c r="AJ25" s="66">
        <f>SUM(AJ18:AJ24)</f>
        <v>2985880830</v>
      </c>
      <c r="AK25" s="66">
        <f>SUM(AK18:AK24)</f>
        <v>2708562390</v>
      </c>
      <c r="AL25" s="66"/>
    </row>
    <row r="26" spans="1:38" s="13" customFormat="1" ht="12.75">
      <c r="A26" s="29" t="s">
        <v>97</v>
      </c>
      <c r="B26" s="63" t="s">
        <v>473</v>
      </c>
      <c r="C26" s="39" t="s">
        <v>474</v>
      </c>
      <c r="D26" s="80">
        <v>253607930</v>
      </c>
      <c r="E26" s="81">
        <v>137171000</v>
      </c>
      <c r="F26" s="82">
        <f t="shared" si="0"/>
        <v>390778930</v>
      </c>
      <c r="G26" s="80">
        <v>253607930</v>
      </c>
      <c r="H26" s="81">
        <v>137171000</v>
      </c>
      <c r="I26" s="83">
        <f t="shared" si="1"/>
        <v>390778930</v>
      </c>
      <c r="J26" s="80">
        <v>114645959</v>
      </c>
      <c r="K26" s="81">
        <v>17712018</v>
      </c>
      <c r="L26" s="81">
        <f t="shared" si="2"/>
        <v>132357977</v>
      </c>
      <c r="M26" s="40">
        <f t="shared" si="3"/>
        <v>0.33870295156394437</v>
      </c>
      <c r="N26" s="108">
        <v>44760759</v>
      </c>
      <c r="O26" s="109">
        <v>1072480</v>
      </c>
      <c r="P26" s="110">
        <f t="shared" si="4"/>
        <v>45833239</v>
      </c>
      <c r="Q26" s="40">
        <f t="shared" si="5"/>
        <v>0.11728687368072788</v>
      </c>
      <c r="R26" s="108">
        <v>58091844</v>
      </c>
      <c r="S26" s="110">
        <v>3598455</v>
      </c>
      <c r="T26" s="110">
        <f t="shared" si="6"/>
        <v>61690299</v>
      </c>
      <c r="U26" s="40">
        <f t="shared" si="7"/>
        <v>0.1578649570487334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217498562</v>
      </c>
      <c r="AA26" s="81">
        <f t="shared" si="11"/>
        <v>22382953</v>
      </c>
      <c r="AB26" s="81">
        <f t="shared" si="12"/>
        <v>239881515</v>
      </c>
      <c r="AC26" s="40">
        <f t="shared" si="13"/>
        <v>0.6138547822934056</v>
      </c>
      <c r="AD26" s="80">
        <v>34966015</v>
      </c>
      <c r="AE26" s="81">
        <v>7231166</v>
      </c>
      <c r="AF26" s="81">
        <f t="shared" si="14"/>
        <v>42197181</v>
      </c>
      <c r="AG26" s="40">
        <f t="shared" si="15"/>
        <v>0.4354884643910398</v>
      </c>
      <c r="AH26" s="40">
        <f t="shared" si="16"/>
        <v>0.4619530863921928</v>
      </c>
      <c r="AI26" s="12">
        <v>302023674</v>
      </c>
      <c r="AJ26" s="12">
        <v>302023674</v>
      </c>
      <c r="AK26" s="12">
        <v>131527826</v>
      </c>
      <c r="AL26" s="12"/>
    </row>
    <row r="27" spans="1:38" s="13" customFormat="1" ht="12.75">
      <c r="A27" s="29" t="s">
        <v>97</v>
      </c>
      <c r="B27" s="63" t="s">
        <v>73</v>
      </c>
      <c r="C27" s="39" t="s">
        <v>74</v>
      </c>
      <c r="D27" s="80">
        <v>1510766710</v>
      </c>
      <c r="E27" s="81">
        <v>541567987</v>
      </c>
      <c r="F27" s="82">
        <f t="shared" si="0"/>
        <v>2052334697</v>
      </c>
      <c r="G27" s="80">
        <v>1515031467</v>
      </c>
      <c r="H27" s="81">
        <v>523095917</v>
      </c>
      <c r="I27" s="83">
        <f t="shared" si="1"/>
        <v>2038127384</v>
      </c>
      <c r="J27" s="80">
        <v>391683176</v>
      </c>
      <c r="K27" s="81">
        <v>26262112</v>
      </c>
      <c r="L27" s="81">
        <f t="shared" si="2"/>
        <v>417945288</v>
      </c>
      <c r="M27" s="40">
        <f t="shared" si="3"/>
        <v>0.2036438250597875</v>
      </c>
      <c r="N27" s="108">
        <v>385131942</v>
      </c>
      <c r="O27" s="109">
        <v>77237026</v>
      </c>
      <c r="P27" s="110">
        <f t="shared" si="4"/>
        <v>462368968</v>
      </c>
      <c r="Q27" s="40">
        <f t="shared" si="5"/>
        <v>0.2252892613840558</v>
      </c>
      <c r="R27" s="108">
        <v>401651916</v>
      </c>
      <c r="S27" s="110">
        <v>44815499</v>
      </c>
      <c r="T27" s="110">
        <f t="shared" si="6"/>
        <v>446467415</v>
      </c>
      <c r="U27" s="40">
        <f t="shared" si="7"/>
        <v>0.21905765974439212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1178467034</v>
      </c>
      <c r="AA27" s="81">
        <f t="shared" si="11"/>
        <v>148314637</v>
      </c>
      <c r="AB27" s="81">
        <f t="shared" si="12"/>
        <v>1326781671</v>
      </c>
      <c r="AC27" s="40">
        <f t="shared" si="13"/>
        <v>0.6509807391901468</v>
      </c>
      <c r="AD27" s="80">
        <v>304855353</v>
      </c>
      <c r="AE27" s="81">
        <v>79372482</v>
      </c>
      <c r="AF27" s="81">
        <f t="shared" si="14"/>
        <v>384227835</v>
      </c>
      <c r="AG27" s="40">
        <f t="shared" si="15"/>
        <v>0.6484352372907534</v>
      </c>
      <c r="AH27" s="40">
        <f t="shared" si="16"/>
        <v>0.16198612992210726</v>
      </c>
      <c r="AI27" s="12">
        <v>1960801639</v>
      </c>
      <c r="AJ27" s="12">
        <v>1811065239</v>
      </c>
      <c r="AK27" s="12">
        <v>1174358518</v>
      </c>
      <c r="AL27" s="12"/>
    </row>
    <row r="28" spans="1:38" s="13" customFormat="1" ht="12.75">
      <c r="A28" s="29" t="s">
        <v>97</v>
      </c>
      <c r="B28" s="63" t="s">
        <v>475</v>
      </c>
      <c r="C28" s="39" t="s">
        <v>476</v>
      </c>
      <c r="D28" s="80">
        <v>193689601</v>
      </c>
      <c r="E28" s="81">
        <v>41963500</v>
      </c>
      <c r="F28" s="82">
        <f t="shared" si="0"/>
        <v>235653101</v>
      </c>
      <c r="G28" s="80">
        <v>171803884</v>
      </c>
      <c r="H28" s="81">
        <v>43774488</v>
      </c>
      <c r="I28" s="83">
        <f t="shared" si="1"/>
        <v>215578372</v>
      </c>
      <c r="J28" s="80">
        <v>51220995</v>
      </c>
      <c r="K28" s="81">
        <v>5869220</v>
      </c>
      <c r="L28" s="81">
        <f t="shared" si="2"/>
        <v>57090215</v>
      </c>
      <c r="M28" s="40">
        <f t="shared" si="3"/>
        <v>0.24226379690204033</v>
      </c>
      <c r="N28" s="108">
        <v>39772401</v>
      </c>
      <c r="O28" s="109">
        <v>4268830</v>
      </c>
      <c r="P28" s="110">
        <f t="shared" si="4"/>
        <v>44041231</v>
      </c>
      <c r="Q28" s="40">
        <f t="shared" si="5"/>
        <v>0.18689009740635665</v>
      </c>
      <c r="R28" s="108">
        <v>48811841</v>
      </c>
      <c r="S28" s="110">
        <v>4443332</v>
      </c>
      <c r="T28" s="110">
        <f t="shared" si="6"/>
        <v>53255173</v>
      </c>
      <c r="U28" s="40">
        <f t="shared" si="7"/>
        <v>0.24703393251341557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139805237</v>
      </c>
      <c r="AA28" s="81">
        <f t="shared" si="11"/>
        <v>14581382</v>
      </c>
      <c r="AB28" s="81">
        <f t="shared" si="12"/>
        <v>154386619</v>
      </c>
      <c r="AC28" s="40">
        <f t="shared" si="13"/>
        <v>0.7161507787989048</v>
      </c>
      <c r="AD28" s="80">
        <v>65470504</v>
      </c>
      <c r="AE28" s="81">
        <v>0</v>
      </c>
      <c r="AF28" s="81">
        <f t="shared" si="14"/>
        <v>65470504</v>
      </c>
      <c r="AG28" s="40">
        <f t="shared" si="15"/>
        <v>0</v>
      </c>
      <c r="AH28" s="40">
        <f t="shared" si="16"/>
        <v>-0.18657762280247603</v>
      </c>
      <c r="AI28" s="12">
        <v>0</v>
      </c>
      <c r="AJ28" s="12">
        <v>0</v>
      </c>
      <c r="AK28" s="12">
        <v>135068926</v>
      </c>
      <c r="AL28" s="12"/>
    </row>
    <row r="29" spans="1:38" s="13" customFormat="1" ht="12.75">
      <c r="A29" s="29" t="s">
        <v>97</v>
      </c>
      <c r="B29" s="63" t="s">
        <v>477</v>
      </c>
      <c r="C29" s="39" t="s">
        <v>478</v>
      </c>
      <c r="D29" s="80">
        <v>461647069</v>
      </c>
      <c r="E29" s="81">
        <v>185546720</v>
      </c>
      <c r="F29" s="82">
        <f t="shared" si="0"/>
        <v>647193789</v>
      </c>
      <c r="G29" s="80">
        <v>461647069</v>
      </c>
      <c r="H29" s="81">
        <v>185546720</v>
      </c>
      <c r="I29" s="83">
        <f t="shared" si="1"/>
        <v>647193789</v>
      </c>
      <c r="J29" s="80">
        <v>145220356</v>
      </c>
      <c r="K29" s="81">
        <v>23603678</v>
      </c>
      <c r="L29" s="81">
        <f t="shared" si="2"/>
        <v>168824034</v>
      </c>
      <c r="M29" s="40">
        <f t="shared" si="3"/>
        <v>0.2608554607127109</v>
      </c>
      <c r="N29" s="108">
        <v>126313350</v>
      </c>
      <c r="O29" s="109">
        <v>30694409</v>
      </c>
      <c r="P29" s="110">
        <f t="shared" si="4"/>
        <v>157007759</v>
      </c>
      <c r="Q29" s="40">
        <f t="shared" si="5"/>
        <v>0.24259775305105716</v>
      </c>
      <c r="R29" s="108">
        <v>103310826</v>
      </c>
      <c r="S29" s="110">
        <v>34785552</v>
      </c>
      <c r="T29" s="110">
        <f t="shared" si="6"/>
        <v>138096378</v>
      </c>
      <c r="U29" s="40">
        <f t="shared" si="7"/>
        <v>0.21337716824102587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374844532</v>
      </c>
      <c r="AA29" s="81">
        <f t="shared" si="11"/>
        <v>89083639</v>
      </c>
      <c r="AB29" s="81">
        <f t="shared" si="12"/>
        <v>463928171</v>
      </c>
      <c r="AC29" s="40">
        <f t="shared" si="13"/>
        <v>0.7168303820047939</v>
      </c>
      <c r="AD29" s="80">
        <v>99109923</v>
      </c>
      <c r="AE29" s="81">
        <v>18562185</v>
      </c>
      <c r="AF29" s="81">
        <f t="shared" si="14"/>
        <v>117672108</v>
      </c>
      <c r="AG29" s="40">
        <f t="shared" si="15"/>
        <v>1.3300397257721552</v>
      </c>
      <c r="AH29" s="40">
        <f t="shared" si="16"/>
        <v>0.17356933896348647</v>
      </c>
      <c r="AI29" s="12">
        <v>376113520</v>
      </c>
      <c r="AJ29" s="12">
        <v>376113520</v>
      </c>
      <c r="AK29" s="12">
        <v>500245923</v>
      </c>
      <c r="AL29" s="12"/>
    </row>
    <row r="30" spans="1:38" s="13" customFormat="1" ht="12.75">
      <c r="A30" s="29" t="s">
        <v>97</v>
      </c>
      <c r="B30" s="63" t="s">
        <v>479</v>
      </c>
      <c r="C30" s="39" t="s">
        <v>480</v>
      </c>
      <c r="D30" s="80">
        <v>605179000</v>
      </c>
      <c r="E30" s="81">
        <v>510808000</v>
      </c>
      <c r="F30" s="82">
        <f t="shared" si="0"/>
        <v>1115987000</v>
      </c>
      <c r="G30" s="80">
        <v>605179000</v>
      </c>
      <c r="H30" s="81">
        <v>510808000</v>
      </c>
      <c r="I30" s="83">
        <f t="shared" si="1"/>
        <v>1115987000</v>
      </c>
      <c r="J30" s="80">
        <v>232457225</v>
      </c>
      <c r="K30" s="81">
        <v>4875871</v>
      </c>
      <c r="L30" s="81">
        <f t="shared" si="2"/>
        <v>237333096</v>
      </c>
      <c r="M30" s="40">
        <f t="shared" si="3"/>
        <v>0.2126665418145552</v>
      </c>
      <c r="N30" s="108">
        <v>164359246</v>
      </c>
      <c r="O30" s="109">
        <v>0</v>
      </c>
      <c r="P30" s="110">
        <f t="shared" si="4"/>
        <v>164359246</v>
      </c>
      <c r="Q30" s="40">
        <f t="shared" si="5"/>
        <v>0.14727702562843473</v>
      </c>
      <c r="R30" s="108">
        <v>134532976</v>
      </c>
      <c r="S30" s="110">
        <v>0</v>
      </c>
      <c r="T30" s="110">
        <f t="shared" si="6"/>
        <v>134532976</v>
      </c>
      <c r="U30" s="40">
        <f t="shared" si="7"/>
        <v>0.12055066591277497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531349447</v>
      </c>
      <c r="AA30" s="81">
        <f t="shared" si="11"/>
        <v>4875871</v>
      </c>
      <c r="AB30" s="81">
        <f t="shared" si="12"/>
        <v>536225318</v>
      </c>
      <c r="AC30" s="40">
        <f t="shared" si="13"/>
        <v>0.4804942333557649</v>
      </c>
      <c r="AD30" s="80">
        <v>33926302</v>
      </c>
      <c r="AE30" s="81">
        <v>9895864</v>
      </c>
      <c r="AF30" s="81">
        <f t="shared" si="14"/>
        <v>43822166</v>
      </c>
      <c r="AG30" s="40">
        <f t="shared" si="15"/>
        <v>0.37943977425292774</v>
      </c>
      <c r="AH30" s="40">
        <f t="shared" si="16"/>
        <v>2.0699755005263776</v>
      </c>
      <c r="AI30" s="12">
        <v>1599628</v>
      </c>
      <c r="AJ30" s="12">
        <v>1112041000</v>
      </c>
      <c r="AK30" s="12">
        <v>421952586</v>
      </c>
      <c r="AL30" s="12"/>
    </row>
    <row r="31" spans="1:38" s="13" customFormat="1" ht="12.75">
      <c r="A31" s="29" t="s">
        <v>116</v>
      </c>
      <c r="B31" s="63" t="s">
        <v>481</v>
      </c>
      <c r="C31" s="39" t="s">
        <v>482</v>
      </c>
      <c r="D31" s="80">
        <v>184684000</v>
      </c>
      <c r="E31" s="81">
        <v>40319366</v>
      </c>
      <c r="F31" s="83">
        <f t="shared" si="0"/>
        <v>225003366</v>
      </c>
      <c r="G31" s="80">
        <v>186884000</v>
      </c>
      <c r="H31" s="81">
        <v>37664366</v>
      </c>
      <c r="I31" s="83">
        <f t="shared" si="1"/>
        <v>224548366</v>
      </c>
      <c r="J31" s="80">
        <v>74991170</v>
      </c>
      <c r="K31" s="81">
        <v>12961184</v>
      </c>
      <c r="L31" s="81">
        <f t="shared" si="2"/>
        <v>87952354</v>
      </c>
      <c r="M31" s="40">
        <f t="shared" si="3"/>
        <v>0.39089350334430106</v>
      </c>
      <c r="N31" s="108">
        <v>59194058</v>
      </c>
      <c r="O31" s="109">
        <v>11501964</v>
      </c>
      <c r="P31" s="110">
        <f t="shared" si="4"/>
        <v>70696022</v>
      </c>
      <c r="Q31" s="40">
        <f t="shared" si="5"/>
        <v>0.31419984179258903</v>
      </c>
      <c r="R31" s="108">
        <v>45488119</v>
      </c>
      <c r="S31" s="110">
        <v>4459868</v>
      </c>
      <c r="T31" s="110">
        <f t="shared" si="6"/>
        <v>49947987</v>
      </c>
      <c r="U31" s="40">
        <f t="shared" si="7"/>
        <v>0.22243754381183073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179673347</v>
      </c>
      <c r="AA31" s="81">
        <f t="shared" si="11"/>
        <v>28923016</v>
      </c>
      <c r="AB31" s="81">
        <f t="shared" si="12"/>
        <v>208596363</v>
      </c>
      <c r="AC31" s="40">
        <f t="shared" si="13"/>
        <v>0.9289596122022103</v>
      </c>
      <c r="AD31" s="80">
        <v>416921</v>
      </c>
      <c r="AE31" s="81">
        <v>10243290</v>
      </c>
      <c r="AF31" s="81">
        <f t="shared" si="14"/>
        <v>10660211</v>
      </c>
      <c r="AG31" s="40">
        <f t="shared" si="15"/>
        <v>0.7457074715885351</v>
      </c>
      <c r="AH31" s="40">
        <f t="shared" si="16"/>
        <v>3.685459509197332</v>
      </c>
      <c r="AI31" s="12">
        <v>193072000</v>
      </c>
      <c r="AJ31" s="12">
        <v>191472000</v>
      </c>
      <c r="AK31" s="12">
        <v>142782101</v>
      </c>
      <c r="AL31" s="12"/>
    </row>
    <row r="32" spans="1:38" s="59" customFormat="1" ht="12.75">
      <c r="A32" s="64"/>
      <c r="B32" s="65" t="s">
        <v>483</v>
      </c>
      <c r="C32" s="32"/>
      <c r="D32" s="84">
        <f>SUM(D26:D31)</f>
        <v>3209574310</v>
      </c>
      <c r="E32" s="85">
        <f>SUM(E26:E31)</f>
        <v>1457376573</v>
      </c>
      <c r="F32" s="86">
        <f t="shared" si="0"/>
        <v>4666950883</v>
      </c>
      <c r="G32" s="84">
        <f>SUM(G26:G31)</f>
        <v>3194153350</v>
      </c>
      <c r="H32" s="85">
        <f>SUM(H26:H31)</f>
        <v>1438060491</v>
      </c>
      <c r="I32" s="93">
        <f t="shared" si="1"/>
        <v>4632213841</v>
      </c>
      <c r="J32" s="84">
        <f>SUM(J26:J31)</f>
        <v>1010218881</v>
      </c>
      <c r="K32" s="95">
        <f>SUM(K26:K31)</f>
        <v>91284083</v>
      </c>
      <c r="L32" s="85">
        <f t="shared" si="2"/>
        <v>1101502964</v>
      </c>
      <c r="M32" s="44">
        <f t="shared" si="3"/>
        <v>0.2360219748642253</v>
      </c>
      <c r="N32" s="114">
        <f>SUM(N26:N31)</f>
        <v>819531756</v>
      </c>
      <c r="O32" s="115">
        <f>SUM(O26:O31)</f>
        <v>124774709</v>
      </c>
      <c r="P32" s="116">
        <f t="shared" si="4"/>
        <v>944306465</v>
      </c>
      <c r="Q32" s="44">
        <f t="shared" si="5"/>
        <v>0.20233906220006814</v>
      </c>
      <c r="R32" s="114">
        <f>SUM(R26:R31)</f>
        <v>791887522</v>
      </c>
      <c r="S32" s="116">
        <f>SUM(S26:S31)</f>
        <v>92102706</v>
      </c>
      <c r="T32" s="116">
        <f t="shared" si="6"/>
        <v>883990228</v>
      </c>
      <c r="U32" s="44">
        <f t="shared" si="7"/>
        <v>0.19083536692018618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4">
        <f t="shared" si="9"/>
        <v>0</v>
      </c>
      <c r="Z32" s="84">
        <f t="shared" si="10"/>
        <v>2621638159</v>
      </c>
      <c r="AA32" s="85">
        <f t="shared" si="11"/>
        <v>308161498</v>
      </c>
      <c r="AB32" s="85">
        <f t="shared" si="12"/>
        <v>2929799657</v>
      </c>
      <c r="AC32" s="44">
        <f t="shared" si="13"/>
        <v>0.6324836800641993</v>
      </c>
      <c r="AD32" s="84">
        <f>SUM(AD26:AD31)</f>
        <v>538745018</v>
      </c>
      <c r="AE32" s="85">
        <f>SUM(AE26:AE31)</f>
        <v>125304987</v>
      </c>
      <c r="AF32" s="85">
        <f t="shared" si="14"/>
        <v>664050005</v>
      </c>
      <c r="AG32" s="44">
        <f t="shared" si="15"/>
        <v>0.6607234115684313</v>
      </c>
      <c r="AH32" s="44">
        <f t="shared" si="16"/>
        <v>0.33121033257126475</v>
      </c>
      <c r="AI32" s="66">
        <f>SUM(AI26:AI31)</f>
        <v>2833610461</v>
      </c>
      <c r="AJ32" s="66">
        <f>SUM(AJ26:AJ31)</f>
        <v>3792715433</v>
      </c>
      <c r="AK32" s="66">
        <f>SUM(AK26:AK31)</f>
        <v>2505935880</v>
      </c>
      <c r="AL32" s="66"/>
    </row>
    <row r="33" spans="1:38" s="59" customFormat="1" ht="12.75">
      <c r="A33" s="64"/>
      <c r="B33" s="65" t="s">
        <v>484</v>
      </c>
      <c r="C33" s="32"/>
      <c r="D33" s="84">
        <f>SUM(D9:D16,D18:D24,D26:D31)</f>
        <v>10218148342</v>
      </c>
      <c r="E33" s="85">
        <f>SUM(E9:E16,E18:E24,E26:E31)</f>
        <v>2887346415</v>
      </c>
      <c r="F33" s="93">
        <f t="shared" si="0"/>
        <v>13105494757</v>
      </c>
      <c r="G33" s="84">
        <f>SUM(G9:G16,G18:G24,G26:G31)</f>
        <v>10120097275</v>
      </c>
      <c r="H33" s="85">
        <f>SUM(H9:H16,H18:H24,H26:H31)</f>
        <v>2964368685</v>
      </c>
      <c r="I33" s="86">
        <f t="shared" si="1"/>
        <v>13084465960</v>
      </c>
      <c r="J33" s="84">
        <f>SUM(J9:J16,J18:J24,J26:J31)</f>
        <v>3069298054</v>
      </c>
      <c r="K33" s="85">
        <f>SUM(K9:K16,K18:K24,K26:K31)</f>
        <v>207315728</v>
      </c>
      <c r="L33" s="85">
        <f t="shared" si="2"/>
        <v>3276613782</v>
      </c>
      <c r="M33" s="44">
        <f t="shared" si="3"/>
        <v>0.2500183200065661</v>
      </c>
      <c r="N33" s="114">
        <f>SUM(N9:N16,N18:N24,N26:N31)</f>
        <v>2435826767</v>
      </c>
      <c r="O33" s="115">
        <f>SUM(O9:O16,O18:O24,O26:O31)</f>
        <v>325120511</v>
      </c>
      <c r="P33" s="116">
        <f t="shared" si="4"/>
        <v>2760947278</v>
      </c>
      <c r="Q33" s="44">
        <f t="shared" si="5"/>
        <v>0.21067096887168668</v>
      </c>
      <c r="R33" s="114">
        <f>SUM(R9:R16,R18:R24,R26:R31)</f>
        <v>2341859883</v>
      </c>
      <c r="S33" s="116">
        <f>SUM(S9:S16,S18:S24,S26:S31)</f>
        <v>257957086</v>
      </c>
      <c r="T33" s="116">
        <f t="shared" si="6"/>
        <v>2599816969</v>
      </c>
      <c r="U33" s="44">
        <f t="shared" si="7"/>
        <v>0.19869492396157373</v>
      </c>
      <c r="V33" s="114">
        <f>SUM(V9:V16,V18:V24,V26:V31)</f>
        <v>0</v>
      </c>
      <c r="W33" s="116">
        <f>SUM(W9:W16,W18:W24,W26:W31)</f>
        <v>0</v>
      </c>
      <c r="X33" s="116">
        <f t="shared" si="8"/>
        <v>0</v>
      </c>
      <c r="Y33" s="44">
        <f t="shared" si="9"/>
        <v>0</v>
      </c>
      <c r="Z33" s="84">
        <f t="shared" si="10"/>
        <v>7846984704</v>
      </c>
      <c r="AA33" s="85">
        <f t="shared" si="11"/>
        <v>790393325</v>
      </c>
      <c r="AB33" s="85">
        <f t="shared" si="12"/>
        <v>8637378029</v>
      </c>
      <c r="AC33" s="44">
        <f t="shared" si="13"/>
        <v>0.6601246130644525</v>
      </c>
      <c r="AD33" s="84">
        <f>SUM(AD9:AD16,AD18:AD24,AD26:AD31)</f>
        <v>2175121995</v>
      </c>
      <c r="AE33" s="85">
        <f>SUM(AE9:AE16,AE18:AE24,AE26:AE31)</f>
        <v>243663292</v>
      </c>
      <c r="AF33" s="85">
        <f t="shared" si="14"/>
        <v>2418785287</v>
      </c>
      <c r="AG33" s="44">
        <f t="shared" si="15"/>
        <v>0.7955631613417185</v>
      </c>
      <c r="AH33" s="44">
        <f t="shared" si="16"/>
        <v>0.07484404794959376</v>
      </c>
      <c r="AI33" s="66">
        <f>SUM(AI9:AI16,AI18:AI24,AI26:AI31)</f>
        <v>8088047154</v>
      </c>
      <c r="AJ33" s="66">
        <f>SUM(AJ9:AJ16,AJ18:AJ24,AJ26:AJ31)</f>
        <v>9764194810</v>
      </c>
      <c r="AK33" s="66">
        <f>SUM(AK9:AK16,AK18:AK24,AK26:AK31)</f>
        <v>7768033691</v>
      </c>
      <c r="AL33" s="66"/>
    </row>
    <row r="34" spans="1:38" s="13" customFormat="1" ht="12.75">
      <c r="A34" s="67"/>
      <c r="B34" s="68"/>
      <c r="C34" s="69"/>
      <c r="D34" s="96"/>
      <c r="E34" s="96"/>
      <c r="F34" s="97"/>
      <c r="G34" s="98"/>
      <c r="H34" s="96"/>
      <c r="I34" s="99"/>
      <c r="J34" s="98"/>
      <c r="K34" s="100"/>
      <c r="L34" s="96"/>
      <c r="M34" s="73"/>
      <c r="N34" s="98"/>
      <c r="O34" s="100"/>
      <c r="P34" s="96"/>
      <c r="Q34" s="73"/>
      <c r="R34" s="98"/>
      <c r="S34" s="100"/>
      <c r="T34" s="96"/>
      <c r="U34" s="73"/>
      <c r="V34" s="98"/>
      <c r="W34" s="100"/>
      <c r="X34" s="96"/>
      <c r="Y34" s="73"/>
      <c r="Z34" s="98"/>
      <c r="AA34" s="100"/>
      <c r="AB34" s="96"/>
      <c r="AC34" s="73"/>
      <c r="AD34" s="98"/>
      <c r="AE34" s="96"/>
      <c r="AF34" s="96"/>
      <c r="AG34" s="73"/>
      <c r="AH34" s="73"/>
      <c r="AI34" s="12"/>
      <c r="AJ34" s="12"/>
      <c r="AK34" s="12"/>
      <c r="AL34" s="12"/>
    </row>
    <row r="35" spans="1:38" s="13" customFormat="1" ht="12.75">
      <c r="A35" s="12"/>
      <c r="B35" s="60"/>
      <c r="C35" s="12"/>
      <c r="D35" s="91"/>
      <c r="E35" s="91"/>
      <c r="F35" s="91"/>
      <c r="G35" s="91"/>
      <c r="H35" s="91"/>
      <c r="I35" s="91"/>
      <c r="J35" s="91"/>
      <c r="K35" s="91"/>
      <c r="L35" s="91"/>
      <c r="M35" s="12"/>
      <c r="N35" s="91"/>
      <c r="O35" s="91"/>
      <c r="P35" s="91"/>
      <c r="Q35" s="12"/>
      <c r="R35" s="91"/>
      <c r="S35" s="91"/>
      <c r="T35" s="91"/>
      <c r="U35" s="12"/>
      <c r="V35" s="91"/>
      <c r="W35" s="91"/>
      <c r="X35" s="91"/>
      <c r="Y35" s="12"/>
      <c r="Z35" s="91"/>
      <c r="AA35" s="91"/>
      <c r="AB35" s="91"/>
      <c r="AC35" s="12"/>
      <c r="AD35" s="91"/>
      <c r="AE35" s="91"/>
      <c r="AF35" s="91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2013-05-14T10:40:15Z</cp:lastPrinted>
  <dcterms:created xsi:type="dcterms:W3CDTF">2013-05-07T08:38:21Z</dcterms:created>
  <dcterms:modified xsi:type="dcterms:W3CDTF">2013-05-14T10:40:21Z</dcterms:modified>
  <cp:category/>
  <cp:version/>
  <cp:contentType/>
  <cp:contentStatus/>
</cp:coreProperties>
</file>