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<sst xmlns="http://schemas.openxmlformats.org/spreadsheetml/2006/main" count="1495" uniqueCount="657">
  <si>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Figures Finalised as at 2013/05/06</t>
  </si>
  <si>
    <t>Main appropriation</t>
  </si>
  <si>
    <t>Adjusted Budget</t>
  </si>
  <si>
    <t>First Quarter 2012/13</t>
  </si>
  <si>
    <t>Second Quarter 2012/13</t>
  </si>
  <si>
    <t>Third Quarter 2012/13</t>
  </si>
  <si>
    <t>Fourth Quarter 2012/13</t>
  </si>
  <si>
    <t>Year to date: 31 March 2013</t>
  </si>
  <si>
    <t>Third Quarter 2011/12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</si>
  <si>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</si>
  <si>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</si>
  <si>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</si>
  <si>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</si>
  <si>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</si>
  <si>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</si>
  <si>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</si>
  <si>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</si>
  <si>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</si>
  <si>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</si>
  <si>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2011/12 to Q3 of 2012/13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</si>
  <si>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</si>
  <si>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</si>
  <si>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</si>
  <si>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</si>
  <si>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</si>
  <si>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</si>
  <si>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</si>
  <si>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</si>
  <si>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</si>
  <si>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</si>
  <si>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</si>
  <si>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</si>
  <si>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</si>
  <si>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</si>
  <si>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</si>
  <si>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</si>
  <si>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</si>
  <si>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</si>
  <si>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</si>
  <si>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</si>
  <si>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</si>
  <si>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</si>
  <si>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</si>
  <si>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</si>
  <si>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</si>
  <si>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</si>
  <si>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</si>
  <si>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</si>
  <si>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</si>
  <si>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</si>
  <si>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</si>
  <si>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</si>
  <si>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</si>
  <si>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</si>
  <si>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</si>
  <si>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</si>
  <si>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</si>
  <si>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</si>
  <si>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</si>
  <si>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</si>
  <si>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</si>
  <si>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</si>
  <si>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</si>
  <si>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</si>
  <si>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</si>
  <si>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</si>
  <si>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</si>
  <si>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</si>
  <si>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</si>
  <si>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</si>
  <si>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</si>
  <si>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</si>
  <si>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</si>
  <si>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</si>
  <si>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</si>
  <si>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</si>
  <si>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</si>
  <si>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</si>
  <si>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</si>
  <si>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</si>
  <si>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</si>
  <si>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</si>
  <si>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</si>
  <si>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</si>
  <si>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</si>
  <si>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</si>
  <si>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</si>
  <si>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</si>
  <si>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</si>
  <si>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</si>
  <si>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</si>
  <si>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</si>
  <si>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</si>
  <si>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</si>
  <si>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</si>
  <si>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</si>
  <si>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</si>
  <si>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</si>
  <si>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</si>
  <si>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</si>
  <si>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</si>
  <si>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</si>
  <si>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</si>
  <si>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</si>
  <si>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</si>
  <si>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</si>
  <si>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</si>
  <si>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</si>
  <si>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</si>
  <si>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</si>
  <si>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</si>
  <si>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</si>
  <si>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</si>
  <si>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</si>
  <si>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</si>
  <si>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</si>
  <si>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</si>
  <si>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</si>
  <si>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</si>
  <si>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</si>
  <si>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</si>
  <si>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</si>
  <si>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</si>
  <si>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</si>
  <si>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</si>
  <si>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</si>
  <si>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</si>
  <si>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</si>
  <si>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</si>
  <si>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</si>
  <si>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</si>
  <si>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</si>
  <si>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</si>
  <si>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</si>
  <si>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</si>
  <si>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</si>
  <si>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</si>
  <si>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</si>
  <si>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</si>
  <si>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</si>
  <si>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</si>
  <si>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</si>
  <si>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</si>
  <si>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</si>
  <si>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</si>
  <si>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</si>
  <si>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</si>
  <si>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</si>
  <si>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</si>
  <si>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</si>
  <si>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</si>
  <si>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</si>
  <si>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</si>
  <si>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</si>
  <si>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</si>
  <si>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</si>
  <si>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</si>
  <si>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</si>
  <si>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</si>
  <si>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</si>
  <si>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</si>
  <si>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</si>
  <si>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</si>
  <si>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</si>
  <si>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</si>
  <si>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</si>
  <si>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</si>
  <si>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</si>
  <si>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</si>
  <si>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</si>
  <si>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</si>
  <si>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</si>
  <si>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</si>
  <si>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</si>
  <si>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</si>
  <si>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</si>
  <si>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</si>
  <si>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</si>
  <si>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</si>
  <si>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</si>
  <si>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</si>
  <si>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</si>
  <si>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</si>
  <si>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</si>
  <si>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</si>
  <si>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</si>
  <si>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</si>
  <si>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</si>
  <si>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</si>
  <si>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</si>
  <si>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</si>
  <si>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</si>
  <si>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</si>
  <si>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</si>
  <si>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</si>
  <si>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</si>
  <si>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</si>
  <si>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</si>
  <si>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</si>
  <si>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</si>
  <si>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</si>
  <si>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</si>
  <si>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</si>
  <si>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</si>
  <si>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</si>
  <si>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</si>
  <si>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</si>
  <si>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</si>
  <si>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</si>
  <si>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</si>
  <si>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</si>
  <si>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</si>
  <si>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</si>
  <si>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</si>
  <si>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</si>
  <si>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</si>
  <si>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</si>
  <si>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</si>
  <si>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</si>
  <si>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</si>
  <si>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</si>
  <si>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</si>
  <si>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</si>
  <si>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</si>
  <si>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</si>
  <si>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</si>
  <si>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</si>
  <si>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</si>
  <si>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</si>
  <si>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</si>
  <si>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</si>
  <si>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</si>
  <si>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</si>
  <si>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</si>
  <si>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</si>
  <si>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</si>
  <si>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</si>
  <si>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</si>
  <si>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</si>
  <si>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</si>
  <si>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</si>
  <si>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</si>
  <si>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</si>
  <si>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</si>
  <si>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</si>
  <si>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</si>
  <si>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</si>
  <si>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</si>
  <si>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</si>
  <si>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</si>
  <si>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</si>
  <si>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</si>
  <si>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</si>
  <si>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</si>
  <si>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</si>
  <si>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</si>
  <si>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</si>
  <si>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</si>
  <si>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</si>
  <si>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</si>
  <si>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</si>
  <si>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</si>
  <si>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</si>
  <si>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</si>
  <si>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</si>
  <si>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</si>
  <si>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</si>
  <si>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</si>
  <si>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</si>
  <si>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</si>
  <si>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</si>
  <si>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</si>
  <si>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</si>
  <si>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</si>
  <si>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</si>
  <si>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</si>
  <si>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</si>
  <si>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</si>
  <si>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</si>
  <si>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</si>
  <si>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</si>
  <si>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</si>
  <si>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</si>
  <si>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</si>
  <si>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</si>
  <si>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</si>
  <si>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</si>
  <si>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</si>
  <si>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</si>
  <si>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</si>
  <si>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</si>
  <si>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</si>
  <si>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</si>
  <si>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</si>
  <si>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</si>
  <si>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</si>
  <si>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</si>
  <si>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</si>
  <si>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</si>
  <si>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</si>
  <si>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</si>
  <si>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</si>
  <si>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</si>
  <si>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</si>
  <si>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</si>
  <si>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</si>
  <si>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</si>
  <si>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</si>
  <si>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</si>
  <si>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</si>
  <si>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</si>
  <si>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</si>
  <si>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</si>
  <si>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</si>
  <si>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</si>
  <si>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</si>
  <si>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</si>
  <si>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</si>
  <si>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</si>
  <si>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</si>
  <si>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</si>
  <si>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</si>
  <si>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</si>
  <si>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</si>
  <si>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</si>
  <si>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</si>
  <si>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</si>
  <si>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</si>
  <si>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</si>
  <si>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</si>
  <si>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</si>
  <si>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</si>
  <si>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</si>
  <si>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</si>
  <si>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</si>
  <si>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</si>
  <si>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</si>
  <si>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</si>
  <si>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</si>
  <si>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</si>
  <si>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</si>
  <si>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</si>
  <si>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</si>
  <si>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</si>
  <si>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</si>
  <si>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</si>
  <si>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</si>
  <si>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</si>
  <si>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</si>
  <si>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</si>
  <si>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</si>
  <si>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</si>
  <si>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</si>
  <si>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</si>
  <si>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</si>
  <si>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</si>
  <si>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</si>
  <si>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</si>
  <si>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</si>
  <si>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</si>
  <si>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</si>
  <si>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</si>
  <si>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</si>
  <si>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</si>
  <si>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</si>
  <si>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</si>
  <si>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</si>
  <si>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</si>
  <si>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</si>
  <si>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</si>
  <si>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</si>
  <si>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</si>
  <si>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</si>
  <si>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</si>
  <si>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</si>
  <si>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</si>
  <si>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</si>
  <si>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</si>
  <si>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</si>
  <si>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</si>
  <si>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</si>
  <si>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</si>
  <si>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</si>
  <si>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</si>
  <si>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</si>
  <si>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</si>
  <si>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</si>
  <si>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</si>
  <si>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</si>
  <si>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</si>
  <si>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</si>
  <si>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</si>
  <si>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</si>
  <si>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</si>
  <si>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</si>
  <si>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</si>
  <si>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</si>
  <si>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</si>
  <si>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</si>
  <si>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</si>
  <si>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</si>
  <si>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</si>
  <si>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</si>
  <si>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</si>
  <si>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</si>
  <si>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</si>
  <si>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</si>
  <si>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</si>
  <si>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</si>
  <si>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</si>
  <si>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</si>
  <si>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</si>
  <si>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</si>
  <si>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</si>
  <si>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</si>
  <si>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</si>
  <si>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</si>
  <si>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</si>
  <si>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</si>
  <si>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</si>
  <si>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</si>
  <si>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</si>
  <si>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</si>
  <si>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</si>
  <si>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</si>
  <si>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</si>
  <si>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</si>
  <si>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</si>
  <si>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</si>
  <si>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</si>
  <si>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</si>
  <si>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</si>
  <si>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</si>
  <si>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</si>
  <si>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</si>
  <si>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</si>
  <si>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</si>
  <si>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</si>
  <si>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</si>
  <si>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</si>
  <si>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</si>
  <si>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</si>
  <si>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</si>
  <si>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</si>
  <si>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</si>
  <si>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</si>
  <si>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</si>
  <si>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</si>
  <si>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</si>
  <si>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</si>
  <si>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</si>
  <si>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</si>
  <si>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</si>
  <si>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</si>
  <si>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</si>
  <si>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</si>
  <si>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</si>
  <si>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</si>
  <si>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</si>
  <si>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</si>
  <si>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</si>
  <si>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</si>
  <si>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</si>
  <si>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</si>
  <si>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</si>
  <si>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</si>
  <si>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</si>
  <si>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</si>
  <si>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</si>
  <si>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</si>
  <si>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</si>
  <si>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</si>
  <si>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</si>
  <si>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</si>
  <si>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</si>
  <si>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</si>
  <si>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</si>
  <si>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</si>
  <si>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</si>
  <si>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</si>
  <si>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</si>
  <si>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</si>
  <si>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</si>
  <si>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</si>
  <si>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</si>
  <si>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</si>
  <si>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</si>
  <si>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</si>
  <si>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</si>
  <si>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</si>
  <si>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</si>
  <si>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</si>
  <si>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</si>
  <si>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</si>
  <si>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</si>
  <si>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</si>
  <si>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</si>
  <si>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</si>
  <si>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</si>
  <si>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</si>
  <si>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</si>
  <si>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</si>
  <si>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</si>
  <si>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</si>
  <si>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</si>
  <si>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</si>
  <si>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</si>
  <si>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</si>
  <si>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</si>
  <si>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</si>
  <si>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</si>
  <si>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</si>
  <si>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</si>
  <si>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</si>
  <si>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</si>
  <si>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</si>
  <si>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</si>
  <si>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</si>
  <si>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</si>
  <si>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</si>
  <si>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</si>
  <si>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</si>
  <si>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</si>
  <si>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</si>
  <si>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</si>
  <si>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</si>
  <si>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</si>
  <si>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</si>
  <si>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</si>
  <si>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</si>
  <si>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</si>
  <si>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</si>
  <si>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</si>
  <si>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</si>
  <si>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</si>
  <si>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</si>
  <si>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</si>
  <si>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</si>
  <si>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</si>
  <si>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</si>
  <si>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</si>
  <si>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</si>
  <si>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</si>
  <si>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</si>
  <si>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</si>
  <si>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</si>
  <si>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</si>
  <si>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</si>
  <si>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</si>
  <si>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</si>
  <si>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</si>
  <si>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</si>
  <si>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</si>
  <si>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</si>
  <si>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</si>
  <si>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</si>
  <si>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</si>
  <si>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</si>
  <si>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</si>
  <si>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</si>
  <si>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</si>
  <si>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</si>
  <si>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</si>
  <si>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</si>
  <si>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</si>
  <si>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</si>
  <si>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</si>
  <si>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</si>
  <si>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</si>
  <si>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</si>
  <si>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</si>
  <si>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</si>
  <si>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</si>
  <si>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</si>
  <si>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</si>
  <si>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</si>
  <si>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</si>
  <si>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</si>
  <si>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</si>
  <si>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</si>
  <si>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</si>
  <si>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</si>
  <si>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</si>
  <si>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</si>
  <si>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</si>
  <si>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</si>
  <si>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</si>
  <si>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</si>
  <si>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</si>
  <si>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</si>
  <si>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</si>
  <si>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</si>
  <si>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</si>
  <si>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</si>
  <si>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</si>
  <si>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</si>
  <si>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</si>
  <si>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</si>
  <si>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</si>
  <si>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</si>
  <si>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</si>
  <si>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</si>
  <si>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</si>
  <si>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</si>
  <si>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</si>
  <si>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</si>
  <si>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</si>
  <si>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</si>
  <si>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</si>
  <si>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</si>
  <si>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</si>
  <si>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</si>
  <si>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</si>
  <si>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</si>
  <si>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</si>
  <si>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</si>
  <si>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</si>
  <si>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</si>
  <si>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</si>
  <si>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</si>
  <si>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</si>
  <si>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</si>
  <si>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</si>
  <si>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</si>
  <si>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</si>
  <si>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</si>
  <si>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</si>
  <si>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</si>
  <si>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</si>
  <si>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</si>
  <si>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</si>
  <si>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</si>
  <si>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</si>
  <si>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</si>
  <si>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</si>
  <si>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</si>
  <si>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</si>
  <si>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</si>
  <si>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</si>
  <si>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</si>
  <si>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</si>
  <si>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</si>
  <si>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</si>
  <si>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</si>
  <si>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</si>
  <si>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</si>
  <si>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</si>
  <si>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</si>
  <si>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</si>
  <si>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</si>
  <si>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</si>
  <si>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</si>
  <si>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</si>
  <si>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</si>
  <si>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</si>
  <si>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</si>
  <si>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3rd QUARTER ENDED 31 MARCH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</si>
</sst>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39" t="s">
        <v>22</v>
      </c>
      <c r="D9" s="80">
        <v>20286636128</v>
      </c>
      <c r="E9" s="81">
        <v>6264428360</v>
      </c>
      <c r="F9" s="82">
        <f>$D9+$E9</f>
        <v>26551064488</v>
      </c>
      <c r="G9" s="80">
        <v>21182420533</v>
      </c>
      <c r="H9" s="81">
        <v>7147263287</v>
      </c>
      <c r="I9" s="83">
        <f>$G9+$H9</f>
        <v>28329683820</v>
      </c>
      <c r="J9" s="80">
        <v>4157637174</v>
      </c>
      <c r="K9" s="81">
        <v>778936360</v>
      </c>
      <c r="L9" s="81">
        <f>$J9+$K9</f>
        <v>4936573534</v>
      </c>
      <c r="M9" s="40">
        <f>IF($F9=0,0,$L9/$F9)</f>
        <v>0.18592751850801048</v>
      </c>
      <c r="N9" s="108">
        <v>4485199166</v>
      </c>
      <c r="O9" s="109">
        <v>1112951086</v>
      </c>
      <c r="P9" s="110">
        <f>$N9+$O9</f>
        <v>5598150252</v>
      </c>
      <c r="Q9" s="40">
        <f>IF($F9=0,0,$P9/$F9)</f>
        <v>0.2108446632913771</v>
      </c>
      <c r="R9" s="108">
        <v>4322550386</v>
      </c>
      <c r="S9" s="110">
        <v>916511521</v>
      </c>
      <c r="T9" s="110">
        <f>$R9+$S9</f>
        <v>5239061907</v>
      </c>
      <c r="U9" s="40">
        <f>IF($I9=0,0,$T9/$I9)</f>
        <v>0.18493188770788052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12965386726</v>
      </c>
      <c r="AA9" s="81">
        <f>$K9+$O9+$S9</f>
        <v>2808398967</v>
      </c>
      <c r="AB9" s="81">
        <f>$Z9+$AA9</f>
        <v>15773785693</v>
      </c>
      <c r="AC9" s="40">
        <f>IF($I9=0,0,$AB9/$I9)</f>
        <v>0.5567935665368821</v>
      </c>
      <c r="AD9" s="80">
        <v>4014034817</v>
      </c>
      <c r="AE9" s="81">
        <v>777947960</v>
      </c>
      <c r="AF9" s="81">
        <f>$AD9+$AE9</f>
        <v>4791982777</v>
      </c>
      <c r="AG9" s="40">
        <f>IF($AJ9=0,0,$AK9/$AJ9)</f>
        <v>0.6104495783826588</v>
      </c>
      <c r="AH9" s="40">
        <f>IF($AF9=0,0,(($T9/$AF9)-1))</f>
        <v>0.093297315705273</v>
      </c>
      <c r="AI9" s="12">
        <v>22892019721</v>
      </c>
      <c r="AJ9" s="12">
        <v>23167186439</v>
      </c>
      <c r="AK9" s="12">
        <v>14142399194</v>
      </c>
      <c r="AL9" s="12"/>
    </row>
    <row r="10" spans="1:38" s="13" customFormat="1" ht="12.75">
      <c r="A10" s="29"/>
      <c r="B10" s="38" t="s">
        <v>23</v>
      </c>
      <c r="C10" s="39" t="s">
        <v>24</v>
      </c>
      <c r="D10" s="80">
        <v>11169118609</v>
      </c>
      <c r="E10" s="81">
        <v>2179414825</v>
      </c>
      <c r="F10" s="83">
        <f aca="true" t="shared" si="0" ref="F10:F18">$D10+$E10</f>
        <v>13348533434</v>
      </c>
      <c r="G10" s="80">
        <v>11890470065</v>
      </c>
      <c r="H10" s="81">
        <v>2298462508</v>
      </c>
      <c r="I10" s="83">
        <f aca="true" t="shared" si="1" ref="I10:I18">$G10+$H10</f>
        <v>14188932573</v>
      </c>
      <c r="J10" s="80">
        <v>2253761587</v>
      </c>
      <c r="K10" s="81">
        <v>370238575</v>
      </c>
      <c r="L10" s="81">
        <f aca="true" t="shared" si="2" ref="L10:L18">$J10+$K10</f>
        <v>2624000162</v>
      </c>
      <c r="M10" s="40">
        <f aca="true" t="shared" si="3" ref="M10:M18">IF($F10=0,0,$L10/$F10)</f>
        <v>0.19657591412375078</v>
      </c>
      <c r="N10" s="108">
        <v>2523052884</v>
      </c>
      <c r="O10" s="109">
        <v>451502245</v>
      </c>
      <c r="P10" s="110">
        <f aca="true" t="shared" si="4" ref="P10:P18">$N10+$O10</f>
        <v>2974555129</v>
      </c>
      <c r="Q10" s="40">
        <f aca="true" t="shared" si="5" ref="Q10:Q18">IF($F10=0,0,$P10/$F10)</f>
        <v>0.22283759813070714</v>
      </c>
      <c r="R10" s="108">
        <v>2360354174</v>
      </c>
      <c r="S10" s="110">
        <v>417629254</v>
      </c>
      <c r="T10" s="110">
        <f aca="true" t="shared" si="6" ref="T10:T18">$R10+$S10</f>
        <v>2777983428</v>
      </c>
      <c r="U10" s="40">
        <f aca="true" t="shared" si="7" ref="U10:U18">IF($I10=0,0,$T10/$I10)</f>
        <v>0.19578523005220289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$J10+$N10+$R10</f>
        <v>7137168645</v>
      </c>
      <c r="AA10" s="81">
        <f aca="true" t="shared" si="11" ref="AA10:AA18">$K10+$O10+$S10</f>
        <v>1239370074</v>
      </c>
      <c r="AB10" s="81">
        <f aca="true" t="shared" si="12" ref="AB10:AB18">$Z10+$AA10</f>
        <v>8376538719</v>
      </c>
      <c r="AC10" s="40">
        <f aca="true" t="shared" si="13" ref="AC10:AC18">IF($I10=0,0,$AB10/$I10)</f>
        <v>0.5903572150973249</v>
      </c>
      <c r="AD10" s="80">
        <v>2158271145</v>
      </c>
      <c r="AE10" s="81">
        <v>403963718</v>
      </c>
      <c r="AF10" s="81">
        <f aca="true" t="shared" si="14" ref="AF10:AF18">$AD10+$AE10</f>
        <v>2562234863</v>
      </c>
      <c r="AG10" s="40">
        <f aca="true" t="shared" si="15" ref="AG10:AG18">IF($AJ10=0,0,$AK10/$AJ10)</f>
        <v>0.5643645899471202</v>
      </c>
      <c r="AH10" s="40">
        <f aca="true" t="shared" si="16" ref="AH10:AH18">IF($AF10=0,0,(($T10/$AF10)-1))</f>
        <v>0.08420327430382013</v>
      </c>
      <c r="AI10" s="12">
        <v>12924482875</v>
      </c>
      <c r="AJ10" s="12">
        <v>13367948125</v>
      </c>
      <c r="AK10" s="12">
        <v>7544396562</v>
      </c>
      <c r="AL10" s="12"/>
    </row>
    <row r="11" spans="1:38" s="13" customFormat="1" ht="12.75">
      <c r="A11" s="29"/>
      <c r="B11" s="38" t="s">
        <v>25</v>
      </c>
      <c r="C11" s="39" t="s">
        <v>26</v>
      </c>
      <c r="D11" s="80">
        <v>86146647484</v>
      </c>
      <c r="E11" s="81">
        <v>12775384448</v>
      </c>
      <c r="F11" s="83">
        <f t="shared" si="0"/>
        <v>98922031932</v>
      </c>
      <c r="G11" s="80">
        <v>86219679832</v>
      </c>
      <c r="H11" s="81">
        <v>13168848452</v>
      </c>
      <c r="I11" s="83">
        <f t="shared" si="1"/>
        <v>99388528284</v>
      </c>
      <c r="J11" s="80">
        <v>19854352348</v>
      </c>
      <c r="K11" s="81">
        <v>936628219</v>
      </c>
      <c r="L11" s="81">
        <f t="shared" si="2"/>
        <v>20790980567</v>
      </c>
      <c r="M11" s="40">
        <f t="shared" si="3"/>
        <v>0.21017542968882735</v>
      </c>
      <c r="N11" s="108">
        <v>20067448192</v>
      </c>
      <c r="O11" s="109">
        <v>1832560738</v>
      </c>
      <c r="P11" s="110">
        <f t="shared" si="4"/>
        <v>21900008930</v>
      </c>
      <c r="Q11" s="40">
        <f t="shared" si="5"/>
        <v>0.22138656578601507</v>
      </c>
      <c r="R11" s="108">
        <v>17608375532</v>
      </c>
      <c r="S11" s="110">
        <v>1790208999</v>
      </c>
      <c r="T11" s="110">
        <f t="shared" si="6"/>
        <v>19398584531</v>
      </c>
      <c r="U11" s="40">
        <f t="shared" si="7"/>
        <v>0.19517931159589239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57530176072</v>
      </c>
      <c r="AA11" s="81">
        <f t="shared" si="11"/>
        <v>4559397956</v>
      </c>
      <c r="AB11" s="81">
        <f t="shared" si="12"/>
        <v>62089574028</v>
      </c>
      <c r="AC11" s="40">
        <f t="shared" si="13"/>
        <v>0.6247157000914707</v>
      </c>
      <c r="AD11" s="80">
        <v>17323199434</v>
      </c>
      <c r="AE11" s="81">
        <v>1833746005</v>
      </c>
      <c r="AF11" s="81">
        <f t="shared" si="14"/>
        <v>19156945439</v>
      </c>
      <c r="AG11" s="40">
        <f t="shared" si="15"/>
        <v>0.6791773383877605</v>
      </c>
      <c r="AH11" s="40">
        <f t="shared" si="16"/>
        <v>0.012613654549961106</v>
      </c>
      <c r="AI11" s="12">
        <v>86690512733</v>
      </c>
      <c r="AJ11" s="12">
        <v>85666518811</v>
      </c>
      <c r="AK11" s="12">
        <v>58182758235</v>
      </c>
      <c r="AL11" s="12"/>
    </row>
    <row r="12" spans="1:38" s="13" customFormat="1" ht="12.75">
      <c r="A12" s="29"/>
      <c r="B12" s="38" t="s">
        <v>27</v>
      </c>
      <c r="C12" s="39" t="s">
        <v>28</v>
      </c>
      <c r="D12" s="80">
        <v>40190012007</v>
      </c>
      <c r="E12" s="81">
        <v>10848900785</v>
      </c>
      <c r="F12" s="83">
        <f t="shared" si="0"/>
        <v>51038912792</v>
      </c>
      <c r="G12" s="80">
        <v>41344638369</v>
      </c>
      <c r="H12" s="81">
        <v>10931893673</v>
      </c>
      <c r="I12" s="83">
        <f t="shared" si="1"/>
        <v>52276532042</v>
      </c>
      <c r="J12" s="80">
        <v>9233988777</v>
      </c>
      <c r="K12" s="81">
        <v>1153895986</v>
      </c>
      <c r="L12" s="81">
        <f t="shared" si="2"/>
        <v>10387884763</v>
      </c>
      <c r="M12" s="40">
        <f t="shared" si="3"/>
        <v>0.20352872337492717</v>
      </c>
      <c r="N12" s="108">
        <v>9880427772</v>
      </c>
      <c r="O12" s="109">
        <v>1757347044</v>
      </c>
      <c r="P12" s="110">
        <f t="shared" si="4"/>
        <v>11637774816</v>
      </c>
      <c r="Q12" s="40">
        <f t="shared" si="5"/>
        <v>0.2280176864939831</v>
      </c>
      <c r="R12" s="108">
        <v>8672226311</v>
      </c>
      <c r="S12" s="110">
        <v>1479675177</v>
      </c>
      <c r="T12" s="110">
        <f t="shared" si="6"/>
        <v>10151901488</v>
      </c>
      <c r="U12" s="40">
        <f t="shared" si="7"/>
        <v>0.1941961544014389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27786642860</v>
      </c>
      <c r="AA12" s="81">
        <f t="shared" si="11"/>
        <v>4390918207</v>
      </c>
      <c r="AB12" s="81">
        <f t="shared" si="12"/>
        <v>32177561067</v>
      </c>
      <c r="AC12" s="40">
        <f t="shared" si="13"/>
        <v>0.6155259312371355</v>
      </c>
      <c r="AD12" s="80">
        <v>8173542527</v>
      </c>
      <c r="AE12" s="81">
        <v>1358393023</v>
      </c>
      <c r="AF12" s="81">
        <f t="shared" si="14"/>
        <v>9531935550</v>
      </c>
      <c r="AG12" s="40">
        <f t="shared" si="15"/>
        <v>0.6054976716492988</v>
      </c>
      <c r="AH12" s="40">
        <f t="shared" si="16"/>
        <v>0.06504092843976483</v>
      </c>
      <c r="AI12" s="12">
        <v>48080850208</v>
      </c>
      <c r="AJ12" s="12">
        <v>47454478376</v>
      </c>
      <c r="AK12" s="12">
        <v>28733576166</v>
      </c>
      <c r="AL12" s="12"/>
    </row>
    <row r="13" spans="1:38" s="13" customFormat="1" ht="12.75">
      <c r="A13" s="29"/>
      <c r="B13" s="38" t="s">
        <v>29</v>
      </c>
      <c r="C13" s="39" t="s">
        <v>30</v>
      </c>
      <c r="D13" s="80">
        <v>10362904027</v>
      </c>
      <c r="E13" s="81">
        <v>4363418126</v>
      </c>
      <c r="F13" s="83">
        <f t="shared" si="0"/>
        <v>14726322153</v>
      </c>
      <c r="G13" s="80">
        <v>10370226060</v>
      </c>
      <c r="H13" s="81">
        <v>4357092045</v>
      </c>
      <c r="I13" s="83">
        <f t="shared" si="1"/>
        <v>14727318105</v>
      </c>
      <c r="J13" s="80">
        <v>1817836986</v>
      </c>
      <c r="K13" s="81">
        <v>520389551</v>
      </c>
      <c r="L13" s="81">
        <f t="shared" si="2"/>
        <v>2338226537</v>
      </c>
      <c r="M13" s="40">
        <f t="shared" si="3"/>
        <v>0.15877871696047774</v>
      </c>
      <c r="N13" s="108">
        <v>2178482717</v>
      </c>
      <c r="O13" s="109">
        <v>587447446</v>
      </c>
      <c r="P13" s="110">
        <f t="shared" si="4"/>
        <v>2765930163</v>
      </c>
      <c r="Q13" s="40">
        <f t="shared" si="5"/>
        <v>0.18782219581122864</v>
      </c>
      <c r="R13" s="108">
        <v>1992806828</v>
      </c>
      <c r="S13" s="110">
        <v>588838799</v>
      </c>
      <c r="T13" s="110">
        <f t="shared" si="6"/>
        <v>2581645627</v>
      </c>
      <c r="U13" s="40">
        <f t="shared" si="7"/>
        <v>0.17529638516625223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5989126531</v>
      </c>
      <c r="AA13" s="81">
        <f t="shared" si="11"/>
        <v>1696675796</v>
      </c>
      <c r="AB13" s="81">
        <f t="shared" si="12"/>
        <v>7685802327</v>
      </c>
      <c r="AC13" s="40">
        <f t="shared" si="13"/>
        <v>0.521873858648482</v>
      </c>
      <c r="AD13" s="80">
        <v>1971260068</v>
      </c>
      <c r="AE13" s="81">
        <v>391705932</v>
      </c>
      <c r="AF13" s="81">
        <f t="shared" si="14"/>
        <v>2362966000</v>
      </c>
      <c r="AG13" s="40">
        <f t="shared" si="15"/>
        <v>0.5062383901985935</v>
      </c>
      <c r="AH13" s="40">
        <f t="shared" si="16"/>
        <v>0.09254455078913537</v>
      </c>
      <c r="AI13" s="12">
        <v>13165115056</v>
      </c>
      <c r="AJ13" s="12">
        <v>13966467907</v>
      </c>
      <c r="AK13" s="12">
        <v>7070362230</v>
      </c>
      <c r="AL13" s="12"/>
    </row>
    <row r="14" spans="1:38" s="13" customFormat="1" ht="12.75">
      <c r="A14" s="29"/>
      <c r="B14" s="38" t="s">
        <v>31</v>
      </c>
      <c r="C14" s="39" t="s">
        <v>32</v>
      </c>
      <c r="D14" s="80">
        <v>11011276265</v>
      </c>
      <c r="E14" s="81">
        <v>2887346415</v>
      </c>
      <c r="F14" s="83">
        <f t="shared" si="0"/>
        <v>13898622680</v>
      </c>
      <c r="G14" s="80">
        <v>10934047040</v>
      </c>
      <c r="H14" s="81">
        <v>2964368685</v>
      </c>
      <c r="I14" s="83">
        <f t="shared" si="1"/>
        <v>13898415725</v>
      </c>
      <c r="J14" s="80">
        <v>1947718032</v>
      </c>
      <c r="K14" s="81">
        <v>213370514</v>
      </c>
      <c r="L14" s="81">
        <f t="shared" si="2"/>
        <v>2161088546</v>
      </c>
      <c r="M14" s="40">
        <f t="shared" si="3"/>
        <v>0.15548940321329738</v>
      </c>
      <c r="N14" s="108">
        <v>2223319676</v>
      </c>
      <c r="O14" s="109">
        <v>325120513</v>
      </c>
      <c r="P14" s="110">
        <f t="shared" si="4"/>
        <v>2548440189</v>
      </c>
      <c r="Q14" s="40">
        <f t="shared" si="5"/>
        <v>0.1833591894445184</v>
      </c>
      <c r="R14" s="108">
        <v>2224761097</v>
      </c>
      <c r="S14" s="110">
        <v>257957083</v>
      </c>
      <c r="T14" s="110">
        <f t="shared" si="6"/>
        <v>2482718180</v>
      </c>
      <c r="U14" s="40">
        <f t="shared" si="7"/>
        <v>0.17863317871073395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6395798805</v>
      </c>
      <c r="AA14" s="81">
        <f t="shared" si="11"/>
        <v>796448110</v>
      </c>
      <c r="AB14" s="81">
        <f t="shared" si="12"/>
        <v>7192246915</v>
      </c>
      <c r="AC14" s="40">
        <f t="shared" si="13"/>
        <v>0.5174868170091379</v>
      </c>
      <c r="AD14" s="80">
        <v>1945892051</v>
      </c>
      <c r="AE14" s="81">
        <v>308263081</v>
      </c>
      <c r="AF14" s="81">
        <f t="shared" si="14"/>
        <v>2254155132</v>
      </c>
      <c r="AG14" s="40">
        <f t="shared" si="15"/>
        <v>0.6724738282310196</v>
      </c>
      <c r="AH14" s="40">
        <f t="shared" si="16"/>
        <v>0.10139632572546486</v>
      </c>
      <c r="AI14" s="12">
        <v>9098503557</v>
      </c>
      <c r="AJ14" s="12">
        <v>10407784537</v>
      </c>
      <c r="AK14" s="12">
        <v>6998962711</v>
      </c>
      <c r="AL14" s="12"/>
    </row>
    <row r="15" spans="1:38" s="13" customFormat="1" ht="12.75">
      <c r="A15" s="29"/>
      <c r="B15" s="38" t="s">
        <v>33</v>
      </c>
      <c r="C15" s="39" t="s">
        <v>34</v>
      </c>
      <c r="D15" s="80">
        <v>10561929351</v>
      </c>
      <c r="E15" s="81">
        <v>3148099526</v>
      </c>
      <c r="F15" s="83">
        <f t="shared" si="0"/>
        <v>13710028877</v>
      </c>
      <c r="G15" s="80">
        <v>10639025289</v>
      </c>
      <c r="H15" s="81">
        <v>3323841562</v>
      </c>
      <c r="I15" s="83">
        <f t="shared" si="1"/>
        <v>13962866851</v>
      </c>
      <c r="J15" s="80">
        <v>1968674724</v>
      </c>
      <c r="K15" s="81">
        <v>372243290</v>
      </c>
      <c r="L15" s="81">
        <f t="shared" si="2"/>
        <v>2340918014</v>
      </c>
      <c r="M15" s="40">
        <f t="shared" si="3"/>
        <v>0.17074493679055144</v>
      </c>
      <c r="N15" s="108">
        <v>2414112002</v>
      </c>
      <c r="O15" s="109">
        <v>593509663</v>
      </c>
      <c r="P15" s="110">
        <f t="shared" si="4"/>
        <v>3007621665</v>
      </c>
      <c r="Q15" s="40">
        <f t="shared" si="5"/>
        <v>0.2193738388141252</v>
      </c>
      <c r="R15" s="108">
        <v>2179627548</v>
      </c>
      <c r="S15" s="110">
        <v>384225565</v>
      </c>
      <c r="T15" s="110">
        <f t="shared" si="6"/>
        <v>2563853113</v>
      </c>
      <c r="U15" s="40">
        <f t="shared" si="7"/>
        <v>0.18361939137279537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6562414274</v>
      </c>
      <c r="AA15" s="81">
        <f t="shared" si="11"/>
        <v>1349978518</v>
      </c>
      <c r="AB15" s="81">
        <f t="shared" si="12"/>
        <v>7912392792</v>
      </c>
      <c r="AC15" s="40">
        <f t="shared" si="13"/>
        <v>0.5666739414215158</v>
      </c>
      <c r="AD15" s="80">
        <v>1981933584</v>
      </c>
      <c r="AE15" s="81">
        <v>415117925</v>
      </c>
      <c r="AF15" s="81">
        <f t="shared" si="14"/>
        <v>2397051509</v>
      </c>
      <c r="AG15" s="40">
        <f t="shared" si="15"/>
        <v>0.5816625458819736</v>
      </c>
      <c r="AH15" s="40">
        <f t="shared" si="16"/>
        <v>0.06958615756637876</v>
      </c>
      <c r="AI15" s="12">
        <v>11644923840</v>
      </c>
      <c r="AJ15" s="12">
        <v>12377945092</v>
      </c>
      <c r="AK15" s="12">
        <v>7199787055</v>
      </c>
      <c r="AL15" s="12"/>
    </row>
    <row r="16" spans="1:38" s="13" customFormat="1" ht="12.75">
      <c r="A16" s="29"/>
      <c r="B16" s="38" t="s">
        <v>35</v>
      </c>
      <c r="C16" s="39" t="s">
        <v>36</v>
      </c>
      <c r="D16" s="80">
        <v>4483896504</v>
      </c>
      <c r="E16" s="81">
        <v>1259865587</v>
      </c>
      <c r="F16" s="83">
        <f t="shared" si="0"/>
        <v>5743762091</v>
      </c>
      <c r="G16" s="80">
        <v>4699662471</v>
      </c>
      <c r="H16" s="81">
        <v>1267981787</v>
      </c>
      <c r="I16" s="83">
        <f t="shared" si="1"/>
        <v>5967644258</v>
      </c>
      <c r="J16" s="80">
        <v>1060149355</v>
      </c>
      <c r="K16" s="81">
        <v>157910753</v>
      </c>
      <c r="L16" s="81">
        <f t="shared" si="2"/>
        <v>1218060108</v>
      </c>
      <c r="M16" s="40">
        <f t="shared" si="3"/>
        <v>0.2120666017676114</v>
      </c>
      <c r="N16" s="108">
        <v>982112793</v>
      </c>
      <c r="O16" s="109">
        <v>261951598</v>
      </c>
      <c r="P16" s="110">
        <f t="shared" si="4"/>
        <v>1244064391</v>
      </c>
      <c r="Q16" s="40">
        <f t="shared" si="5"/>
        <v>0.21659399732961537</v>
      </c>
      <c r="R16" s="108">
        <v>925710649</v>
      </c>
      <c r="S16" s="110">
        <v>169781792</v>
      </c>
      <c r="T16" s="110">
        <f t="shared" si="6"/>
        <v>1095492441</v>
      </c>
      <c r="U16" s="40">
        <f t="shared" si="7"/>
        <v>0.18357200825626024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2967972797</v>
      </c>
      <c r="AA16" s="81">
        <f t="shared" si="11"/>
        <v>589644143</v>
      </c>
      <c r="AB16" s="81">
        <f t="shared" si="12"/>
        <v>3557616940</v>
      </c>
      <c r="AC16" s="40">
        <f t="shared" si="13"/>
        <v>0.5961509745207738</v>
      </c>
      <c r="AD16" s="80">
        <v>847838572</v>
      </c>
      <c r="AE16" s="81">
        <v>111404268</v>
      </c>
      <c r="AF16" s="81">
        <f t="shared" si="14"/>
        <v>959242840</v>
      </c>
      <c r="AG16" s="40">
        <f t="shared" si="15"/>
        <v>0.5924792408081228</v>
      </c>
      <c r="AH16" s="40">
        <f t="shared" si="16"/>
        <v>0.14203869481058629</v>
      </c>
      <c r="AI16" s="12">
        <v>4920553325</v>
      </c>
      <c r="AJ16" s="12">
        <v>5066381708</v>
      </c>
      <c r="AK16" s="12">
        <v>3001725988</v>
      </c>
      <c r="AL16" s="12"/>
    </row>
    <row r="17" spans="1:38" s="13" customFormat="1" ht="12.75">
      <c r="A17" s="29"/>
      <c r="B17" s="41" t="s">
        <v>37</v>
      </c>
      <c r="C17" s="39" t="s">
        <v>38</v>
      </c>
      <c r="D17" s="80">
        <v>35642757552</v>
      </c>
      <c r="E17" s="81">
        <v>8063877994</v>
      </c>
      <c r="F17" s="83">
        <f t="shared" si="0"/>
        <v>43706635546</v>
      </c>
      <c r="G17" s="80">
        <v>35934173887</v>
      </c>
      <c r="H17" s="81">
        <v>8509615888</v>
      </c>
      <c r="I17" s="83">
        <f t="shared" si="1"/>
        <v>44443789775</v>
      </c>
      <c r="J17" s="80">
        <v>7500345855</v>
      </c>
      <c r="K17" s="81">
        <v>811664186</v>
      </c>
      <c r="L17" s="81">
        <f t="shared" si="2"/>
        <v>8312010041</v>
      </c>
      <c r="M17" s="40">
        <f t="shared" si="3"/>
        <v>0.19017730230577562</v>
      </c>
      <c r="N17" s="108">
        <v>8498723293</v>
      </c>
      <c r="O17" s="109">
        <v>1644131928</v>
      </c>
      <c r="P17" s="110">
        <f t="shared" si="4"/>
        <v>10142855221</v>
      </c>
      <c r="Q17" s="40">
        <f t="shared" si="5"/>
        <v>0.2320667123948475</v>
      </c>
      <c r="R17" s="108">
        <v>8046992638</v>
      </c>
      <c r="S17" s="110">
        <v>1302044491</v>
      </c>
      <c r="T17" s="110">
        <f t="shared" si="6"/>
        <v>9349037129</v>
      </c>
      <c r="U17" s="40">
        <f t="shared" si="7"/>
        <v>0.2103564339659196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24046061786</v>
      </c>
      <c r="AA17" s="81">
        <f t="shared" si="11"/>
        <v>3757840605</v>
      </c>
      <c r="AB17" s="81">
        <f t="shared" si="12"/>
        <v>27803902391</v>
      </c>
      <c r="AC17" s="40">
        <f t="shared" si="13"/>
        <v>0.625597018880688</v>
      </c>
      <c r="AD17" s="80">
        <v>7070914040</v>
      </c>
      <c r="AE17" s="81">
        <v>1185897213</v>
      </c>
      <c r="AF17" s="81">
        <f t="shared" si="14"/>
        <v>8256811253</v>
      </c>
      <c r="AG17" s="40">
        <f t="shared" si="15"/>
        <v>0.6277928923559737</v>
      </c>
      <c r="AH17" s="40">
        <f t="shared" si="16"/>
        <v>0.13228180256671784</v>
      </c>
      <c r="AI17" s="12">
        <v>40233856158</v>
      </c>
      <c r="AJ17" s="12">
        <v>39223418248</v>
      </c>
      <c r="AK17" s="12">
        <v>24624183190</v>
      </c>
      <c r="AL17" s="12"/>
    </row>
    <row r="18" spans="1:38" s="13" customFormat="1" ht="12.75">
      <c r="A18" s="42"/>
      <c r="B18" s="43" t="s">
        <v>654</v>
      </c>
      <c r="C18" s="42"/>
      <c r="D18" s="84">
        <f>SUM(D9:D17)</f>
        <v>229855177927</v>
      </c>
      <c r="E18" s="85">
        <f>SUM(E9:E17)</f>
        <v>51790736066</v>
      </c>
      <c r="F18" s="86">
        <f t="shared" si="0"/>
        <v>281645913993</v>
      </c>
      <c r="G18" s="84">
        <f>SUM(G9:G17)</f>
        <v>233214343546</v>
      </c>
      <c r="H18" s="85">
        <f>SUM(H9:H17)</f>
        <v>53969367887</v>
      </c>
      <c r="I18" s="86">
        <f t="shared" si="1"/>
        <v>287183711433</v>
      </c>
      <c r="J18" s="84">
        <f>SUM(J9:J17)</f>
        <v>49794464838</v>
      </c>
      <c r="K18" s="85">
        <f>SUM(K9:K17)</f>
        <v>5315277434</v>
      </c>
      <c r="L18" s="85">
        <f t="shared" si="2"/>
        <v>55109742272</v>
      </c>
      <c r="M18" s="44">
        <f t="shared" si="3"/>
        <v>0.19567030634561128</v>
      </c>
      <c r="N18" s="111">
        <f>SUM(N9:N17)</f>
        <v>53252878495</v>
      </c>
      <c r="O18" s="112">
        <f>SUM(O9:O17)</f>
        <v>8566522261</v>
      </c>
      <c r="P18" s="113">
        <f t="shared" si="4"/>
        <v>61819400756</v>
      </c>
      <c r="Q18" s="44">
        <f t="shared" si="5"/>
        <v>0.21949333430605514</v>
      </c>
      <c r="R18" s="111">
        <f>SUM(R9:R17)</f>
        <v>48333405163</v>
      </c>
      <c r="S18" s="113">
        <f>SUM(S9:S17)</f>
        <v>7306872681</v>
      </c>
      <c r="T18" s="113">
        <f t="shared" si="6"/>
        <v>55640277844</v>
      </c>
      <c r="U18" s="44">
        <f t="shared" si="7"/>
        <v>0.1937445461874006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151380748496</v>
      </c>
      <c r="AA18" s="85">
        <f t="shared" si="11"/>
        <v>21188672376</v>
      </c>
      <c r="AB18" s="85">
        <f t="shared" si="12"/>
        <v>172569420872</v>
      </c>
      <c r="AC18" s="44">
        <f t="shared" si="13"/>
        <v>0.6009025373023653</v>
      </c>
      <c r="AD18" s="84">
        <f>SUM(AD9:AD17)</f>
        <v>45486886238</v>
      </c>
      <c r="AE18" s="85">
        <f>SUM(AE9:AE17)</f>
        <v>6786439125</v>
      </c>
      <c r="AF18" s="85">
        <f t="shared" si="14"/>
        <v>52273325363</v>
      </c>
      <c r="AG18" s="44">
        <f t="shared" si="15"/>
        <v>0.6282382393780773</v>
      </c>
      <c r="AH18" s="44">
        <f t="shared" si="16"/>
        <v>0.06441052788623991</v>
      </c>
      <c r="AI18" s="12">
        <f>SUM(AI9:AI17)</f>
        <v>249650817473</v>
      </c>
      <c r="AJ18" s="12">
        <f>SUM(AJ9:AJ17)</f>
        <v>250698129243</v>
      </c>
      <c r="AK18" s="12">
        <f>SUM(AK9:AK17)</f>
        <v>157498151331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485</v>
      </c>
      <c r="C9" s="39" t="s">
        <v>486</v>
      </c>
      <c r="D9" s="80">
        <v>88996306</v>
      </c>
      <c r="E9" s="81">
        <v>69442066</v>
      </c>
      <c r="F9" s="82">
        <f>$D9+$E9</f>
        <v>158438372</v>
      </c>
      <c r="G9" s="80">
        <v>100729042</v>
      </c>
      <c r="H9" s="81">
        <v>102885246</v>
      </c>
      <c r="I9" s="83">
        <f>$G9+$H9</f>
        <v>203614288</v>
      </c>
      <c r="J9" s="80">
        <v>25955587</v>
      </c>
      <c r="K9" s="81">
        <v>47666081</v>
      </c>
      <c r="L9" s="81">
        <f>$J9+$K9</f>
        <v>73621668</v>
      </c>
      <c r="M9" s="40">
        <f>IF($F9=0,0,$L9/$F9)</f>
        <v>0.46467069227396507</v>
      </c>
      <c r="N9" s="108">
        <v>26082744</v>
      </c>
      <c r="O9" s="109">
        <v>36641036</v>
      </c>
      <c r="P9" s="110">
        <f>$N9+$O9</f>
        <v>62723780</v>
      </c>
      <c r="Q9" s="40">
        <f>IF($F9=0,0,$P9/$F9)</f>
        <v>0.39588755683503235</v>
      </c>
      <c r="R9" s="108">
        <v>28513217</v>
      </c>
      <c r="S9" s="110">
        <v>42786619</v>
      </c>
      <c r="T9" s="110">
        <f>$R9+$S9</f>
        <v>71299836</v>
      </c>
      <c r="U9" s="40">
        <f>IF($I9=0,0,$T9/$I9)</f>
        <v>0.35017108426104165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80551548</v>
      </c>
      <c r="AA9" s="81">
        <f>$K9+$O9+$S9</f>
        <v>127093736</v>
      </c>
      <c r="AB9" s="81">
        <f>$Z9+$AA9</f>
        <v>207645284</v>
      </c>
      <c r="AC9" s="40">
        <f>IF($I9=0,0,$AB9/$I9)</f>
        <v>1.0197972158024589</v>
      </c>
      <c r="AD9" s="80">
        <v>14255723</v>
      </c>
      <c r="AE9" s="81">
        <v>0</v>
      </c>
      <c r="AF9" s="81">
        <f>$AD9+$AE9</f>
        <v>14255723</v>
      </c>
      <c r="AG9" s="40">
        <f>IF($AJ9=0,0,$AK9/$AJ9)</f>
        <v>0.5186677362238491</v>
      </c>
      <c r="AH9" s="40">
        <f>IF($AF9=0,0,(($T9/$AF9)-1))</f>
        <v>4.001488595141755</v>
      </c>
      <c r="AI9" s="12">
        <v>131825063</v>
      </c>
      <c r="AJ9" s="12">
        <v>146297305</v>
      </c>
      <c r="AK9" s="12">
        <v>75879692</v>
      </c>
      <c r="AL9" s="12"/>
    </row>
    <row r="10" spans="1:38" s="13" customFormat="1" ht="12.75">
      <c r="A10" s="29" t="s">
        <v>97</v>
      </c>
      <c r="B10" s="63" t="s">
        <v>487</v>
      </c>
      <c r="C10" s="39" t="s">
        <v>488</v>
      </c>
      <c r="D10" s="80">
        <v>191519115</v>
      </c>
      <c r="E10" s="81">
        <v>119860000</v>
      </c>
      <c r="F10" s="83">
        <f aca="true" t="shared" si="0" ref="F10:F46">$D10+$E10</f>
        <v>311379115</v>
      </c>
      <c r="G10" s="80">
        <v>191519115</v>
      </c>
      <c r="H10" s="81">
        <v>119860000</v>
      </c>
      <c r="I10" s="83">
        <f aca="true" t="shared" si="1" ref="I10:I46">$G10+$H10</f>
        <v>311379115</v>
      </c>
      <c r="J10" s="80">
        <v>50393053</v>
      </c>
      <c r="K10" s="81">
        <v>3787733</v>
      </c>
      <c r="L10" s="81">
        <f aca="true" t="shared" si="2" ref="L10:L46">$J10+$K10</f>
        <v>54180786</v>
      </c>
      <c r="M10" s="40">
        <f aca="true" t="shared" si="3" ref="M10:M46">IF($F10=0,0,$L10/$F10)</f>
        <v>0.17400263341361222</v>
      </c>
      <c r="N10" s="108">
        <v>50230888</v>
      </c>
      <c r="O10" s="109">
        <v>13898186</v>
      </c>
      <c r="P10" s="110">
        <f aca="true" t="shared" si="4" ref="P10:P46">$N10+$O10</f>
        <v>64129074</v>
      </c>
      <c r="Q10" s="40">
        <f aca="true" t="shared" si="5" ref="Q10:Q46">IF($F10=0,0,$P10/$F10)</f>
        <v>0.2059517511314142</v>
      </c>
      <c r="R10" s="108">
        <v>86598879</v>
      </c>
      <c r="S10" s="110">
        <v>11543072</v>
      </c>
      <c r="T10" s="110">
        <f aca="true" t="shared" si="6" ref="T10:T46">$R10+$S10</f>
        <v>98141951</v>
      </c>
      <c r="U10" s="40">
        <f aca="true" t="shared" si="7" ref="U10:U46">IF($I10=0,0,$T10/$I10)</f>
        <v>0.3151847579758199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$J10+$N10+$R10</f>
        <v>187222820</v>
      </c>
      <c r="AA10" s="81">
        <f aca="true" t="shared" si="11" ref="AA10:AA46">$K10+$O10+$S10</f>
        <v>29228991</v>
      </c>
      <c r="AB10" s="81">
        <f aca="true" t="shared" si="12" ref="AB10:AB46">$Z10+$AA10</f>
        <v>216451811</v>
      </c>
      <c r="AC10" s="40">
        <f aca="true" t="shared" si="13" ref="AC10:AC46">IF($I10=0,0,$AB10/$I10)</f>
        <v>0.6951391425208463</v>
      </c>
      <c r="AD10" s="80">
        <v>42478094</v>
      </c>
      <c r="AE10" s="81">
        <v>3246026</v>
      </c>
      <c r="AF10" s="81">
        <f aca="true" t="shared" si="14" ref="AF10:AF46">$AD10+$AE10</f>
        <v>45724120</v>
      </c>
      <c r="AG10" s="40">
        <f aca="true" t="shared" si="15" ref="AG10:AG46">IF($AJ10=0,0,$AK10/$AJ10)</f>
        <v>0.7049070758750235</v>
      </c>
      <c r="AH10" s="40">
        <f aca="true" t="shared" si="16" ref="AH10:AH46">IF($AF10=0,0,(($T10/$AF10)-1))</f>
        <v>1.1463934352372447</v>
      </c>
      <c r="AI10" s="12">
        <v>228631120</v>
      </c>
      <c r="AJ10" s="12">
        <v>245245301</v>
      </c>
      <c r="AK10" s="12">
        <v>172875148</v>
      </c>
      <c r="AL10" s="12"/>
    </row>
    <row r="11" spans="1:38" s="13" customFormat="1" ht="12.75">
      <c r="A11" s="29" t="s">
        <v>97</v>
      </c>
      <c r="B11" s="63" t="s">
        <v>489</v>
      </c>
      <c r="C11" s="39" t="s">
        <v>490</v>
      </c>
      <c r="D11" s="80">
        <v>190435355</v>
      </c>
      <c r="E11" s="81">
        <v>109267155</v>
      </c>
      <c r="F11" s="82">
        <f t="shared" si="0"/>
        <v>299702510</v>
      </c>
      <c r="G11" s="80">
        <v>190435355</v>
      </c>
      <c r="H11" s="81">
        <v>109267155</v>
      </c>
      <c r="I11" s="83">
        <f t="shared" si="1"/>
        <v>299702510</v>
      </c>
      <c r="J11" s="80">
        <v>43016141</v>
      </c>
      <c r="K11" s="81">
        <v>0</v>
      </c>
      <c r="L11" s="81">
        <f t="shared" si="2"/>
        <v>43016141</v>
      </c>
      <c r="M11" s="40">
        <f t="shared" si="3"/>
        <v>0.14352946526874266</v>
      </c>
      <c r="N11" s="108">
        <v>45579384</v>
      </c>
      <c r="O11" s="109">
        <v>17193032</v>
      </c>
      <c r="P11" s="110">
        <f t="shared" si="4"/>
        <v>62772416</v>
      </c>
      <c r="Q11" s="40">
        <f t="shared" si="5"/>
        <v>0.2094490833593619</v>
      </c>
      <c r="R11" s="108">
        <v>41965689</v>
      </c>
      <c r="S11" s="110">
        <v>9859917</v>
      </c>
      <c r="T11" s="110">
        <f t="shared" si="6"/>
        <v>51825606</v>
      </c>
      <c r="U11" s="40">
        <f t="shared" si="7"/>
        <v>0.1729234967034477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130561214</v>
      </c>
      <c r="AA11" s="81">
        <f t="shared" si="11"/>
        <v>27052949</v>
      </c>
      <c r="AB11" s="81">
        <f t="shared" si="12"/>
        <v>157614163</v>
      </c>
      <c r="AC11" s="40">
        <f t="shared" si="13"/>
        <v>0.5259020453315523</v>
      </c>
      <c r="AD11" s="80">
        <v>44471517</v>
      </c>
      <c r="AE11" s="81">
        <v>7478244</v>
      </c>
      <c r="AF11" s="81">
        <f t="shared" si="14"/>
        <v>51949761</v>
      </c>
      <c r="AG11" s="40">
        <f t="shared" si="15"/>
        <v>0.6087501010792384</v>
      </c>
      <c r="AH11" s="40">
        <f t="shared" si="16"/>
        <v>-0.0023899051239139046</v>
      </c>
      <c r="AI11" s="12">
        <v>212935235</v>
      </c>
      <c r="AJ11" s="12">
        <v>243917548</v>
      </c>
      <c r="AK11" s="12">
        <v>148484832</v>
      </c>
      <c r="AL11" s="12"/>
    </row>
    <row r="12" spans="1:38" s="13" customFormat="1" ht="12.75">
      <c r="A12" s="29" t="s">
        <v>116</v>
      </c>
      <c r="B12" s="63" t="s">
        <v>491</v>
      </c>
      <c r="C12" s="39" t="s">
        <v>492</v>
      </c>
      <c r="D12" s="80">
        <v>64965098</v>
      </c>
      <c r="E12" s="81">
        <v>1000000</v>
      </c>
      <c r="F12" s="82">
        <f t="shared" si="0"/>
        <v>65965098</v>
      </c>
      <c r="G12" s="80">
        <v>64965098</v>
      </c>
      <c r="H12" s="81">
        <v>1000000</v>
      </c>
      <c r="I12" s="83">
        <f t="shared" si="1"/>
        <v>65965098</v>
      </c>
      <c r="J12" s="80">
        <v>13087783</v>
      </c>
      <c r="K12" s="81">
        <v>79500</v>
      </c>
      <c r="L12" s="81">
        <f t="shared" si="2"/>
        <v>13167283</v>
      </c>
      <c r="M12" s="40">
        <f t="shared" si="3"/>
        <v>0.19960984519419647</v>
      </c>
      <c r="N12" s="108">
        <v>17711383</v>
      </c>
      <c r="O12" s="109">
        <v>48385</v>
      </c>
      <c r="P12" s="110">
        <f t="shared" si="4"/>
        <v>17759768</v>
      </c>
      <c r="Q12" s="40">
        <f t="shared" si="5"/>
        <v>0.26922976753555344</v>
      </c>
      <c r="R12" s="108">
        <v>15586235</v>
      </c>
      <c r="S12" s="110">
        <v>47218</v>
      </c>
      <c r="T12" s="110">
        <f t="shared" si="6"/>
        <v>15633453</v>
      </c>
      <c r="U12" s="40">
        <f t="shared" si="7"/>
        <v>0.23699582770270425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46385401</v>
      </c>
      <c r="AA12" s="81">
        <f t="shared" si="11"/>
        <v>175103</v>
      </c>
      <c r="AB12" s="81">
        <f t="shared" si="12"/>
        <v>46560504</v>
      </c>
      <c r="AC12" s="40">
        <f t="shared" si="13"/>
        <v>0.7058354404324542</v>
      </c>
      <c r="AD12" s="80">
        <v>18489531</v>
      </c>
      <c r="AE12" s="81">
        <v>6029</v>
      </c>
      <c r="AF12" s="81">
        <f t="shared" si="14"/>
        <v>18495560</v>
      </c>
      <c r="AG12" s="40">
        <f t="shared" si="15"/>
        <v>0.7150994318384442</v>
      </c>
      <c r="AH12" s="40">
        <f t="shared" si="16"/>
        <v>-0.15474562543659132</v>
      </c>
      <c r="AI12" s="12">
        <v>70103300</v>
      </c>
      <c r="AJ12" s="12">
        <v>70103300</v>
      </c>
      <c r="AK12" s="12">
        <v>50130830</v>
      </c>
      <c r="AL12" s="12"/>
    </row>
    <row r="13" spans="1:38" s="59" customFormat="1" ht="12.75">
      <c r="A13" s="64"/>
      <c r="B13" s="65" t="s">
        <v>493</v>
      </c>
      <c r="C13" s="32"/>
      <c r="D13" s="84">
        <f>SUM(D9:D12)</f>
        <v>535915874</v>
      </c>
      <c r="E13" s="85">
        <f>SUM(E9:E12)</f>
        <v>299569221</v>
      </c>
      <c r="F13" s="93">
        <f t="shared" si="0"/>
        <v>835485095</v>
      </c>
      <c r="G13" s="84">
        <f>SUM(G9:G12)</f>
        <v>547648610</v>
      </c>
      <c r="H13" s="85">
        <f>SUM(H9:H12)</f>
        <v>333012401</v>
      </c>
      <c r="I13" s="86">
        <f t="shared" si="1"/>
        <v>880661011</v>
      </c>
      <c r="J13" s="84">
        <f>SUM(J9:J12)</f>
        <v>132452564</v>
      </c>
      <c r="K13" s="85">
        <f>SUM(K9:K12)</f>
        <v>51533314</v>
      </c>
      <c r="L13" s="85">
        <f t="shared" si="2"/>
        <v>183985878</v>
      </c>
      <c r="M13" s="44">
        <f t="shared" si="3"/>
        <v>0.2202144348248367</v>
      </c>
      <c r="N13" s="114">
        <f>SUM(N9:N12)</f>
        <v>139604399</v>
      </c>
      <c r="O13" s="115">
        <f>SUM(O9:O12)</f>
        <v>67780639</v>
      </c>
      <c r="P13" s="116">
        <f t="shared" si="4"/>
        <v>207385038</v>
      </c>
      <c r="Q13" s="44">
        <f t="shared" si="5"/>
        <v>0.2482211103957516</v>
      </c>
      <c r="R13" s="114">
        <f>SUM(R9:R12)</f>
        <v>172664020</v>
      </c>
      <c r="S13" s="116">
        <f>SUM(S9:S12)</f>
        <v>64236826</v>
      </c>
      <c r="T13" s="116">
        <f t="shared" si="6"/>
        <v>236900846</v>
      </c>
      <c r="U13" s="44">
        <f t="shared" si="7"/>
        <v>0.2690034451860161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444720983</v>
      </c>
      <c r="AA13" s="85">
        <f t="shared" si="11"/>
        <v>183550779</v>
      </c>
      <c r="AB13" s="85">
        <f t="shared" si="12"/>
        <v>628271762</v>
      </c>
      <c r="AC13" s="44">
        <f t="shared" si="13"/>
        <v>0.7134093075002726</v>
      </c>
      <c r="AD13" s="84">
        <f>SUM(AD9:AD12)</f>
        <v>119694865</v>
      </c>
      <c r="AE13" s="85">
        <f>SUM(AE9:AE12)</f>
        <v>10730299</v>
      </c>
      <c r="AF13" s="85">
        <f t="shared" si="14"/>
        <v>130425164</v>
      </c>
      <c r="AG13" s="44">
        <f t="shared" si="15"/>
        <v>0.6340613299395748</v>
      </c>
      <c r="AH13" s="44">
        <f t="shared" si="16"/>
        <v>0.816373763578323</v>
      </c>
      <c r="AI13" s="66">
        <f>SUM(AI9:AI12)</f>
        <v>643494718</v>
      </c>
      <c r="AJ13" s="66">
        <f>SUM(AJ9:AJ12)</f>
        <v>705563454</v>
      </c>
      <c r="AK13" s="66">
        <f>SUM(AK9:AK12)</f>
        <v>447370502</v>
      </c>
      <c r="AL13" s="66"/>
    </row>
    <row r="14" spans="1:38" s="13" customFormat="1" ht="12.75">
      <c r="A14" s="29" t="s">
        <v>97</v>
      </c>
      <c r="B14" s="63" t="s">
        <v>494</v>
      </c>
      <c r="C14" s="39" t="s">
        <v>495</v>
      </c>
      <c r="D14" s="80">
        <v>58181910</v>
      </c>
      <c r="E14" s="81">
        <v>9513000</v>
      </c>
      <c r="F14" s="82">
        <f t="shared" si="0"/>
        <v>67694910</v>
      </c>
      <c r="G14" s="80">
        <v>58181910</v>
      </c>
      <c r="H14" s="81">
        <v>9513000</v>
      </c>
      <c r="I14" s="83">
        <f t="shared" si="1"/>
        <v>67694910</v>
      </c>
      <c r="J14" s="80">
        <v>8797557</v>
      </c>
      <c r="K14" s="81">
        <v>531819</v>
      </c>
      <c r="L14" s="81">
        <f t="shared" si="2"/>
        <v>9329376</v>
      </c>
      <c r="M14" s="40">
        <f t="shared" si="3"/>
        <v>0.1378150292245015</v>
      </c>
      <c r="N14" s="108">
        <v>11071619</v>
      </c>
      <c r="O14" s="109">
        <v>404828</v>
      </c>
      <c r="P14" s="110">
        <f t="shared" si="4"/>
        <v>11476447</v>
      </c>
      <c r="Q14" s="40">
        <f t="shared" si="5"/>
        <v>0.1695319042450902</v>
      </c>
      <c r="R14" s="108">
        <v>9668991</v>
      </c>
      <c r="S14" s="110">
        <v>955510</v>
      </c>
      <c r="T14" s="110">
        <f t="shared" si="6"/>
        <v>10624501</v>
      </c>
      <c r="U14" s="40">
        <f t="shared" si="7"/>
        <v>0.1569468221465986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29538167</v>
      </c>
      <c r="AA14" s="81">
        <f t="shared" si="11"/>
        <v>1892157</v>
      </c>
      <c r="AB14" s="81">
        <f t="shared" si="12"/>
        <v>31430324</v>
      </c>
      <c r="AC14" s="40">
        <f t="shared" si="13"/>
        <v>0.46429375561619035</v>
      </c>
      <c r="AD14" s="80">
        <v>7334447</v>
      </c>
      <c r="AE14" s="81">
        <v>1229926</v>
      </c>
      <c r="AF14" s="81">
        <f t="shared" si="14"/>
        <v>8564373</v>
      </c>
      <c r="AG14" s="40">
        <f t="shared" si="15"/>
        <v>0.3955202236456805</v>
      </c>
      <c r="AH14" s="40">
        <f t="shared" si="16"/>
        <v>0.24054627233073567</v>
      </c>
      <c r="AI14" s="12">
        <v>61639126</v>
      </c>
      <c r="AJ14" s="12">
        <v>62686299</v>
      </c>
      <c r="AK14" s="12">
        <v>24793699</v>
      </c>
      <c r="AL14" s="12"/>
    </row>
    <row r="15" spans="1:38" s="13" customFormat="1" ht="12.75">
      <c r="A15" s="29" t="s">
        <v>97</v>
      </c>
      <c r="B15" s="63" t="s">
        <v>496</v>
      </c>
      <c r="C15" s="39" t="s">
        <v>497</v>
      </c>
      <c r="D15" s="80">
        <v>179347893</v>
      </c>
      <c r="E15" s="81">
        <v>67310000</v>
      </c>
      <c r="F15" s="82">
        <f t="shared" si="0"/>
        <v>246657893</v>
      </c>
      <c r="G15" s="80">
        <v>179347893</v>
      </c>
      <c r="H15" s="81">
        <v>67310000</v>
      </c>
      <c r="I15" s="83">
        <f t="shared" si="1"/>
        <v>246657893</v>
      </c>
      <c r="J15" s="80">
        <v>33115768</v>
      </c>
      <c r="K15" s="81">
        <v>3016040</v>
      </c>
      <c r="L15" s="81">
        <f t="shared" si="2"/>
        <v>36131808</v>
      </c>
      <c r="M15" s="40">
        <f t="shared" si="3"/>
        <v>0.14648551303403862</v>
      </c>
      <c r="N15" s="108">
        <v>39630746</v>
      </c>
      <c r="O15" s="109">
        <v>4698963</v>
      </c>
      <c r="P15" s="110">
        <f t="shared" si="4"/>
        <v>44329709</v>
      </c>
      <c r="Q15" s="40">
        <f t="shared" si="5"/>
        <v>0.179721428983422</v>
      </c>
      <c r="R15" s="108">
        <v>37408949</v>
      </c>
      <c r="S15" s="110">
        <v>3479819</v>
      </c>
      <c r="T15" s="110">
        <f t="shared" si="6"/>
        <v>40888768</v>
      </c>
      <c r="U15" s="40">
        <f t="shared" si="7"/>
        <v>0.16577117197705082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110155463</v>
      </c>
      <c r="AA15" s="81">
        <f t="shared" si="11"/>
        <v>11194822</v>
      </c>
      <c r="AB15" s="81">
        <f t="shared" si="12"/>
        <v>121350285</v>
      </c>
      <c r="AC15" s="40">
        <f t="shared" si="13"/>
        <v>0.4919781139945114</v>
      </c>
      <c r="AD15" s="80">
        <v>17570973</v>
      </c>
      <c r="AE15" s="81">
        <v>9900310</v>
      </c>
      <c r="AF15" s="81">
        <f t="shared" si="14"/>
        <v>27471283</v>
      </c>
      <c r="AG15" s="40">
        <f t="shared" si="15"/>
        <v>0.4470143562330763</v>
      </c>
      <c r="AH15" s="40">
        <f t="shared" si="16"/>
        <v>0.4884185787755162</v>
      </c>
      <c r="AI15" s="12">
        <v>201133174</v>
      </c>
      <c r="AJ15" s="12">
        <v>188733283</v>
      </c>
      <c r="AK15" s="12">
        <v>84366487</v>
      </c>
      <c r="AL15" s="12"/>
    </row>
    <row r="16" spans="1:38" s="13" customFormat="1" ht="12.75">
      <c r="A16" s="29" t="s">
        <v>97</v>
      </c>
      <c r="B16" s="63" t="s">
        <v>498</v>
      </c>
      <c r="C16" s="39" t="s">
        <v>499</v>
      </c>
      <c r="D16" s="80">
        <v>34317597</v>
      </c>
      <c r="E16" s="81">
        <v>14031000</v>
      </c>
      <c r="F16" s="82">
        <f t="shared" si="0"/>
        <v>48348597</v>
      </c>
      <c r="G16" s="80">
        <v>34317597</v>
      </c>
      <c r="H16" s="81">
        <v>14031000</v>
      </c>
      <c r="I16" s="83">
        <f t="shared" si="1"/>
        <v>48348597</v>
      </c>
      <c r="J16" s="80">
        <v>6221779</v>
      </c>
      <c r="K16" s="81">
        <v>4861315</v>
      </c>
      <c r="L16" s="81">
        <f t="shared" si="2"/>
        <v>11083094</v>
      </c>
      <c r="M16" s="40">
        <f t="shared" si="3"/>
        <v>0.2292330013216309</v>
      </c>
      <c r="N16" s="108">
        <v>7377664</v>
      </c>
      <c r="O16" s="109">
        <v>3565904</v>
      </c>
      <c r="P16" s="110">
        <f t="shared" si="4"/>
        <v>10943568</v>
      </c>
      <c r="Q16" s="40">
        <f t="shared" si="5"/>
        <v>0.22634716784025813</v>
      </c>
      <c r="R16" s="108">
        <v>6103388</v>
      </c>
      <c r="S16" s="110">
        <v>3275360</v>
      </c>
      <c r="T16" s="110">
        <f t="shared" si="6"/>
        <v>9378748</v>
      </c>
      <c r="U16" s="40">
        <f t="shared" si="7"/>
        <v>0.19398180261569947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19702831</v>
      </c>
      <c r="AA16" s="81">
        <f t="shared" si="11"/>
        <v>11702579</v>
      </c>
      <c r="AB16" s="81">
        <f t="shared" si="12"/>
        <v>31405410</v>
      </c>
      <c r="AC16" s="40">
        <f t="shared" si="13"/>
        <v>0.6495619717775885</v>
      </c>
      <c r="AD16" s="80">
        <v>5834013</v>
      </c>
      <c r="AE16" s="81">
        <v>1990705</v>
      </c>
      <c r="AF16" s="81">
        <f t="shared" si="14"/>
        <v>7824718</v>
      </c>
      <c r="AG16" s="40">
        <f t="shared" si="15"/>
        <v>0.8511973005985399</v>
      </c>
      <c r="AH16" s="40">
        <f t="shared" si="16"/>
        <v>0.19860524047000805</v>
      </c>
      <c r="AI16" s="12">
        <v>44184017</v>
      </c>
      <c r="AJ16" s="12">
        <v>44184017</v>
      </c>
      <c r="AK16" s="12">
        <v>37609316</v>
      </c>
      <c r="AL16" s="12"/>
    </row>
    <row r="17" spans="1:38" s="13" customFormat="1" ht="12.75">
      <c r="A17" s="29" t="s">
        <v>97</v>
      </c>
      <c r="B17" s="63" t="s">
        <v>500</v>
      </c>
      <c r="C17" s="39" t="s">
        <v>501</v>
      </c>
      <c r="D17" s="80">
        <v>55139550</v>
      </c>
      <c r="E17" s="81">
        <v>15828000</v>
      </c>
      <c r="F17" s="82">
        <f t="shared" si="0"/>
        <v>70967550</v>
      </c>
      <c r="G17" s="80">
        <v>55139550</v>
      </c>
      <c r="H17" s="81">
        <v>15828000</v>
      </c>
      <c r="I17" s="83">
        <f t="shared" si="1"/>
        <v>70967550</v>
      </c>
      <c r="J17" s="80">
        <v>12760038</v>
      </c>
      <c r="K17" s="81">
        <v>4524558</v>
      </c>
      <c r="L17" s="81">
        <f t="shared" si="2"/>
        <v>17284596</v>
      </c>
      <c r="M17" s="40">
        <f t="shared" si="3"/>
        <v>0.2435563296182551</v>
      </c>
      <c r="N17" s="108">
        <v>10435966</v>
      </c>
      <c r="O17" s="109">
        <v>6611831</v>
      </c>
      <c r="P17" s="110">
        <f t="shared" si="4"/>
        <v>17047797</v>
      </c>
      <c r="Q17" s="40">
        <f t="shared" si="5"/>
        <v>0.24021960741212003</v>
      </c>
      <c r="R17" s="108">
        <v>12434104</v>
      </c>
      <c r="S17" s="110">
        <v>1131556</v>
      </c>
      <c r="T17" s="110">
        <f t="shared" si="6"/>
        <v>13565660</v>
      </c>
      <c r="U17" s="40">
        <f t="shared" si="7"/>
        <v>0.19115299880015585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35630108</v>
      </c>
      <c r="AA17" s="81">
        <f t="shared" si="11"/>
        <v>12267945</v>
      </c>
      <c r="AB17" s="81">
        <f t="shared" si="12"/>
        <v>47898053</v>
      </c>
      <c r="AC17" s="40">
        <f t="shared" si="13"/>
        <v>0.674928935830531</v>
      </c>
      <c r="AD17" s="80">
        <v>13898687</v>
      </c>
      <c r="AE17" s="81">
        <v>565148</v>
      </c>
      <c r="AF17" s="81">
        <f t="shared" si="14"/>
        <v>14463835</v>
      </c>
      <c r="AG17" s="40">
        <f t="shared" si="15"/>
        <v>0.5220933291226583</v>
      </c>
      <c r="AH17" s="40">
        <f t="shared" si="16"/>
        <v>-0.06209798438657521</v>
      </c>
      <c r="AI17" s="12">
        <v>67795553</v>
      </c>
      <c r="AJ17" s="12">
        <v>78058743</v>
      </c>
      <c r="AK17" s="12">
        <v>40753949</v>
      </c>
      <c r="AL17" s="12"/>
    </row>
    <row r="18" spans="1:38" s="13" customFormat="1" ht="12.75">
      <c r="A18" s="29" t="s">
        <v>97</v>
      </c>
      <c r="B18" s="63" t="s">
        <v>502</v>
      </c>
      <c r="C18" s="39" t="s">
        <v>503</v>
      </c>
      <c r="D18" s="80">
        <v>61442000</v>
      </c>
      <c r="E18" s="81">
        <v>15381000</v>
      </c>
      <c r="F18" s="82">
        <f t="shared" si="0"/>
        <v>76823000</v>
      </c>
      <c r="G18" s="80">
        <v>61442000</v>
      </c>
      <c r="H18" s="81">
        <v>15381000</v>
      </c>
      <c r="I18" s="83">
        <f t="shared" si="1"/>
        <v>76823000</v>
      </c>
      <c r="J18" s="80">
        <v>7486533</v>
      </c>
      <c r="K18" s="81">
        <v>4690950</v>
      </c>
      <c r="L18" s="81">
        <f t="shared" si="2"/>
        <v>12177483</v>
      </c>
      <c r="M18" s="40">
        <f t="shared" si="3"/>
        <v>0.1585135050700962</v>
      </c>
      <c r="N18" s="108">
        <v>9669478</v>
      </c>
      <c r="O18" s="109">
        <v>6097830</v>
      </c>
      <c r="P18" s="110">
        <f t="shared" si="4"/>
        <v>15767308</v>
      </c>
      <c r="Q18" s="40">
        <f t="shared" si="5"/>
        <v>0.20524202387305884</v>
      </c>
      <c r="R18" s="108">
        <v>7897959</v>
      </c>
      <c r="S18" s="110">
        <v>2949279</v>
      </c>
      <c r="T18" s="110">
        <f t="shared" si="6"/>
        <v>10847238</v>
      </c>
      <c r="U18" s="40">
        <f t="shared" si="7"/>
        <v>0.14119779232781848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25053970</v>
      </c>
      <c r="AA18" s="81">
        <f t="shared" si="11"/>
        <v>13738059</v>
      </c>
      <c r="AB18" s="81">
        <f t="shared" si="12"/>
        <v>38792029</v>
      </c>
      <c r="AC18" s="40">
        <f t="shared" si="13"/>
        <v>0.5049533212709736</v>
      </c>
      <c r="AD18" s="80">
        <v>16642822</v>
      </c>
      <c r="AE18" s="81">
        <v>4523552</v>
      </c>
      <c r="AF18" s="81">
        <f t="shared" si="14"/>
        <v>21166374</v>
      </c>
      <c r="AG18" s="40">
        <f t="shared" si="15"/>
        <v>1.1671974787098505</v>
      </c>
      <c r="AH18" s="40">
        <f t="shared" si="16"/>
        <v>-0.4875249771170065</v>
      </c>
      <c r="AI18" s="12">
        <v>44739000</v>
      </c>
      <c r="AJ18" s="12">
        <v>44739000</v>
      </c>
      <c r="AK18" s="12">
        <v>52219248</v>
      </c>
      <c r="AL18" s="12"/>
    </row>
    <row r="19" spans="1:38" s="13" customFormat="1" ht="12.75">
      <c r="A19" s="29" t="s">
        <v>97</v>
      </c>
      <c r="B19" s="63" t="s">
        <v>504</v>
      </c>
      <c r="C19" s="39" t="s">
        <v>505</v>
      </c>
      <c r="D19" s="80">
        <v>45744210</v>
      </c>
      <c r="E19" s="81">
        <v>10133000</v>
      </c>
      <c r="F19" s="82">
        <f t="shared" si="0"/>
        <v>55877210</v>
      </c>
      <c r="G19" s="80">
        <v>45789670</v>
      </c>
      <c r="H19" s="81">
        <v>11913000</v>
      </c>
      <c r="I19" s="83">
        <f t="shared" si="1"/>
        <v>57702670</v>
      </c>
      <c r="J19" s="80">
        <v>6419541</v>
      </c>
      <c r="K19" s="81">
        <v>176265</v>
      </c>
      <c r="L19" s="81">
        <f t="shared" si="2"/>
        <v>6595806</v>
      </c>
      <c r="M19" s="40">
        <f t="shared" si="3"/>
        <v>0.11804107613819659</v>
      </c>
      <c r="N19" s="108">
        <v>7611850</v>
      </c>
      <c r="O19" s="109">
        <v>585275</v>
      </c>
      <c r="P19" s="110">
        <f t="shared" si="4"/>
        <v>8197125</v>
      </c>
      <c r="Q19" s="40">
        <f t="shared" si="5"/>
        <v>0.14669889566784025</v>
      </c>
      <c r="R19" s="108">
        <v>9347746</v>
      </c>
      <c r="S19" s="110">
        <v>1051425</v>
      </c>
      <c r="T19" s="110">
        <f t="shared" si="6"/>
        <v>10399171</v>
      </c>
      <c r="U19" s="40">
        <f t="shared" si="7"/>
        <v>0.18021992743143428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23379137</v>
      </c>
      <c r="AA19" s="81">
        <f t="shared" si="11"/>
        <v>1812965</v>
      </c>
      <c r="AB19" s="81">
        <f t="shared" si="12"/>
        <v>25192102</v>
      </c>
      <c r="AC19" s="40">
        <f t="shared" si="13"/>
        <v>0.43658468490279567</v>
      </c>
      <c r="AD19" s="80">
        <v>6900120</v>
      </c>
      <c r="AE19" s="81">
        <v>211246</v>
      </c>
      <c r="AF19" s="81">
        <f t="shared" si="14"/>
        <v>7111366</v>
      </c>
      <c r="AG19" s="40">
        <f t="shared" si="15"/>
        <v>0.4546817512098155</v>
      </c>
      <c r="AH19" s="40">
        <f t="shared" si="16"/>
        <v>0.4623310064479875</v>
      </c>
      <c r="AI19" s="12">
        <v>57333890</v>
      </c>
      <c r="AJ19" s="12">
        <v>50774270</v>
      </c>
      <c r="AK19" s="12">
        <v>23086134</v>
      </c>
      <c r="AL19" s="12"/>
    </row>
    <row r="20" spans="1:38" s="13" customFormat="1" ht="12.75">
      <c r="A20" s="29" t="s">
        <v>116</v>
      </c>
      <c r="B20" s="63" t="s">
        <v>506</v>
      </c>
      <c r="C20" s="39" t="s">
        <v>507</v>
      </c>
      <c r="D20" s="80">
        <v>83809331</v>
      </c>
      <c r="E20" s="81">
        <v>1495150</v>
      </c>
      <c r="F20" s="82">
        <f t="shared" si="0"/>
        <v>85304481</v>
      </c>
      <c r="G20" s="80">
        <v>83809331</v>
      </c>
      <c r="H20" s="81">
        <v>1495150</v>
      </c>
      <c r="I20" s="83">
        <f t="shared" si="1"/>
        <v>85304481</v>
      </c>
      <c r="J20" s="80">
        <v>17903529</v>
      </c>
      <c r="K20" s="81">
        <v>10566</v>
      </c>
      <c r="L20" s="81">
        <f t="shared" si="2"/>
        <v>17914095</v>
      </c>
      <c r="M20" s="40">
        <f t="shared" si="3"/>
        <v>0.21000180518066805</v>
      </c>
      <c r="N20" s="108">
        <v>19055303</v>
      </c>
      <c r="O20" s="109">
        <v>362847</v>
      </c>
      <c r="P20" s="110">
        <f t="shared" si="4"/>
        <v>19418150</v>
      </c>
      <c r="Q20" s="40">
        <f t="shared" si="5"/>
        <v>0.22763341119208028</v>
      </c>
      <c r="R20" s="108">
        <v>12171683</v>
      </c>
      <c r="S20" s="110">
        <v>188175</v>
      </c>
      <c r="T20" s="110">
        <f t="shared" si="6"/>
        <v>12359858</v>
      </c>
      <c r="U20" s="40">
        <f t="shared" si="7"/>
        <v>0.1448910755344728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49130515</v>
      </c>
      <c r="AA20" s="81">
        <f t="shared" si="11"/>
        <v>561588</v>
      </c>
      <c r="AB20" s="81">
        <f t="shared" si="12"/>
        <v>49692103</v>
      </c>
      <c r="AC20" s="40">
        <f t="shared" si="13"/>
        <v>0.5825262919072212</v>
      </c>
      <c r="AD20" s="80">
        <v>12050110</v>
      </c>
      <c r="AE20" s="81">
        <v>23261</v>
      </c>
      <c r="AF20" s="81">
        <f t="shared" si="14"/>
        <v>12073371</v>
      </c>
      <c r="AG20" s="40">
        <f t="shared" si="15"/>
        <v>0.4203140846374955</v>
      </c>
      <c r="AH20" s="40">
        <f t="shared" si="16"/>
        <v>0.023728832651626508</v>
      </c>
      <c r="AI20" s="12">
        <v>72936000</v>
      </c>
      <c r="AJ20" s="12">
        <v>82194469</v>
      </c>
      <c r="AK20" s="12">
        <v>34547493</v>
      </c>
      <c r="AL20" s="12"/>
    </row>
    <row r="21" spans="1:38" s="59" customFormat="1" ht="12.75">
      <c r="A21" s="64"/>
      <c r="B21" s="65" t="s">
        <v>508</v>
      </c>
      <c r="C21" s="32"/>
      <c r="D21" s="84">
        <f>SUM(D14:D20)</f>
        <v>517982491</v>
      </c>
      <c r="E21" s="85">
        <f>SUM(E14:E20)</f>
        <v>133691150</v>
      </c>
      <c r="F21" s="86">
        <f t="shared" si="0"/>
        <v>651673641</v>
      </c>
      <c r="G21" s="84">
        <f>SUM(G14:G20)</f>
        <v>518027951</v>
      </c>
      <c r="H21" s="85">
        <f>SUM(H14:H20)</f>
        <v>135471150</v>
      </c>
      <c r="I21" s="86">
        <f t="shared" si="1"/>
        <v>653499101</v>
      </c>
      <c r="J21" s="84">
        <f>SUM(J14:J20)</f>
        <v>92704745</v>
      </c>
      <c r="K21" s="85">
        <f>SUM(K14:K20)</f>
        <v>17811513</v>
      </c>
      <c r="L21" s="85">
        <f t="shared" si="2"/>
        <v>110516258</v>
      </c>
      <c r="M21" s="44">
        <f t="shared" si="3"/>
        <v>0.16958835074319048</v>
      </c>
      <c r="N21" s="114">
        <f>SUM(N14:N20)</f>
        <v>104852626</v>
      </c>
      <c r="O21" s="115">
        <f>SUM(O14:O20)</f>
        <v>22327478</v>
      </c>
      <c r="P21" s="116">
        <f t="shared" si="4"/>
        <v>127180104</v>
      </c>
      <c r="Q21" s="44">
        <f t="shared" si="5"/>
        <v>0.19515919625787043</v>
      </c>
      <c r="R21" s="114">
        <f>SUM(R14:R20)</f>
        <v>95032820</v>
      </c>
      <c r="S21" s="116">
        <f>SUM(S14:S20)</f>
        <v>13031124</v>
      </c>
      <c r="T21" s="116">
        <f t="shared" si="6"/>
        <v>108063944</v>
      </c>
      <c r="U21" s="44">
        <f t="shared" si="7"/>
        <v>0.16536203926621776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292590191</v>
      </c>
      <c r="AA21" s="85">
        <f t="shared" si="11"/>
        <v>53170115</v>
      </c>
      <c r="AB21" s="85">
        <f t="shared" si="12"/>
        <v>345760306</v>
      </c>
      <c r="AC21" s="44">
        <f t="shared" si="13"/>
        <v>0.5290907140819464</v>
      </c>
      <c r="AD21" s="84">
        <f>SUM(AD14:AD20)</f>
        <v>80231172</v>
      </c>
      <c r="AE21" s="85">
        <f>SUM(AE14:AE20)</f>
        <v>18444148</v>
      </c>
      <c r="AF21" s="85">
        <f t="shared" si="14"/>
        <v>98675320</v>
      </c>
      <c r="AG21" s="44">
        <f t="shared" si="15"/>
        <v>0.5393407010055012</v>
      </c>
      <c r="AH21" s="44">
        <f t="shared" si="16"/>
        <v>0.095146628356513</v>
      </c>
      <c r="AI21" s="66">
        <f>SUM(AI14:AI20)</f>
        <v>549760760</v>
      </c>
      <c r="AJ21" s="66">
        <f>SUM(AJ14:AJ20)</f>
        <v>551370081</v>
      </c>
      <c r="AK21" s="66">
        <f>SUM(AK14:AK20)</f>
        <v>297376326</v>
      </c>
      <c r="AL21" s="66"/>
    </row>
    <row r="22" spans="1:38" s="13" customFormat="1" ht="12.75">
      <c r="A22" s="29" t="s">
        <v>97</v>
      </c>
      <c r="B22" s="63" t="s">
        <v>509</v>
      </c>
      <c r="C22" s="39" t="s">
        <v>510</v>
      </c>
      <c r="D22" s="80">
        <v>86297784</v>
      </c>
      <c r="E22" s="81">
        <v>0</v>
      </c>
      <c r="F22" s="82">
        <f t="shared" si="0"/>
        <v>86297784</v>
      </c>
      <c r="G22" s="80">
        <v>86297784</v>
      </c>
      <c r="H22" s="81">
        <v>0</v>
      </c>
      <c r="I22" s="83">
        <f t="shared" si="1"/>
        <v>86297784</v>
      </c>
      <c r="J22" s="80">
        <v>15196043</v>
      </c>
      <c r="K22" s="81">
        <v>79439</v>
      </c>
      <c r="L22" s="81">
        <f t="shared" si="2"/>
        <v>15275482</v>
      </c>
      <c r="M22" s="40">
        <f t="shared" si="3"/>
        <v>0.17700897163245813</v>
      </c>
      <c r="N22" s="108">
        <v>15008591</v>
      </c>
      <c r="O22" s="109">
        <v>161851</v>
      </c>
      <c r="P22" s="110">
        <f t="shared" si="4"/>
        <v>15170442</v>
      </c>
      <c r="Q22" s="40">
        <f t="shared" si="5"/>
        <v>0.1757917908992889</v>
      </c>
      <c r="R22" s="108">
        <v>14686480</v>
      </c>
      <c r="S22" s="110">
        <v>182137</v>
      </c>
      <c r="T22" s="110">
        <f t="shared" si="6"/>
        <v>14868617</v>
      </c>
      <c r="U22" s="40">
        <f t="shared" si="7"/>
        <v>0.17229430827563313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44891114</v>
      </c>
      <c r="AA22" s="81">
        <f t="shared" si="11"/>
        <v>423427</v>
      </c>
      <c r="AB22" s="81">
        <f t="shared" si="12"/>
        <v>45314541</v>
      </c>
      <c r="AC22" s="40">
        <f t="shared" si="13"/>
        <v>0.5250950708073802</v>
      </c>
      <c r="AD22" s="80">
        <v>12836715</v>
      </c>
      <c r="AE22" s="81">
        <v>515556</v>
      </c>
      <c r="AF22" s="81">
        <f t="shared" si="14"/>
        <v>13352271</v>
      </c>
      <c r="AG22" s="40">
        <f t="shared" si="15"/>
        <v>0.5372497460057368</v>
      </c>
      <c r="AH22" s="40">
        <f t="shared" si="16"/>
        <v>0.11356465128666127</v>
      </c>
      <c r="AI22" s="12">
        <v>52359492</v>
      </c>
      <c r="AJ22" s="12">
        <v>74413098</v>
      </c>
      <c r="AK22" s="12">
        <v>39978418</v>
      </c>
      <c r="AL22" s="12"/>
    </row>
    <row r="23" spans="1:38" s="13" customFormat="1" ht="12.75">
      <c r="A23" s="29" t="s">
        <v>97</v>
      </c>
      <c r="B23" s="63" t="s">
        <v>511</v>
      </c>
      <c r="C23" s="39" t="s">
        <v>512</v>
      </c>
      <c r="D23" s="80">
        <v>79529656</v>
      </c>
      <c r="E23" s="81">
        <v>61857000</v>
      </c>
      <c r="F23" s="82">
        <f t="shared" si="0"/>
        <v>141386656</v>
      </c>
      <c r="G23" s="80">
        <v>79529656</v>
      </c>
      <c r="H23" s="81">
        <v>61857000</v>
      </c>
      <c r="I23" s="83">
        <f t="shared" si="1"/>
        <v>141386656</v>
      </c>
      <c r="J23" s="80">
        <v>18654069</v>
      </c>
      <c r="K23" s="81">
        <v>5800546</v>
      </c>
      <c r="L23" s="81">
        <f t="shared" si="2"/>
        <v>24454615</v>
      </c>
      <c r="M23" s="40">
        <f t="shared" si="3"/>
        <v>0.1729626804385274</v>
      </c>
      <c r="N23" s="108">
        <v>17411823</v>
      </c>
      <c r="O23" s="109">
        <v>8979984</v>
      </c>
      <c r="P23" s="110">
        <f t="shared" si="4"/>
        <v>26391807</v>
      </c>
      <c r="Q23" s="40">
        <f t="shared" si="5"/>
        <v>0.18666405831113228</v>
      </c>
      <c r="R23" s="108">
        <v>16314155</v>
      </c>
      <c r="S23" s="110">
        <v>11320226</v>
      </c>
      <c r="T23" s="110">
        <f t="shared" si="6"/>
        <v>27634381</v>
      </c>
      <c r="U23" s="40">
        <f t="shared" si="7"/>
        <v>0.1954525397361403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52380047</v>
      </c>
      <c r="AA23" s="81">
        <f t="shared" si="11"/>
        <v>26100756</v>
      </c>
      <c r="AB23" s="81">
        <f t="shared" si="12"/>
        <v>78480803</v>
      </c>
      <c r="AC23" s="40">
        <f t="shared" si="13"/>
        <v>0.5550792784858</v>
      </c>
      <c r="AD23" s="80">
        <v>15581944</v>
      </c>
      <c r="AE23" s="81">
        <v>9314997</v>
      </c>
      <c r="AF23" s="81">
        <f t="shared" si="14"/>
        <v>24896941</v>
      </c>
      <c r="AG23" s="40">
        <f t="shared" si="15"/>
        <v>0.5692088562386871</v>
      </c>
      <c r="AH23" s="40">
        <f t="shared" si="16"/>
        <v>0.10995085701492413</v>
      </c>
      <c r="AI23" s="12">
        <v>119826748</v>
      </c>
      <c r="AJ23" s="12">
        <v>143485654</v>
      </c>
      <c r="AK23" s="12">
        <v>81673305</v>
      </c>
      <c r="AL23" s="12"/>
    </row>
    <row r="24" spans="1:38" s="13" customFormat="1" ht="12.75">
      <c r="A24" s="29" t="s">
        <v>97</v>
      </c>
      <c r="B24" s="63" t="s">
        <v>513</v>
      </c>
      <c r="C24" s="39" t="s">
        <v>514</v>
      </c>
      <c r="D24" s="80">
        <v>167579572</v>
      </c>
      <c r="E24" s="81">
        <v>24120129</v>
      </c>
      <c r="F24" s="82">
        <f t="shared" si="0"/>
        <v>191699701</v>
      </c>
      <c r="G24" s="80">
        <v>167579572</v>
      </c>
      <c r="H24" s="81">
        <v>24120129</v>
      </c>
      <c r="I24" s="83">
        <f t="shared" si="1"/>
        <v>191699701</v>
      </c>
      <c r="J24" s="80">
        <v>39052081</v>
      </c>
      <c r="K24" s="81">
        <v>1924231</v>
      </c>
      <c r="L24" s="81">
        <f t="shared" si="2"/>
        <v>40976312</v>
      </c>
      <c r="M24" s="40">
        <f t="shared" si="3"/>
        <v>0.21375261299964157</v>
      </c>
      <c r="N24" s="108">
        <v>33619251</v>
      </c>
      <c r="O24" s="109">
        <v>3182085</v>
      </c>
      <c r="P24" s="110">
        <f t="shared" si="4"/>
        <v>36801336</v>
      </c>
      <c r="Q24" s="40">
        <f t="shared" si="5"/>
        <v>0.19197388315175307</v>
      </c>
      <c r="R24" s="108">
        <v>33526663</v>
      </c>
      <c r="S24" s="110">
        <v>1265102</v>
      </c>
      <c r="T24" s="110">
        <f t="shared" si="6"/>
        <v>34791765</v>
      </c>
      <c r="U24" s="40">
        <f t="shared" si="7"/>
        <v>0.1814909716525849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106197995</v>
      </c>
      <c r="AA24" s="81">
        <f t="shared" si="11"/>
        <v>6371418</v>
      </c>
      <c r="AB24" s="81">
        <f t="shared" si="12"/>
        <v>112569413</v>
      </c>
      <c r="AC24" s="40">
        <f t="shared" si="13"/>
        <v>0.5872174678039795</v>
      </c>
      <c r="AD24" s="80">
        <v>34648001</v>
      </c>
      <c r="AE24" s="81">
        <v>4194853</v>
      </c>
      <c r="AF24" s="81">
        <f t="shared" si="14"/>
        <v>38842854</v>
      </c>
      <c r="AG24" s="40">
        <f t="shared" si="15"/>
        <v>0.6642626780014973</v>
      </c>
      <c r="AH24" s="40">
        <f t="shared" si="16"/>
        <v>-0.10429431884691065</v>
      </c>
      <c r="AI24" s="12">
        <v>179340504</v>
      </c>
      <c r="AJ24" s="12">
        <v>165489549</v>
      </c>
      <c r="AK24" s="12">
        <v>109928531</v>
      </c>
      <c r="AL24" s="12"/>
    </row>
    <row r="25" spans="1:38" s="13" customFormat="1" ht="12.75">
      <c r="A25" s="29" t="s">
        <v>97</v>
      </c>
      <c r="B25" s="63" t="s">
        <v>515</v>
      </c>
      <c r="C25" s="39" t="s">
        <v>516</v>
      </c>
      <c r="D25" s="80">
        <v>41003084</v>
      </c>
      <c r="E25" s="81">
        <v>9574000</v>
      </c>
      <c r="F25" s="82">
        <f t="shared" si="0"/>
        <v>50577084</v>
      </c>
      <c r="G25" s="80">
        <v>53903084</v>
      </c>
      <c r="H25" s="81">
        <v>9574000</v>
      </c>
      <c r="I25" s="83">
        <f t="shared" si="1"/>
        <v>63477084</v>
      </c>
      <c r="J25" s="80">
        <v>11395669</v>
      </c>
      <c r="K25" s="81">
        <v>166865</v>
      </c>
      <c r="L25" s="81">
        <f t="shared" si="2"/>
        <v>11562534</v>
      </c>
      <c r="M25" s="40">
        <f t="shared" si="3"/>
        <v>0.2286121121573557</v>
      </c>
      <c r="N25" s="108">
        <v>8501325</v>
      </c>
      <c r="O25" s="109">
        <v>0</v>
      </c>
      <c r="P25" s="110">
        <f t="shared" si="4"/>
        <v>8501325</v>
      </c>
      <c r="Q25" s="40">
        <f t="shared" si="5"/>
        <v>0.1680864994114726</v>
      </c>
      <c r="R25" s="108">
        <v>6653242</v>
      </c>
      <c r="S25" s="110">
        <v>27019</v>
      </c>
      <c r="T25" s="110">
        <f t="shared" si="6"/>
        <v>6680261</v>
      </c>
      <c r="U25" s="40">
        <f t="shared" si="7"/>
        <v>0.10523893945726934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26550236</v>
      </c>
      <c r="AA25" s="81">
        <f t="shared" si="11"/>
        <v>193884</v>
      </c>
      <c r="AB25" s="81">
        <f t="shared" si="12"/>
        <v>26744120</v>
      </c>
      <c r="AC25" s="40">
        <f t="shared" si="13"/>
        <v>0.4213192905962725</v>
      </c>
      <c r="AD25" s="80">
        <v>7554454</v>
      </c>
      <c r="AE25" s="81">
        <v>1228</v>
      </c>
      <c r="AF25" s="81">
        <f t="shared" si="14"/>
        <v>7555682</v>
      </c>
      <c r="AG25" s="40">
        <f t="shared" si="15"/>
        <v>0.6220161492800037</v>
      </c>
      <c r="AH25" s="40">
        <f t="shared" si="16"/>
        <v>-0.11586260512287305</v>
      </c>
      <c r="AI25" s="12">
        <v>45894611</v>
      </c>
      <c r="AJ25" s="12">
        <v>48097748</v>
      </c>
      <c r="AK25" s="12">
        <v>29917576</v>
      </c>
      <c r="AL25" s="12"/>
    </row>
    <row r="26" spans="1:38" s="13" customFormat="1" ht="12.75">
      <c r="A26" s="29" t="s">
        <v>97</v>
      </c>
      <c r="B26" s="63" t="s">
        <v>517</v>
      </c>
      <c r="C26" s="39" t="s">
        <v>518</v>
      </c>
      <c r="D26" s="80">
        <v>49538136</v>
      </c>
      <c r="E26" s="81">
        <v>9911000</v>
      </c>
      <c r="F26" s="82">
        <f t="shared" si="0"/>
        <v>59449136</v>
      </c>
      <c r="G26" s="80">
        <v>49538136</v>
      </c>
      <c r="H26" s="81">
        <v>9911000</v>
      </c>
      <c r="I26" s="83">
        <f t="shared" si="1"/>
        <v>59449136</v>
      </c>
      <c r="J26" s="80">
        <v>5579455</v>
      </c>
      <c r="K26" s="81">
        <v>808090</v>
      </c>
      <c r="L26" s="81">
        <f t="shared" si="2"/>
        <v>6387545</v>
      </c>
      <c r="M26" s="40">
        <f t="shared" si="3"/>
        <v>0.1074455480732302</v>
      </c>
      <c r="N26" s="108">
        <v>3019979</v>
      </c>
      <c r="O26" s="109">
        <v>0</v>
      </c>
      <c r="P26" s="110">
        <f t="shared" si="4"/>
        <v>3019979</v>
      </c>
      <c r="Q26" s="40">
        <f t="shared" si="5"/>
        <v>0.05079937578907791</v>
      </c>
      <c r="R26" s="108">
        <v>2283062</v>
      </c>
      <c r="S26" s="110">
        <v>0</v>
      </c>
      <c r="T26" s="110">
        <f t="shared" si="6"/>
        <v>2283062</v>
      </c>
      <c r="U26" s="40">
        <f t="shared" si="7"/>
        <v>0.03840361952442841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10882496</v>
      </c>
      <c r="AA26" s="81">
        <f t="shared" si="11"/>
        <v>808090</v>
      </c>
      <c r="AB26" s="81">
        <f t="shared" si="12"/>
        <v>11690586</v>
      </c>
      <c r="AC26" s="40">
        <f t="shared" si="13"/>
        <v>0.1966485433867365</v>
      </c>
      <c r="AD26" s="80">
        <v>3666041</v>
      </c>
      <c r="AE26" s="81">
        <v>907412</v>
      </c>
      <c r="AF26" s="81">
        <f t="shared" si="14"/>
        <v>4573453</v>
      </c>
      <c r="AG26" s="40">
        <f t="shared" si="15"/>
        <v>0.36554824525083224</v>
      </c>
      <c r="AH26" s="40">
        <f t="shared" si="16"/>
        <v>-0.5008012545444329</v>
      </c>
      <c r="AI26" s="12">
        <v>28089221</v>
      </c>
      <c r="AJ26" s="12">
        <v>48303200</v>
      </c>
      <c r="AK26" s="12">
        <v>17657150</v>
      </c>
      <c r="AL26" s="12"/>
    </row>
    <row r="27" spans="1:38" s="13" customFormat="1" ht="12.75">
      <c r="A27" s="29" t="s">
        <v>97</v>
      </c>
      <c r="B27" s="63" t="s">
        <v>519</v>
      </c>
      <c r="C27" s="39" t="s">
        <v>520</v>
      </c>
      <c r="D27" s="80">
        <v>68565168</v>
      </c>
      <c r="E27" s="81">
        <v>39913911</v>
      </c>
      <c r="F27" s="82">
        <f t="shared" si="0"/>
        <v>108479079</v>
      </c>
      <c r="G27" s="80">
        <v>68565168</v>
      </c>
      <c r="H27" s="81">
        <v>39913911</v>
      </c>
      <c r="I27" s="83">
        <f t="shared" si="1"/>
        <v>108479079</v>
      </c>
      <c r="J27" s="80">
        <v>7886780</v>
      </c>
      <c r="K27" s="81">
        <v>5844795</v>
      </c>
      <c r="L27" s="81">
        <f t="shared" si="2"/>
        <v>13731575</v>
      </c>
      <c r="M27" s="40">
        <f t="shared" si="3"/>
        <v>0.12658270264259894</v>
      </c>
      <c r="N27" s="108">
        <v>7686569</v>
      </c>
      <c r="O27" s="109">
        <v>12787985</v>
      </c>
      <c r="P27" s="110">
        <f t="shared" si="4"/>
        <v>20474554</v>
      </c>
      <c r="Q27" s="40">
        <f t="shared" si="5"/>
        <v>0.18874196009720917</v>
      </c>
      <c r="R27" s="108">
        <v>8156365</v>
      </c>
      <c r="S27" s="110">
        <v>8975123</v>
      </c>
      <c r="T27" s="110">
        <f t="shared" si="6"/>
        <v>17131488</v>
      </c>
      <c r="U27" s="40">
        <f t="shared" si="7"/>
        <v>0.1579243496342737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23729714</v>
      </c>
      <c r="AA27" s="81">
        <f t="shared" si="11"/>
        <v>27607903</v>
      </c>
      <c r="AB27" s="81">
        <f t="shared" si="12"/>
        <v>51337617</v>
      </c>
      <c r="AC27" s="40">
        <f t="shared" si="13"/>
        <v>0.47324901237408185</v>
      </c>
      <c r="AD27" s="80">
        <v>8215807</v>
      </c>
      <c r="AE27" s="81">
        <v>5650990</v>
      </c>
      <c r="AF27" s="81">
        <f t="shared" si="14"/>
        <v>13866797</v>
      </c>
      <c r="AG27" s="40">
        <f t="shared" si="15"/>
        <v>0.41600143169376047</v>
      </c>
      <c r="AH27" s="40">
        <f t="shared" si="16"/>
        <v>0.2354322342787596</v>
      </c>
      <c r="AI27" s="12">
        <v>52029625</v>
      </c>
      <c r="AJ27" s="12">
        <v>88024411</v>
      </c>
      <c r="AK27" s="12">
        <v>36618281</v>
      </c>
      <c r="AL27" s="12"/>
    </row>
    <row r="28" spans="1:38" s="13" customFormat="1" ht="12.75">
      <c r="A28" s="29" t="s">
        <v>97</v>
      </c>
      <c r="B28" s="63" t="s">
        <v>521</v>
      </c>
      <c r="C28" s="39" t="s">
        <v>522</v>
      </c>
      <c r="D28" s="80">
        <v>83275810</v>
      </c>
      <c r="E28" s="81">
        <v>16378325</v>
      </c>
      <c r="F28" s="82">
        <f t="shared" si="0"/>
        <v>99654135</v>
      </c>
      <c r="G28" s="80">
        <v>83275810</v>
      </c>
      <c r="H28" s="81">
        <v>16378325</v>
      </c>
      <c r="I28" s="83">
        <f t="shared" si="1"/>
        <v>99654135</v>
      </c>
      <c r="J28" s="80">
        <v>16875506</v>
      </c>
      <c r="K28" s="81">
        <v>2577695</v>
      </c>
      <c r="L28" s="81">
        <f t="shared" si="2"/>
        <v>19453201</v>
      </c>
      <c r="M28" s="40">
        <f t="shared" si="3"/>
        <v>0.19520716325519258</v>
      </c>
      <c r="N28" s="108">
        <v>15259129</v>
      </c>
      <c r="O28" s="109">
        <v>669719</v>
      </c>
      <c r="P28" s="110">
        <f t="shared" si="4"/>
        <v>15928848</v>
      </c>
      <c r="Q28" s="40">
        <f t="shared" si="5"/>
        <v>0.15984131516469438</v>
      </c>
      <c r="R28" s="108">
        <v>17984512</v>
      </c>
      <c r="S28" s="110">
        <v>1844847</v>
      </c>
      <c r="T28" s="110">
        <f t="shared" si="6"/>
        <v>19829359</v>
      </c>
      <c r="U28" s="40">
        <f t="shared" si="7"/>
        <v>0.19898179839702587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50119147</v>
      </c>
      <c r="AA28" s="81">
        <f t="shared" si="11"/>
        <v>5092261</v>
      </c>
      <c r="AB28" s="81">
        <f t="shared" si="12"/>
        <v>55211408</v>
      </c>
      <c r="AC28" s="40">
        <f t="shared" si="13"/>
        <v>0.5540302768169129</v>
      </c>
      <c r="AD28" s="80">
        <v>19693439</v>
      </c>
      <c r="AE28" s="81">
        <v>2634838</v>
      </c>
      <c r="AF28" s="81">
        <f t="shared" si="14"/>
        <v>22328277</v>
      </c>
      <c r="AG28" s="40">
        <f t="shared" si="15"/>
        <v>0.6452207751765411</v>
      </c>
      <c r="AH28" s="40">
        <f t="shared" si="16"/>
        <v>-0.11191718913196924</v>
      </c>
      <c r="AI28" s="12">
        <v>84359235</v>
      </c>
      <c r="AJ28" s="12">
        <v>84359235</v>
      </c>
      <c r="AK28" s="12">
        <v>54430331</v>
      </c>
      <c r="AL28" s="12"/>
    </row>
    <row r="29" spans="1:38" s="13" customFormat="1" ht="12.75">
      <c r="A29" s="29" t="s">
        <v>97</v>
      </c>
      <c r="B29" s="63" t="s">
        <v>523</v>
      </c>
      <c r="C29" s="39" t="s">
        <v>524</v>
      </c>
      <c r="D29" s="80">
        <v>103369</v>
      </c>
      <c r="E29" s="81">
        <v>27199000</v>
      </c>
      <c r="F29" s="82">
        <f t="shared" si="0"/>
        <v>27302369</v>
      </c>
      <c r="G29" s="80">
        <v>103369</v>
      </c>
      <c r="H29" s="81">
        <v>27199000</v>
      </c>
      <c r="I29" s="83">
        <f t="shared" si="1"/>
        <v>27302369</v>
      </c>
      <c r="J29" s="80">
        <v>22487792</v>
      </c>
      <c r="K29" s="81">
        <v>0</v>
      </c>
      <c r="L29" s="81">
        <f t="shared" si="2"/>
        <v>22487792</v>
      </c>
      <c r="M29" s="40">
        <f t="shared" si="3"/>
        <v>0.8236571705554195</v>
      </c>
      <c r="N29" s="108">
        <v>21446646</v>
      </c>
      <c r="O29" s="109">
        <v>0</v>
      </c>
      <c r="P29" s="110">
        <f t="shared" si="4"/>
        <v>21446646</v>
      </c>
      <c r="Q29" s="40">
        <f t="shared" si="5"/>
        <v>0.7855232635673484</v>
      </c>
      <c r="R29" s="108">
        <v>18907915</v>
      </c>
      <c r="S29" s="110">
        <v>431374</v>
      </c>
      <c r="T29" s="110">
        <f t="shared" si="6"/>
        <v>19339289</v>
      </c>
      <c r="U29" s="40">
        <f t="shared" si="7"/>
        <v>0.708337397388483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62842353</v>
      </c>
      <c r="AA29" s="81">
        <f t="shared" si="11"/>
        <v>431374</v>
      </c>
      <c r="AB29" s="81">
        <f t="shared" si="12"/>
        <v>63273727</v>
      </c>
      <c r="AC29" s="40">
        <f t="shared" si="13"/>
        <v>2.317517831511251</v>
      </c>
      <c r="AD29" s="80">
        <v>15233118</v>
      </c>
      <c r="AE29" s="81">
        <v>280497</v>
      </c>
      <c r="AF29" s="81">
        <f t="shared" si="14"/>
        <v>15513615</v>
      </c>
      <c r="AG29" s="40">
        <f t="shared" si="15"/>
        <v>0.33874800720992687</v>
      </c>
      <c r="AH29" s="40">
        <f t="shared" si="16"/>
        <v>0.2466010662247322</v>
      </c>
      <c r="AI29" s="12">
        <v>42678837</v>
      </c>
      <c r="AJ29" s="12">
        <v>153277560</v>
      </c>
      <c r="AK29" s="12">
        <v>51922468</v>
      </c>
      <c r="AL29" s="12"/>
    </row>
    <row r="30" spans="1:38" s="13" customFormat="1" ht="12.75">
      <c r="A30" s="29" t="s">
        <v>116</v>
      </c>
      <c r="B30" s="63" t="s">
        <v>525</v>
      </c>
      <c r="C30" s="39" t="s">
        <v>526</v>
      </c>
      <c r="D30" s="80">
        <v>54204780</v>
      </c>
      <c r="E30" s="81">
        <v>0</v>
      </c>
      <c r="F30" s="82">
        <f t="shared" si="0"/>
        <v>54204780</v>
      </c>
      <c r="G30" s="80">
        <v>54204780</v>
      </c>
      <c r="H30" s="81">
        <v>0</v>
      </c>
      <c r="I30" s="83">
        <f t="shared" si="1"/>
        <v>54204780</v>
      </c>
      <c r="J30" s="80">
        <v>10908644</v>
      </c>
      <c r="K30" s="81">
        <v>0</v>
      </c>
      <c r="L30" s="81">
        <f t="shared" si="2"/>
        <v>10908644</v>
      </c>
      <c r="M30" s="40">
        <f t="shared" si="3"/>
        <v>0.2012487459593047</v>
      </c>
      <c r="N30" s="108">
        <v>8404701</v>
      </c>
      <c r="O30" s="109">
        <v>0</v>
      </c>
      <c r="P30" s="110">
        <f t="shared" si="4"/>
        <v>8404701</v>
      </c>
      <c r="Q30" s="40">
        <f t="shared" si="5"/>
        <v>0.1550546095750227</v>
      </c>
      <c r="R30" s="108">
        <v>15290312</v>
      </c>
      <c r="S30" s="110">
        <v>34950</v>
      </c>
      <c r="T30" s="110">
        <f t="shared" si="6"/>
        <v>15325262</v>
      </c>
      <c r="U30" s="40">
        <f t="shared" si="7"/>
        <v>0.2827289770385564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34603657</v>
      </c>
      <c r="AA30" s="81">
        <f t="shared" si="11"/>
        <v>34950</v>
      </c>
      <c r="AB30" s="81">
        <f t="shared" si="12"/>
        <v>34638607</v>
      </c>
      <c r="AC30" s="40">
        <f t="shared" si="13"/>
        <v>0.6390323325728838</v>
      </c>
      <c r="AD30" s="80">
        <v>16398179</v>
      </c>
      <c r="AE30" s="81">
        <v>2882</v>
      </c>
      <c r="AF30" s="81">
        <f t="shared" si="14"/>
        <v>16401061</v>
      </c>
      <c r="AG30" s="40">
        <f t="shared" si="15"/>
        <v>0.8545904238158054</v>
      </c>
      <c r="AH30" s="40">
        <f t="shared" si="16"/>
        <v>-0.06559325643627567</v>
      </c>
      <c r="AI30" s="12">
        <v>56842453</v>
      </c>
      <c r="AJ30" s="12">
        <v>56842453</v>
      </c>
      <c r="AK30" s="12">
        <v>48577016</v>
      </c>
      <c r="AL30" s="12"/>
    </row>
    <row r="31" spans="1:38" s="59" customFormat="1" ht="12.75">
      <c r="A31" s="64"/>
      <c r="B31" s="65" t="s">
        <v>527</v>
      </c>
      <c r="C31" s="32"/>
      <c r="D31" s="84">
        <f>SUM(D22:D30)</f>
        <v>630097359</v>
      </c>
      <c r="E31" s="85">
        <f>SUM(E22:E30)</f>
        <v>188953365</v>
      </c>
      <c r="F31" s="86">
        <f t="shared" si="0"/>
        <v>819050724</v>
      </c>
      <c r="G31" s="84">
        <f>SUM(G22:G30)</f>
        <v>642997359</v>
      </c>
      <c r="H31" s="85">
        <f>SUM(H22:H30)</f>
        <v>188953365</v>
      </c>
      <c r="I31" s="86">
        <f t="shared" si="1"/>
        <v>831950724</v>
      </c>
      <c r="J31" s="84">
        <f>SUM(J22:J30)</f>
        <v>148036039</v>
      </c>
      <c r="K31" s="85">
        <f>SUM(K22:K30)</f>
        <v>17201661</v>
      </c>
      <c r="L31" s="85">
        <f t="shared" si="2"/>
        <v>165237700</v>
      </c>
      <c r="M31" s="44">
        <f t="shared" si="3"/>
        <v>0.2017429386949666</v>
      </c>
      <c r="N31" s="114">
        <f>SUM(N22:N30)</f>
        <v>130358014</v>
      </c>
      <c r="O31" s="115">
        <f>SUM(O22:O30)</f>
        <v>25781624</v>
      </c>
      <c r="P31" s="116">
        <f t="shared" si="4"/>
        <v>156139638</v>
      </c>
      <c r="Q31" s="44">
        <f t="shared" si="5"/>
        <v>0.19063488185134672</v>
      </c>
      <c r="R31" s="114">
        <f>SUM(R22:R30)</f>
        <v>133802706</v>
      </c>
      <c r="S31" s="116">
        <f>SUM(S22:S30)</f>
        <v>24080778</v>
      </c>
      <c r="T31" s="116">
        <f t="shared" si="6"/>
        <v>157883484</v>
      </c>
      <c r="U31" s="44">
        <f t="shared" si="7"/>
        <v>0.18977504249398308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412196759</v>
      </c>
      <c r="AA31" s="85">
        <f t="shared" si="11"/>
        <v>67064063</v>
      </c>
      <c r="AB31" s="85">
        <f t="shared" si="12"/>
        <v>479260822</v>
      </c>
      <c r="AC31" s="44">
        <f t="shared" si="13"/>
        <v>0.5760687600531494</v>
      </c>
      <c r="AD31" s="84">
        <f>SUM(AD22:AD30)</f>
        <v>133827698</v>
      </c>
      <c r="AE31" s="85">
        <f>SUM(AE22:AE30)</f>
        <v>23503253</v>
      </c>
      <c r="AF31" s="85">
        <f t="shared" si="14"/>
        <v>157330951</v>
      </c>
      <c r="AG31" s="44">
        <f t="shared" si="15"/>
        <v>0.5458737647416672</v>
      </c>
      <c r="AH31" s="44">
        <f t="shared" si="16"/>
        <v>0.003511915465381099</v>
      </c>
      <c r="AI31" s="66">
        <f>SUM(AI22:AI30)</f>
        <v>661420726</v>
      </c>
      <c r="AJ31" s="66">
        <f>SUM(AJ22:AJ30)</f>
        <v>862292908</v>
      </c>
      <c r="AK31" s="66">
        <f>SUM(AK22:AK30)</f>
        <v>470703076</v>
      </c>
      <c r="AL31" s="66"/>
    </row>
    <row r="32" spans="1:38" s="13" customFormat="1" ht="12.75">
      <c r="A32" s="29" t="s">
        <v>97</v>
      </c>
      <c r="B32" s="63" t="s">
        <v>528</v>
      </c>
      <c r="C32" s="39" t="s">
        <v>529</v>
      </c>
      <c r="D32" s="80">
        <v>20045599</v>
      </c>
      <c r="E32" s="81">
        <v>11494000</v>
      </c>
      <c r="F32" s="82">
        <f t="shared" si="0"/>
        <v>31539599</v>
      </c>
      <c r="G32" s="80">
        <v>26712477</v>
      </c>
      <c r="H32" s="81">
        <v>11494000</v>
      </c>
      <c r="I32" s="83">
        <f t="shared" si="1"/>
        <v>38206477</v>
      </c>
      <c r="J32" s="80">
        <v>5044138</v>
      </c>
      <c r="K32" s="81">
        <v>1825005</v>
      </c>
      <c r="L32" s="81">
        <f t="shared" si="2"/>
        <v>6869143</v>
      </c>
      <c r="M32" s="40">
        <f t="shared" si="3"/>
        <v>0.21779424018675697</v>
      </c>
      <c r="N32" s="108">
        <v>5547280</v>
      </c>
      <c r="O32" s="109">
        <v>750026</v>
      </c>
      <c r="P32" s="110">
        <f t="shared" si="4"/>
        <v>6297306</v>
      </c>
      <c r="Q32" s="40">
        <f t="shared" si="5"/>
        <v>0.1996634770150375</v>
      </c>
      <c r="R32" s="108">
        <v>3624285</v>
      </c>
      <c r="S32" s="110">
        <v>1373871</v>
      </c>
      <c r="T32" s="110">
        <f t="shared" si="6"/>
        <v>4998156</v>
      </c>
      <c r="U32" s="40">
        <f t="shared" si="7"/>
        <v>0.1308195989910297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14215703</v>
      </c>
      <c r="AA32" s="81">
        <f t="shared" si="11"/>
        <v>3948902</v>
      </c>
      <c r="AB32" s="81">
        <f t="shared" si="12"/>
        <v>18164605</v>
      </c>
      <c r="AC32" s="40">
        <f t="shared" si="13"/>
        <v>0.47543260793189596</v>
      </c>
      <c r="AD32" s="80">
        <v>4892381</v>
      </c>
      <c r="AE32" s="81">
        <v>1301175</v>
      </c>
      <c r="AF32" s="81">
        <f t="shared" si="14"/>
        <v>6193556</v>
      </c>
      <c r="AG32" s="40">
        <f t="shared" si="15"/>
        <v>0.7208963219848074</v>
      </c>
      <c r="AH32" s="40">
        <f t="shared" si="16"/>
        <v>-0.19300705442882893</v>
      </c>
      <c r="AI32" s="12">
        <v>34194356</v>
      </c>
      <c r="AJ32" s="12">
        <v>37461047</v>
      </c>
      <c r="AK32" s="12">
        <v>27005531</v>
      </c>
      <c r="AL32" s="12"/>
    </row>
    <row r="33" spans="1:38" s="13" customFormat="1" ht="12.75">
      <c r="A33" s="29" t="s">
        <v>97</v>
      </c>
      <c r="B33" s="63" t="s">
        <v>530</v>
      </c>
      <c r="C33" s="39" t="s">
        <v>531</v>
      </c>
      <c r="D33" s="80">
        <v>145952962</v>
      </c>
      <c r="E33" s="81">
        <v>27978150</v>
      </c>
      <c r="F33" s="82">
        <f t="shared" si="0"/>
        <v>173931112</v>
      </c>
      <c r="G33" s="80">
        <v>145952962</v>
      </c>
      <c r="H33" s="81">
        <v>27978150</v>
      </c>
      <c r="I33" s="83">
        <f t="shared" si="1"/>
        <v>173931112</v>
      </c>
      <c r="J33" s="80">
        <v>29863372</v>
      </c>
      <c r="K33" s="81">
        <v>6411719</v>
      </c>
      <c r="L33" s="81">
        <f t="shared" si="2"/>
        <v>36275091</v>
      </c>
      <c r="M33" s="40">
        <f t="shared" si="3"/>
        <v>0.20856010510644007</v>
      </c>
      <c r="N33" s="108">
        <v>31466706</v>
      </c>
      <c r="O33" s="109">
        <v>6905216</v>
      </c>
      <c r="P33" s="110">
        <f t="shared" si="4"/>
        <v>38371922</v>
      </c>
      <c r="Q33" s="40">
        <f t="shared" si="5"/>
        <v>0.22061563085964747</v>
      </c>
      <c r="R33" s="108">
        <v>33985395</v>
      </c>
      <c r="S33" s="110">
        <v>4167320</v>
      </c>
      <c r="T33" s="110">
        <f t="shared" si="6"/>
        <v>38152715</v>
      </c>
      <c r="U33" s="40">
        <f t="shared" si="7"/>
        <v>0.21935532154822307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95315473</v>
      </c>
      <c r="AA33" s="81">
        <f t="shared" si="11"/>
        <v>17484255</v>
      </c>
      <c r="AB33" s="81">
        <f t="shared" si="12"/>
        <v>112799728</v>
      </c>
      <c r="AC33" s="40">
        <f t="shared" si="13"/>
        <v>0.6485310575143106</v>
      </c>
      <c r="AD33" s="80">
        <v>31728694</v>
      </c>
      <c r="AE33" s="81">
        <v>1736048</v>
      </c>
      <c r="AF33" s="81">
        <f t="shared" si="14"/>
        <v>33464742</v>
      </c>
      <c r="AG33" s="40">
        <f t="shared" si="15"/>
        <v>0.6394928249223066</v>
      </c>
      <c r="AH33" s="40">
        <f t="shared" si="16"/>
        <v>0.1400869308958066</v>
      </c>
      <c r="AI33" s="12">
        <v>153562889</v>
      </c>
      <c r="AJ33" s="12">
        <v>146403014</v>
      </c>
      <c r="AK33" s="12">
        <v>93623677</v>
      </c>
      <c r="AL33" s="12"/>
    </row>
    <row r="34" spans="1:38" s="13" customFormat="1" ht="12.75">
      <c r="A34" s="29" t="s">
        <v>97</v>
      </c>
      <c r="B34" s="63" t="s">
        <v>532</v>
      </c>
      <c r="C34" s="39" t="s">
        <v>533</v>
      </c>
      <c r="D34" s="80">
        <v>418696821</v>
      </c>
      <c r="E34" s="81">
        <v>81027579</v>
      </c>
      <c r="F34" s="82">
        <f t="shared" si="0"/>
        <v>499724400</v>
      </c>
      <c r="G34" s="80">
        <v>550397837</v>
      </c>
      <c r="H34" s="81">
        <v>81027579</v>
      </c>
      <c r="I34" s="83">
        <f t="shared" si="1"/>
        <v>631425416</v>
      </c>
      <c r="J34" s="80">
        <v>105002905</v>
      </c>
      <c r="K34" s="81">
        <v>11416586</v>
      </c>
      <c r="L34" s="81">
        <f t="shared" si="2"/>
        <v>116419491</v>
      </c>
      <c r="M34" s="40">
        <f t="shared" si="3"/>
        <v>0.2329673936273674</v>
      </c>
      <c r="N34" s="108">
        <v>109472835</v>
      </c>
      <c r="O34" s="109">
        <v>18430963</v>
      </c>
      <c r="P34" s="110">
        <f t="shared" si="4"/>
        <v>127903798</v>
      </c>
      <c r="Q34" s="40">
        <f t="shared" si="5"/>
        <v>0.25594867490961015</v>
      </c>
      <c r="R34" s="108">
        <v>84080130</v>
      </c>
      <c r="S34" s="110">
        <v>7660543</v>
      </c>
      <c r="T34" s="110">
        <f t="shared" si="6"/>
        <v>91740673</v>
      </c>
      <c r="U34" s="40">
        <f t="shared" si="7"/>
        <v>0.1452913846597521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298555870</v>
      </c>
      <c r="AA34" s="81">
        <f t="shared" si="11"/>
        <v>37508092</v>
      </c>
      <c r="AB34" s="81">
        <f t="shared" si="12"/>
        <v>336063962</v>
      </c>
      <c r="AC34" s="40">
        <f t="shared" si="13"/>
        <v>0.5322306538259461</v>
      </c>
      <c r="AD34" s="80">
        <v>79327822</v>
      </c>
      <c r="AE34" s="81">
        <v>5924159</v>
      </c>
      <c r="AF34" s="81">
        <f t="shared" si="14"/>
        <v>85251981</v>
      </c>
      <c r="AG34" s="40">
        <f t="shared" si="15"/>
        <v>0.6035873698130584</v>
      </c>
      <c r="AH34" s="40">
        <f t="shared" si="16"/>
        <v>0.07611192049601767</v>
      </c>
      <c r="AI34" s="12">
        <v>528465599</v>
      </c>
      <c r="AJ34" s="12">
        <v>493742684</v>
      </c>
      <c r="AK34" s="12">
        <v>298016848</v>
      </c>
      <c r="AL34" s="12"/>
    </row>
    <row r="35" spans="1:38" s="13" customFormat="1" ht="12.75">
      <c r="A35" s="29" t="s">
        <v>97</v>
      </c>
      <c r="B35" s="63" t="s">
        <v>534</v>
      </c>
      <c r="C35" s="39" t="s">
        <v>535</v>
      </c>
      <c r="D35" s="80">
        <v>31526481</v>
      </c>
      <c r="E35" s="81">
        <v>17535000</v>
      </c>
      <c r="F35" s="82">
        <f t="shared" si="0"/>
        <v>49061481</v>
      </c>
      <c r="G35" s="80">
        <v>31526481</v>
      </c>
      <c r="H35" s="81">
        <v>17535000</v>
      </c>
      <c r="I35" s="83">
        <f t="shared" si="1"/>
        <v>49061481</v>
      </c>
      <c r="J35" s="80">
        <v>6277911</v>
      </c>
      <c r="K35" s="81">
        <v>5630313</v>
      </c>
      <c r="L35" s="81">
        <f t="shared" si="2"/>
        <v>11908224</v>
      </c>
      <c r="M35" s="40">
        <f t="shared" si="3"/>
        <v>0.24272043479486483</v>
      </c>
      <c r="N35" s="108">
        <v>5531127</v>
      </c>
      <c r="O35" s="109">
        <v>2837571</v>
      </c>
      <c r="P35" s="110">
        <f t="shared" si="4"/>
        <v>8368698</v>
      </c>
      <c r="Q35" s="40">
        <f t="shared" si="5"/>
        <v>0.17057573129518858</v>
      </c>
      <c r="R35" s="108">
        <v>5337618</v>
      </c>
      <c r="S35" s="110">
        <v>3190585</v>
      </c>
      <c r="T35" s="110">
        <f t="shared" si="6"/>
        <v>8528203</v>
      </c>
      <c r="U35" s="40">
        <f t="shared" si="7"/>
        <v>0.17382685614402876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17146656</v>
      </c>
      <c r="AA35" s="81">
        <f t="shared" si="11"/>
        <v>11658469</v>
      </c>
      <c r="AB35" s="81">
        <f t="shared" si="12"/>
        <v>28805125</v>
      </c>
      <c r="AC35" s="40">
        <f t="shared" si="13"/>
        <v>0.5871230222340822</v>
      </c>
      <c r="AD35" s="80">
        <v>5247492</v>
      </c>
      <c r="AE35" s="81">
        <v>3036258</v>
      </c>
      <c r="AF35" s="81">
        <f t="shared" si="14"/>
        <v>8283750</v>
      </c>
      <c r="AG35" s="40">
        <f t="shared" si="15"/>
        <v>0.5038042030359716</v>
      </c>
      <c r="AH35" s="40">
        <f t="shared" si="16"/>
        <v>0.029509944167798396</v>
      </c>
      <c r="AI35" s="12">
        <v>41889720</v>
      </c>
      <c r="AJ35" s="12">
        <v>41889720</v>
      </c>
      <c r="AK35" s="12">
        <v>21104217</v>
      </c>
      <c r="AL35" s="12"/>
    </row>
    <row r="36" spans="1:38" s="13" customFormat="1" ht="12.75">
      <c r="A36" s="29" t="s">
        <v>97</v>
      </c>
      <c r="B36" s="63" t="s">
        <v>536</v>
      </c>
      <c r="C36" s="39" t="s">
        <v>537</v>
      </c>
      <c r="D36" s="80">
        <v>161318000</v>
      </c>
      <c r="E36" s="81">
        <v>52898180</v>
      </c>
      <c r="F36" s="82">
        <f t="shared" si="0"/>
        <v>214216180</v>
      </c>
      <c r="G36" s="80">
        <v>161318000</v>
      </c>
      <c r="H36" s="81">
        <v>52898180</v>
      </c>
      <c r="I36" s="83">
        <f t="shared" si="1"/>
        <v>214216180</v>
      </c>
      <c r="J36" s="80">
        <v>38899432</v>
      </c>
      <c r="K36" s="81">
        <v>3396358</v>
      </c>
      <c r="L36" s="81">
        <f t="shared" si="2"/>
        <v>42295790</v>
      </c>
      <c r="M36" s="40">
        <f t="shared" si="3"/>
        <v>0.1974444227322138</v>
      </c>
      <c r="N36" s="108">
        <v>26929908</v>
      </c>
      <c r="O36" s="109">
        <v>1581211</v>
      </c>
      <c r="P36" s="110">
        <f t="shared" si="4"/>
        <v>28511119</v>
      </c>
      <c r="Q36" s="40">
        <f t="shared" si="5"/>
        <v>0.13309507713189545</v>
      </c>
      <c r="R36" s="108">
        <v>11198064</v>
      </c>
      <c r="S36" s="110">
        <v>4689938</v>
      </c>
      <c r="T36" s="110">
        <f t="shared" si="6"/>
        <v>15888002</v>
      </c>
      <c r="U36" s="40">
        <f t="shared" si="7"/>
        <v>0.07416807637966469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77027404</v>
      </c>
      <c r="AA36" s="81">
        <f t="shared" si="11"/>
        <v>9667507</v>
      </c>
      <c r="AB36" s="81">
        <f t="shared" si="12"/>
        <v>86694911</v>
      </c>
      <c r="AC36" s="40">
        <f t="shared" si="13"/>
        <v>0.4047075762437739</v>
      </c>
      <c r="AD36" s="80">
        <v>17464005</v>
      </c>
      <c r="AE36" s="81">
        <v>7608091</v>
      </c>
      <c r="AF36" s="81">
        <f t="shared" si="14"/>
        <v>25072096</v>
      </c>
      <c r="AG36" s="40">
        <f t="shared" si="15"/>
        <v>0.5876649135276555</v>
      </c>
      <c r="AH36" s="40">
        <f t="shared" si="16"/>
        <v>-0.3663073881018962</v>
      </c>
      <c r="AI36" s="12">
        <v>171083600</v>
      </c>
      <c r="AJ36" s="12">
        <v>171083600</v>
      </c>
      <c r="AK36" s="12">
        <v>100539829</v>
      </c>
      <c r="AL36" s="12"/>
    </row>
    <row r="37" spans="1:38" s="13" customFormat="1" ht="12.75">
      <c r="A37" s="29" t="s">
        <v>97</v>
      </c>
      <c r="B37" s="63" t="s">
        <v>538</v>
      </c>
      <c r="C37" s="39" t="s">
        <v>539</v>
      </c>
      <c r="D37" s="80">
        <v>55294801</v>
      </c>
      <c r="E37" s="81">
        <v>10003300</v>
      </c>
      <c r="F37" s="82">
        <f t="shared" si="0"/>
        <v>65298101</v>
      </c>
      <c r="G37" s="80">
        <v>55294801</v>
      </c>
      <c r="H37" s="81">
        <v>10003300</v>
      </c>
      <c r="I37" s="83">
        <f t="shared" si="1"/>
        <v>65298101</v>
      </c>
      <c r="J37" s="80">
        <v>15734581</v>
      </c>
      <c r="K37" s="81">
        <v>1423760</v>
      </c>
      <c r="L37" s="81">
        <f t="shared" si="2"/>
        <v>17158341</v>
      </c>
      <c r="M37" s="40">
        <f t="shared" si="3"/>
        <v>0.2627693721138996</v>
      </c>
      <c r="N37" s="108">
        <v>11874204</v>
      </c>
      <c r="O37" s="109">
        <v>775000</v>
      </c>
      <c r="P37" s="110">
        <f t="shared" si="4"/>
        <v>12649204</v>
      </c>
      <c r="Q37" s="40">
        <f t="shared" si="5"/>
        <v>0.19371472992759775</v>
      </c>
      <c r="R37" s="108">
        <v>7658663</v>
      </c>
      <c r="S37" s="110">
        <v>801720</v>
      </c>
      <c r="T37" s="110">
        <f t="shared" si="6"/>
        <v>8460383</v>
      </c>
      <c r="U37" s="40">
        <f t="shared" si="7"/>
        <v>0.12956552901898327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35267448</v>
      </c>
      <c r="AA37" s="81">
        <f t="shared" si="11"/>
        <v>3000480</v>
      </c>
      <c r="AB37" s="81">
        <f t="shared" si="12"/>
        <v>38267928</v>
      </c>
      <c r="AC37" s="40">
        <f t="shared" si="13"/>
        <v>0.5860496310604806</v>
      </c>
      <c r="AD37" s="80">
        <v>11676780</v>
      </c>
      <c r="AE37" s="81">
        <v>45802</v>
      </c>
      <c r="AF37" s="81">
        <f t="shared" si="14"/>
        <v>11722582</v>
      </c>
      <c r="AG37" s="40">
        <f t="shared" si="15"/>
        <v>0.41838743292980357</v>
      </c>
      <c r="AH37" s="40">
        <f t="shared" si="16"/>
        <v>-0.2782833167641736</v>
      </c>
      <c r="AI37" s="12">
        <v>67653000</v>
      </c>
      <c r="AJ37" s="12">
        <v>67653000</v>
      </c>
      <c r="AK37" s="12">
        <v>28305165</v>
      </c>
      <c r="AL37" s="12"/>
    </row>
    <row r="38" spans="1:38" s="13" customFormat="1" ht="12.75">
      <c r="A38" s="29" t="s">
        <v>116</v>
      </c>
      <c r="B38" s="63" t="s">
        <v>540</v>
      </c>
      <c r="C38" s="39" t="s">
        <v>541</v>
      </c>
      <c r="D38" s="80">
        <v>57959543</v>
      </c>
      <c r="E38" s="81">
        <v>11986550</v>
      </c>
      <c r="F38" s="82">
        <f t="shared" si="0"/>
        <v>69946093</v>
      </c>
      <c r="G38" s="80">
        <v>57959543</v>
      </c>
      <c r="H38" s="81">
        <v>11986550</v>
      </c>
      <c r="I38" s="83">
        <f t="shared" si="1"/>
        <v>69946093</v>
      </c>
      <c r="J38" s="80">
        <v>10729039</v>
      </c>
      <c r="K38" s="81">
        <v>4487818</v>
      </c>
      <c r="L38" s="81">
        <f t="shared" si="2"/>
        <v>15216857</v>
      </c>
      <c r="M38" s="40">
        <f t="shared" si="3"/>
        <v>0.21755120761355462</v>
      </c>
      <c r="N38" s="108">
        <v>15659735</v>
      </c>
      <c r="O38" s="109">
        <v>2931807</v>
      </c>
      <c r="P38" s="110">
        <f t="shared" si="4"/>
        <v>18591542</v>
      </c>
      <c r="Q38" s="40">
        <f t="shared" si="5"/>
        <v>0.26579814829686055</v>
      </c>
      <c r="R38" s="108">
        <v>12077175</v>
      </c>
      <c r="S38" s="110">
        <v>1301666</v>
      </c>
      <c r="T38" s="110">
        <f t="shared" si="6"/>
        <v>13378841</v>
      </c>
      <c r="U38" s="40">
        <f t="shared" si="7"/>
        <v>0.19127359979920536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38465949</v>
      </c>
      <c r="AA38" s="81">
        <f t="shared" si="11"/>
        <v>8721291</v>
      </c>
      <c r="AB38" s="81">
        <f t="shared" si="12"/>
        <v>47187240</v>
      </c>
      <c r="AC38" s="40">
        <f t="shared" si="13"/>
        <v>0.6746229557096205</v>
      </c>
      <c r="AD38" s="80">
        <v>46291505</v>
      </c>
      <c r="AE38" s="81">
        <v>2912212</v>
      </c>
      <c r="AF38" s="81">
        <f t="shared" si="14"/>
        <v>49203717</v>
      </c>
      <c r="AG38" s="40">
        <f t="shared" si="15"/>
        <v>736.600363200458</v>
      </c>
      <c r="AH38" s="40">
        <f t="shared" si="16"/>
        <v>-0.7280928796497224</v>
      </c>
      <c r="AI38" s="12">
        <v>92160000</v>
      </c>
      <c r="AJ38" s="12">
        <v>111784</v>
      </c>
      <c r="AK38" s="12">
        <v>82340135</v>
      </c>
      <c r="AL38" s="12"/>
    </row>
    <row r="39" spans="1:38" s="59" customFormat="1" ht="12.75">
      <c r="A39" s="64"/>
      <c r="B39" s="65" t="s">
        <v>542</v>
      </c>
      <c r="C39" s="32"/>
      <c r="D39" s="84">
        <f>SUM(D32:D38)</f>
        <v>890794207</v>
      </c>
      <c r="E39" s="85">
        <f>SUM(E32:E38)</f>
        <v>212922759</v>
      </c>
      <c r="F39" s="93">
        <f t="shared" si="0"/>
        <v>1103716966</v>
      </c>
      <c r="G39" s="84">
        <f>SUM(G32:G38)</f>
        <v>1029162101</v>
      </c>
      <c r="H39" s="85">
        <f>SUM(H32:H38)</f>
        <v>212922759</v>
      </c>
      <c r="I39" s="86">
        <f t="shared" si="1"/>
        <v>1242084860</v>
      </c>
      <c r="J39" s="84">
        <f>SUM(J32:J38)</f>
        <v>211551378</v>
      </c>
      <c r="K39" s="85">
        <f>SUM(K32:K38)</f>
        <v>34591559</v>
      </c>
      <c r="L39" s="85">
        <f t="shared" si="2"/>
        <v>246142937</v>
      </c>
      <c r="M39" s="44">
        <f t="shared" si="3"/>
        <v>0.22301273295820662</v>
      </c>
      <c r="N39" s="114">
        <f>SUM(N32:N38)</f>
        <v>206481795</v>
      </c>
      <c r="O39" s="115">
        <f>SUM(O32:O38)</f>
        <v>34211794</v>
      </c>
      <c r="P39" s="116">
        <f t="shared" si="4"/>
        <v>240693589</v>
      </c>
      <c r="Q39" s="44">
        <f t="shared" si="5"/>
        <v>0.218075463560465</v>
      </c>
      <c r="R39" s="114">
        <f>SUM(R32:R38)</f>
        <v>157961330</v>
      </c>
      <c r="S39" s="116">
        <f>SUM(S32:S38)</f>
        <v>23185643</v>
      </c>
      <c r="T39" s="116">
        <f t="shared" si="6"/>
        <v>181146973</v>
      </c>
      <c r="U39" s="44">
        <f t="shared" si="7"/>
        <v>0.1458410603281969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575994503</v>
      </c>
      <c r="AA39" s="85">
        <f t="shared" si="11"/>
        <v>91988996</v>
      </c>
      <c r="AB39" s="85">
        <f t="shared" si="12"/>
        <v>667983499</v>
      </c>
      <c r="AC39" s="44">
        <f t="shared" si="13"/>
        <v>0.5377921593859537</v>
      </c>
      <c r="AD39" s="84">
        <f>SUM(AD32:AD38)</f>
        <v>196628679</v>
      </c>
      <c r="AE39" s="85">
        <f>SUM(AE32:AE38)</f>
        <v>22563745</v>
      </c>
      <c r="AF39" s="85">
        <f t="shared" si="14"/>
        <v>219192424</v>
      </c>
      <c r="AG39" s="44">
        <f t="shared" si="15"/>
        <v>0.679228779368125</v>
      </c>
      <c r="AH39" s="44">
        <f t="shared" si="16"/>
        <v>-0.17357101265507247</v>
      </c>
      <c r="AI39" s="66">
        <f>SUM(AI32:AI38)</f>
        <v>1089009164</v>
      </c>
      <c r="AJ39" s="66">
        <f>SUM(AJ32:AJ38)</f>
        <v>958344849</v>
      </c>
      <c r="AK39" s="66">
        <f>SUM(AK32:AK38)</f>
        <v>650935402</v>
      </c>
      <c r="AL39" s="66"/>
    </row>
    <row r="40" spans="1:38" s="13" customFormat="1" ht="12.75">
      <c r="A40" s="29" t="s">
        <v>97</v>
      </c>
      <c r="B40" s="63" t="s">
        <v>85</v>
      </c>
      <c r="C40" s="39" t="s">
        <v>86</v>
      </c>
      <c r="D40" s="80">
        <v>1371847468</v>
      </c>
      <c r="E40" s="81">
        <v>285010000</v>
      </c>
      <c r="F40" s="82">
        <f t="shared" si="0"/>
        <v>1656857468</v>
      </c>
      <c r="G40" s="80">
        <v>1424615085</v>
      </c>
      <c r="H40" s="81">
        <v>258471000</v>
      </c>
      <c r="I40" s="83">
        <f t="shared" si="1"/>
        <v>1683086085</v>
      </c>
      <c r="J40" s="80">
        <v>385964830</v>
      </c>
      <c r="K40" s="81">
        <v>19639204</v>
      </c>
      <c r="L40" s="81">
        <f t="shared" si="2"/>
        <v>405604034</v>
      </c>
      <c r="M40" s="40">
        <f t="shared" si="3"/>
        <v>0.24480321441868289</v>
      </c>
      <c r="N40" s="108">
        <v>268362105</v>
      </c>
      <c r="O40" s="109">
        <v>77365546</v>
      </c>
      <c r="P40" s="110">
        <f t="shared" si="4"/>
        <v>345727651</v>
      </c>
      <c r="Q40" s="40">
        <f t="shared" si="5"/>
        <v>0.20866469064314228</v>
      </c>
      <c r="R40" s="108">
        <v>240658576</v>
      </c>
      <c r="S40" s="110">
        <v>21423589</v>
      </c>
      <c r="T40" s="110">
        <f t="shared" si="6"/>
        <v>262082165</v>
      </c>
      <c r="U40" s="40">
        <f t="shared" si="7"/>
        <v>0.15571524673379972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894985511</v>
      </c>
      <c r="AA40" s="81">
        <f t="shared" si="11"/>
        <v>118428339</v>
      </c>
      <c r="AB40" s="81">
        <f t="shared" si="12"/>
        <v>1013413850</v>
      </c>
      <c r="AC40" s="40">
        <f t="shared" si="13"/>
        <v>0.6021164686891224</v>
      </c>
      <c r="AD40" s="80">
        <v>239552386</v>
      </c>
      <c r="AE40" s="81">
        <v>29059913</v>
      </c>
      <c r="AF40" s="81">
        <f t="shared" si="14"/>
        <v>268612299</v>
      </c>
      <c r="AG40" s="40">
        <f t="shared" si="15"/>
        <v>0.6010692329882593</v>
      </c>
      <c r="AH40" s="40">
        <f t="shared" si="16"/>
        <v>-0.0243106292016807</v>
      </c>
      <c r="AI40" s="12">
        <v>1445273050</v>
      </c>
      <c r="AJ40" s="12">
        <v>1452686942</v>
      </c>
      <c r="AK40" s="12">
        <v>873165426</v>
      </c>
      <c r="AL40" s="12"/>
    </row>
    <row r="41" spans="1:38" s="13" customFormat="1" ht="12.75">
      <c r="A41" s="29" t="s">
        <v>97</v>
      </c>
      <c r="B41" s="63" t="s">
        <v>543</v>
      </c>
      <c r="C41" s="39" t="s">
        <v>544</v>
      </c>
      <c r="D41" s="80">
        <v>81381000</v>
      </c>
      <c r="E41" s="81">
        <v>75518000</v>
      </c>
      <c r="F41" s="82">
        <f t="shared" si="0"/>
        <v>156899000</v>
      </c>
      <c r="G41" s="80">
        <v>81381000</v>
      </c>
      <c r="H41" s="81">
        <v>75518000</v>
      </c>
      <c r="I41" s="83">
        <f t="shared" si="1"/>
        <v>156899000</v>
      </c>
      <c r="J41" s="80">
        <v>26026262</v>
      </c>
      <c r="K41" s="81">
        <v>5340277</v>
      </c>
      <c r="L41" s="81">
        <f t="shared" si="2"/>
        <v>31366539</v>
      </c>
      <c r="M41" s="40">
        <f t="shared" si="3"/>
        <v>0.19991548065953257</v>
      </c>
      <c r="N41" s="108">
        <v>17588151</v>
      </c>
      <c r="O41" s="109">
        <v>13732973</v>
      </c>
      <c r="P41" s="110">
        <f t="shared" si="4"/>
        <v>31321124</v>
      </c>
      <c r="Q41" s="40">
        <f t="shared" si="5"/>
        <v>0.19962602693452475</v>
      </c>
      <c r="R41" s="108">
        <v>11398577</v>
      </c>
      <c r="S41" s="110">
        <v>11825432</v>
      </c>
      <c r="T41" s="110">
        <f t="shared" si="6"/>
        <v>23224009</v>
      </c>
      <c r="U41" s="40">
        <f t="shared" si="7"/>
        <v>0.14801884651909827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55012990</v>
      </c>
      <c r="AA41" s="81">
        <f t="shared" si="11"/>
        <v>30898682</v>
      </c>
      <c r="AB41" s="81">
        <f t="shared" si="12"/>
        <v>85911672</v>
      </c>
      <c r="AC41" s="40">
        <f t="shared" si="13"/>
        <v>0.5475603541131556</v>
      </c>
      <c r="AD41" s="80">
        <v>8844822</v>
      </c>
      <c r="AE41" s="81">
        <v>204053</v>
      </c>
      <c r="AF41" s="81">
        <f t="shared" si="14"/>
        <v>9048875</v>
      </c>
      <c r="AG41" s="40">
        <f t="shared" si="15"/>
        <v>0.43002138445339383</v>
      </c>
      <c r="AH41" s="40">
        <f t="shared" si="16"/>
        <v>1.5665078808139135</v>
      </c>
      <c r="AI41" s="12">
        <v>92123000</v>
      </c>
      <c r="AJ41" s="12">
        <v>92123000</v>
      </c>
      <c r="AK41" s="12">
        <v>39614860</v>
      </c>
      <c r="AL41" s="12"/>
    </row>
    <row r="42" spans="1:38" s="13" customFormat="1" ht="12.75">
      <c r="A42" s="29" t="s">
        <v>97</v>
      </c>
      <c r="B42" s="63" t="s">
        <v>545</v>
      </c>
      <c r="C42" s="39" t="s">
        <v>546</v>
      </c>
      <c r="D42" s="80">
        <v>151016088</v>
      </c>
      <c r="E42" s="81">
        <v>0</v>
      </c>
      <c r="F42" s="82">
        <f t="shared" si="0"/>
        <v>151016088</v>
      </c>
      <c r="G42" s="80">
        <v>151016088</v>
      </c>
      <c r="H42" s="81">
        <v>0</v>
      </c>
      <c r="I42" s="83">
        <f t="shared" si="1"/>
        <v>151016088</v>
      </c>
      <c r="J42" s="80">
        <v>13722917</v>
      </c>
      <c r="K42" s="81">
        <v>5467930</v>
      </c>
      <c r="L42" s="81">
        <f t="shared" si="2"/>
        <v>19190847</v>
      </c>
      <c r="M42" s="40">
        <f t="shared" si="3"/>
        <v>0.12707816269217623</v>
      </c>
      <c r="N42" s="108">
        <v>55127735</v>
      </c>
      <c r="O42" s="109">
        <v>4980097</v>
      </c>
      <c r="P42" s="110">
        <f t="shared" si="4"/>
        <v>60107832</v>
      </c>
      <c r="Q42" s="40">
        <f t="shared" si="5"/>
        <v>0.3980227060311614</v>
      </c>
      <c r="R42" s="108">
        <v>58152762</v>
      </c>
      <c r="S42" s="110">
        <v>0</v>
      </c>
      <c r="T42" s="110">
        <f t="shared" si="6"/>
        <v>58152762</v>
      </c>
      <c r="U42" s="40">
        <f t="shared" si="7"/>
        <v>0.38507660190482484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127003414</v>
      </c>
      <c r="AA42" s="81">
        <f t="shared" si="11"/>
        <v>10448027</v>
      </c>
      <c r="AB42" s="81">
        <f t="shared" si="12"/>
        <v>137451441</v>
      </c>
      <c r="AC42" s="40">
        <f t="shared" si="13"/>
        <v>0.9101774706281625</v>
      </c>
      <c r="AD42" s="80">
        <v>17742951</v>
      </c>
      <c r="AE42" s="81">
        <v>2909211</v>
      </c>
      <c r="AF42" s="81">
        <f t="shared" si="14"/>
        <v>20652162</v>
      </c>
      <c r="AG42" s="40">
        <f t="shared" si="15"/>
        <v>0.5376548808275404</v>
      </c>
      <c r="AH42" s="40">
        <f t="shared" si="16"/>
        <v>1.8158195737569751</v>
      </c>
      <c r="AI42" s="12">
        <v>120152299</v>
      </c>
      <c r="AJ42" s="12">
        <v>120152299</v>
      </c>
      <c r="AK42" s="12">
        <v>64600470</v>
      </c>
      <c r="AL42" s="12"/>
    </row>
    <row r="43" spans="1:38" s="13" customFormat="1" ht="12.75">
      <c r="A43" s="29" t="s">
        <v>97</v>
      </c>
      <c r="B43" s="63" t="s">
        <v>547</v>
      </c>
      <c r="C43" s="39" t="s">
        <v>548</v>
      </c>
      <c r="D43" s="80">
        <v>184787027</v>
      </c>
      <c r="E43" s="81">
        <v>55187822</v>
      </c>
      <c r="F43" s="83">
        <f t="shared" si="0"/>
        <v>239974849</v>
      </c>
      <c r="G43" s="80">
        <v>184787027</v>
      </c>
      <c r="H43" s="81">
        <v>55187822</v>
      </c>
      <c r="I43" s="82">
        <f t="shared" si="1"/>
        <v>239974849</v>
      </c>
      <c r="J43" s="80">
        <v>33943106</v>
      </c>
      <c r="K43" s="94">
        <v>5784398</v>
      </c>
      <c r="L43" s="81">
        <f t="shared" si="2"/>
        <v>39727504</v>
      </c>
      <c r="M43" s="40">
        <f t="shared" si="3"/>
        <v>0.1655486154717822</v>
      </c>
      <c r="N43" s="108">
        <v>36110110</v>
      </c>
      <c r="O43" s="109">
        <v>13922600</v>
      </c>
      <c r="P43" s="110">
        <f t="shared" si="4"/>
        <v>50032710</v>
      </c>
      <c r="Q43" s="40">
        <f t="shared" si="5"/>
        <v>0.2084914740377647</v>
      </c>
      <c r="R43" s="108">
        <v>33133714</v>
      </c>
      <c r="S43" s="110">
        <v>9471269</v>
      </c>
      <c r="T43" s="110">
        <f t="shared" si="6"/>
        <v>42604983</v>
      </c>
      <c r="U43" s="40">
        <f t="shared" si="7"/>
        <v>0.17753936788600708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103186930</v>
      </c>
      <c r="AA43" s="81">
        <f t="shared" si="11"/>
        <v>29178267</v>
      </c>
      <c r="AB43" s="81">
        <f t="shared" si="12"/>
        <v>132365197</v>
      </c>
      <c r="AC43" s="40">
        <f t="shared" si="13"/>
        <v>0.551579457395554</v>
      </c>
      <c r="AD43" s="80">
        <v>31101007</v>
      </c>
      <c r="AE43" s="81">
        <v>3304161</v>
      </c>
      <c r="AF43" s="81">
        <f t="shared" si="14"/>
        <v>34405168</v>
      </c>
      <c r="AG43" s="40">
        <f t="shared" si="15"/>
        <v>0.4956960275050431</v>
      </c>
      <c r="AH43" s="40">
        <f t="shared" si="16"/>
        <v>0.23833091005397788</v>
      </c>
      <c r="AI43" s="12">
        <v>210098668</v>
      </c>
      <c r="AJ43" s="12">
        <v>208098565</v>
      </c>
      <c r="AK43" s="12">
        <v>103153632</v>
      </c>
      <c r="AL43" s="12"/>
    </row>
    <row r="44" spans="1:38" s="13" customFormat="1" ht="12.75">
      <c r="A44" s="29" t="s">
        <v>116</v>
      </c>
      <c r="B44" s="63" t="s">
        <v>549</v>
      </c>
      <c r="C44" s="39" t="s">
        <v>550</v>
      </c>
      <c r="D44" s="80">
        <v>120074990</v>
      </c>
      <c r="E44" s="81">
        <v>9013270</v>
      </c>
      <c r="F44" s="83">
        <f t="shared" si="0"/>
        <v>129088260</v>
      </c>
      <c r="G44" s="80">
        <v>120027250</v>
      </c>
      <c r="H44" s="81">
        <v>8445290</v>
      </c>
      <c r="I44" s="82">
        <f t="shared" si="1"/>
        <v>128472540</v>
      </c>
      <c r="J44" s="80">
        <v>15747514</v>
      </c>
      <c r="K44" s="94">
        <v>540897</v>
      </c>
      <c r="L44" s="81">
        <f t="shared" si="2"/>
        <v>16288411</v>
      </c>
      <c r="M44" s="40">
        <f t="shared" si="3"/>
        <v>0.126180421054556</v>
      </c>
      <c r="N44" s="108">
        <v>23627858</v>
      </c>
      <c r="O44" s="109">
        <v>1848847</v>
      </c>
      <c r="P44" s="110">
        <f t="shared" si="4"/>
        <v>25476705</v>
      </c>
      <c r="Q44" s="40">
        <f t="shared" si="5"/>
        <v>0.19735880706735065</v>
      </c>
      <c r="R44" s="108">
        <v>22906144</v>
      </c>
      <c r="S44" s="110">
        <v>2527131</v>
      </c>
      <c r="T44" s="110">
        <f t="shared" si="6"/>
        <v>25433275</v>
      </c>
      <c r="U44" s="40">
        <f t="shared" si="7"/>
        <v>0.1979666238403942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62281516</v>
      </c>
      <c r="AA44" s="81">
        <f t="shared" si="11"/>
        <v>4916875</v>
      </c>
      <c r="AB44" s="81">
        <f t="shared" si="12"/>
        <v>67198391</v>
      </c>
      <c r="AC44" s="40">
        <f t="shared" si="13"/>
        <v>0.5230564523749589</v>
      </c>
      <c r="AD44" s="80">
        <v>20214992</v>
      </c>
      <c r="AE44" s="81">
        <v>685485</v>
      </c>
      <c r="AF44" s="81">
        <f t="shared" si="14"/>
        <v>20900477</v>
      </c>
      <c r="AG44" s="40">
        <f t="shared" si="15"/>
        <v>0.47349009642451495</v>
      </c>
      <c r="AH44" s="40">
        <f t="shared" si="16"/>
        <v>0.2168753373427792</v>
      </c>
      <c r="AI44" s="12">
        <v>109220940</v>
      </c>
      <c r="AJ44" s="12">
        <v>115749610</v>
      </c>
      <c r="AK44" s="12">
        <v>54806294</v>
      </c>
      <c r="AL44" s="12"/>
    </row>
    <row r="45" spans="1:38" s="59" customFormat="1" ht="12.75">
      <c r="A45" s="64"/>
      <c r="B45" s="65" t="s">
        <v>551</v>
      </c>
      <c r="C45" s="32"/>
      <c r="D45" s="84">
        <f>SUM(D40:D44)</f>
        <v>1909106573</v>
      </c>
      <c r="E45" s="85">
        <f>SUM(E40:E44)</f>
        <v>424729092</v>
      </c>
      <c r="F45" s="93">
        <f t="shared" si="0"/>
        <v>2333835665</v>
      </c>
      <c r="G45" s="84">
        <f>SUM(G40:G44)</f>
        <v>1961826450</v>
      </c>
      <c r="H45" s="85">
        <f>SUM(H40:H44)</f>
        <v>397622112</v>
      </c>
      <c r="I45" s="86">
        <f t="shared" si="1"/>
        <v>2359448562</v>
      </c>
      <c r="J45" s="84">
        <f>SUM(J40:J44)</f>
        <v>475404629</v>
      </c>
      <c r="K45" s="85">
        <f>SUM(K40:K44)</f>
        <v>36772706</v>
      </c>
      <c r="L45" s="85">
        <f t="shared" si="2"/>
        <v>512177335</v>
      </c>
      <c r="M45" s="44">
        <f t="shared" si="3"/>
        <v>0.2194573262723706</v>
      </c>
      <c r="N45" s="114">
        <f>SUM(N40:N44)</f>
        <v>400815959</v>
      </c>
      <c r="O45" s="115">
        <f>SUM(O40:O44)</f>
        <v>111850063</v>
      </c>
      <c r="P45" s="116">
        <f t="shared" si="4"/>
        <v>512666022</v>
      </c>
      <c r="Q45" s="44">
        <f t="shared" si="5"/>
        <v>0.21966671847908367</v>
      </c>
      <c r="R45" s="114">
        <f>SUM(R40:R44)</f>
        <v>366249773</v>
      </c>
      <c r="S45" s="116">
        <f>SUM(S40:S44)</f>
        <v>45247421</v>
      </c>
      <c r="T45" s="116">
        <f t="shared" si="6"/>
        <v>411497194</v>
      </c>
      <c r="U45" s="44">
        <f t="shared" si="7"/>
        <v>0.17440396905758015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1242470361</v>
      </c>
      <c r="AA45" s="85">
        <f t="shared" si="11"/>
        <v>193870190</v>
      </c>
      <c r="AB45" s="85">
        <f t="shared" si="12"/>
        <v>1436340551</v>
      </c>
      <c r="AC45" s="44">
        <f t="shared" si="13"/>
        <v>0.6087611207690317</v>
      </c>
      <c r="AD45" s="84">
        <f>SUM(AD40:AD44)</f>
        <v>317456158</v>
      </c>
      <c r="AE45" s="85">
        <f>SUM(AE40:AE44)</f>
        <v>36162823</v>
      </c>
      <c r="AF45" s="85">
        <f t="shared" si="14"/>
        <v>353618981</v>
      </c>
      <c r="AG45" s="44">
        <f t="shared" si="15"/>
        <v>0.5708642075012141</v>
      </c>
      <c r="AH45" s="44">
        <f t="shared" si="16"/>
        <v>0.1636739431699228</v>
      </c>
      <c r="AI45" s="66">
        <f>SUM(AI40:AI44)</f>
        <v>1976867957</v>
      </c>
      <c r="AJ45" s="66">
        <f>SUM(AJ40:AJ44)</f>
        <v>1988810416</v>
      </c>
      <c r="AK45" s="66">
        <f>SUM(AK40:AK44)</f>
        <v>1135340682</v>
      </c>
      <c r="AL45" s="66"/>
    </row>
    <row r="46" spans="1:38" s="59" customFormat="1" ht="12.75">
      <c r="A46" s="64"/>
      <c r="B46" s="65" t="s">
        <v>552</v>
      </c>
      <c r="C46" s="32"/>
      <c r="D46" s="84">
        <f>SUM(D9:D12,D14:D20,D22:D30,D32:D38,D40:D44)</f>
        <v>4483896504</v>
      </c>
      <c r="E46" s="85">
        <f>SUM(E9:E12,E14:E20,E22:E30,E32:E38,E40:E44)</f>
        <v>1259865587</v>
      </c>
      <c r="F46" s="93">
        <f t="shared" si="0"/>
        <v>5743762091</v>
      </c>
      <c r="G46" s="84">
        <f>SUM(G9:G12,G14:G20,G22:G30,G32:G38,G40:G44)</f>
        <v>4699662471</v>
      </c>
      <c r="H46" s="85">
        <f>SUM(H9:H12,H14:H20,H22:H30,H32:H38,H40:H44)</f>
        <v>1267981787</v>
      </c>
      <c r="I46" s="86">
        <f t="shared" si="1"/>
        <v>5967644258</v>
      </c>
      <c r="J46" s="84">
        <f>SUM(J9:J12,J14:J20,J22:J30,J32:J38,J40:J44)</f>
        <v>1060149355</v>
      </c>
      <c r="K46" s="85">
        <f>SUM(K9:K12,K14:K20,K22:K30,K32:K38,K40:K44)</f>
        <v>157910753</v>
      </c>
      <c r="L46" s="85">
        <f t="shared" si="2"/>
        <v>1218060108</v>
      </c>
      <c r="M46" s="44">
        <f t="shared" si="3"/>
        <v>0.2120666017676114</v>
      </c>
      <c r="N46" s="114">
        <f>SUM(N9:N12,N14:N20,N22:N30,N32:N38,N40:N44)</f>
        <v>982112793</v>
      </c>
      <c r="O46" s="115">
        <f>SUM(O9:O12,O14:O20,O22:O30,O32:O38,O40:O44)</f>
        <v>261951598</v>
      </c>
      <c r="P46" s="116">
        <f t="shared" si="4"/>
        <v>1244064391</v>
      </c>
      <c r="Q46" s="44">
        <f t="shared" si="5"/>
        <v>0.21659399732961537</v>
      </c>
      <c r="R46" s="114">
        <f>SUM(R9:R12,R14:R20,R22:R30,R32:R38,R40:R44)</f>
        <v>925710649</v>
      </c>
      <c r="S46" s="116">
        <f>SUM(S9:S12,S14:S20,S22:S30,S32:S38,S40:S44)</f>
        <v>169781792</v>
      </c>
      <c r="T46" s="116">
        <f t="shared" si="6"/>
        <v>1095492441</v>
      </c>
      <c r="U46" s="44">
        <f t="shared" si="7"/>
        <v>0.18357200825626024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2967972797</v>
      </c>
      <c r="AA46" s="85">
        <f t="shared" si="11"/>
        <v>589644143</v>
      </c>
      <c r="AB46" s="85">
        <f t="shared" si="12"/>
        <v>3557616940</v>
      </c>
      <c r="AC46" s="44">
        <f t="shared" si="13"/>
        <v>0.5961509745207738</v>
      </c>
      <c r="AD46" s="84">
        <f>SUM(AD9:AD12,AD14:AD20,AD22:AD30,AD32:AD38,AD40:AD44)</f>
        <v>847838572</v>
      </c>
      <c r="AE46" s="85">
        <f>SUM(AE9:AE12,AE14:AE20,AE22:AE30,AE32:AE38,AE40:AE44)</f>
        <v>111404268</v>
      </c>
      <c r="AF46" s="85">
        <f t="shared" si="14"/>
        <v>959242840</v>
      </c>
      <c r="AG46" s="44">
        <f t="shared" si="15"/>
        <v>0.5924792408081228</v>
      </c>
      <c r="AH46" s="44">
        <f t="shared" si="16"/>
        <v>0.14203869481058629</v>
      </c>
      <c r="AI46" s="66">
        <f>SUM(AI9:AI12,AI14:AI20,AI22:AI30,AI32:AI38,AI40:AI44)</f>
        <v>4920553325</v>
      </c>
      <c r="AJ46" s="66">
        <f>SUM(AJ9:AJ12,AJ14:AJ20,AJ22:AJ30,AJ32:AJ38,AJ40:AJ44)</f>
        <v>5066381708</v>
      </c>
      <c r="AK46" s="66">
        <f>SUM(AK9:AK12,AK14:AK20,AK22:AK30,AK32:AK38,AK40:AK44)</f>
        <v>3001725988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553</v>
      </c>
      <c r="C9" s="39" t="s">
        <v>554</v>
      </c>
      <c r="D9" s="80">
        <v>197565000</v>
      </c>
      <c r="E9" s="81">
        <v>140942414</v>
      </c>
      <c r="F9" s="82">
        <f>$D9+$E9</f>
        <v>338507414</v>
      </c>
      <c r="G9" s="80">
        <v>211696000</v>
      </c>
      <c r="H9" s="81">
        <v>140942414</v>
      </c>
      <c r="I9" s="83">
        <f>$G9+$H9</f>
        <v>352638414</v>
      </c>
      <c r="J9" s="80">
        <v>35924034</v>
      </c>
      <c r="K9" s="81">
        <v>21858528</v>
      </c>
      <c r="L9" s="81">
        <f>$J9+$K9</f>
        <v>57782562</v>
      </c>
      <c r="M9" s="40">
        <f>IF($F9=0,0,$L9/$F9)</f>
        <v>0.17069806926001332</v>
      </c>
      <c r="N9" s="108">
        <v>58955453</v>
      </c>
      <c r="O9" s="109">
        <v>30503099</v>
      </c>
      <c r="P9" s="110">
        <f>$N9+$O9</f>
        <v>89458552</v>
      </c>
      <c r="Q9" s="40">
        <f>IF($F9=0,0,$P9/$F9)</f>
        <v>0.26427353818607946</v>
      </c>
      <c r="R9" s="108">
        <v>47605454</v>
      </c>
      <c r="S9" s="110">
        <v>25028735</v>
      </c>
      <c r="T9" s="110">
        <f>$R9+$S9</f>
        <v>72634189</v>
      </c>
      <c r="U9" s="40">
        <f>IF($I9=0,0,$T9/$I9)</f>
        <v>0.20597355851311197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142484941</v>
      </c>
      <c r="AA9" s="81">
        <f>$K9+$O9+$S9</f>
        <v>77390362</v>
      </c>
      <c r="AB9" s="81">
        <f>$Z9+$AA9</f>
        <v>219875303</v>
      </c>
      <c r="AC9" s="40">
        <f>IF($I9=0,0,$AB9/$I9)</f>
        <v>0.6235148930768502</v>
      </c>
      <c r="AD9" s="80">
        <v>42211536</v>
      </c>
      <c r="AE9" s="81">
        <v>15747298</v>
      </c>
      <c r="AF9" s="81">
        <f>$AD9+$AE9</f>
        <v>57958834</v>
      </c>
      <c r="AG9" s="40">
        <f>IF($AJ9=0,0,$AK9/$AJ9)</f>
        <v>0.5825173230228604</v>
      </c>
      <c r="AH9" s="40">
        <f>IF($AF9=0,0,(($T9/$AF9)-1))</f>
        <v>0.25320307513432727</v>
      </c>
      <c r="AI9" s="12">
        <v>290061955</v>
      </c>
      <c r="AJ9" s="12">
        <v>292093940</v>
      </c>
      <c r="AK9" s="12">
        <v>170149780</v>
      </c>
      <c r="AL9" s="12"/>
    </row>
    <row r="10" spans="1:38" s="13" customFormat="1" ht="12.75">
      <c r="A10" s="29" t="s">
        <v>97</v>
      </c>
      <c r="B10" s="63" t="s">
        <v>69</v>
      </c>
      <c r="C10" s="39" t="s">
        <v>70</v>
      </c>
      <c r="D10" s="80">
        <v>1166180200</v>
      </c>
      <c r="E10" s="81">
        <v>210500000</v>
      </c>
      <c r="F10" s="83">
        <f aca="true" t="shared" si="0" ref="F10:F36">$D10+$E10</f>
        <v>1376680200</v>
      </c>
      <c r="G10" s="80">
        <v>1167096300</v>
      </c>
      <c r="H10" s="81">
        <v>278807384</v>
      </c>
      <c r="I10" s="83">
        <f aca="true" t="shared" si="1" ref="I10:I36">$G10+$H10</f>
        <v>1445903684</v>
      </c>
      <c r="J10" s="80">
        <v>218244835</v>
      </c>
      <c r="K10" s="81">
        <v>43744746</v>
      </c>
      <c r="L10" s="81">
        <f aca="true" t="shared" si="2" ref="L10:L36">$J10+$K10</f>
        <v>261989581</v>
      </c>
      <c r="M10" s="40">
        <f aca="true" t="shared" si="3" ref="M10:M36">IF($F10=0,0,$L10/$F10)</f>
        <v>0.19030533089674712</v>
      </c>
      <c r="N10" s="108">
        <v>181486454</v>
      </c>
      <c r="O10" s="109">
        <v>49477335</v>
      </c>
      <c r="P10" s="110">
        <f aca="true" t="shared" si="4" ref="P10:P36">$N10+$O10</f>
        <v>230963789</v>
      </c>
      <c r="Q10" s="40">
        <f aca="true" t="shared" si="5" ref="Q10:Q36">IF($F10=0,0,$P10/$F10)</f>
        <v>0.1677686575284514</v>
      </c>
      <c r="R10" s="108">
        <v>227243535</v>
      </c>
      <c r="S10" s="110">
        <v>66129293</v>
      </c>
      <c r="T10" s="110">
        <f aca="true" t="shared" si="6" ref="T10:T36">$R10+$S10</f>
        <v>293372828</v>
      </c>
      <c r="U10" s="40">
        <f aca="true" t="shared" si="7" ref="U10:U36">IF($I10=0,0,$T10/$I10)</f>
        <v>0.20289928799987758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$J10+$N10+$R10</f>
        <v>626974824</v>
      </c>
      <c r="AA10" s="81">
        <f aca="true" t="shared" si="11" ref="AA10:AA36">$K10+$O10+$S10</f>
        <v>159351374</v>
      </c>
      <c r="AB10" s="81">
        <f aca="true" t="shared" si="12" ref="AB10:AB36">$Z10+$AA10</f>
        <v>786326198</v>
      </c>
      <c r="AC10" s="40">
        <f aca="true" t="shared" si="13" ref="AC10:AC36">IF($I10=0,0,$AB10/$I10)</f>
        <v>0.5438302749355192</v>
      </c>
      <c r="AD10" s="80">
        <v>208425588</v>
      </c>
      <c r="AE10" s="81">
        <v>52620188</v>
      </c>
      <c r="AF10" s="81">
        <f aca="true" t="shared" si="14" ref="AF10:AF36">$AD10+$AE10</f>
        <v>261045776</v>
      </c>
      <c r="AG10" s="40">
        <f aca="true" t="shared" si="15" ref="AG10:AG36">IF($AJ10=0,0,$AK10/$AJ10)</f>
        <v>0.4977689919852087</v>
      </c>
      <c r="AH10" s="40">
        <f aca="true" t="shared" si="16" ref="AH10:AH36">IF($AF10=0,0,(($T10/$AF10)-1))</f>
        <v>0.12383671743456981</v>
      </c>
      <c r="AI10" s="12">
        <v>1233965000</v>
      </c>
      <c r="AJ10" s="12">
        <v>1416665462</v>
      </c>
      <c r="AK10" s="12">
        <v>705172139</v>
      </c>
      <c r="AL10" s="12"/>
    </row>
    <row r="11" spans="1:38" s="13" customFormat="1" ht="12.75">
      <c r="A11" s="29" t="s">
        <v>97</v>
      </c>
      <c r="B11" s="63" t="s">
        <v>83</v>
      </c>
      <c r="C11" s="39" t="s">
        <v>84</v>
      </c>
      <c r="D11" s="80">
        <v>2587145639</v>
      </c>
      <c r="E11" s="81">
        <v>888772983</v>
      </c>
      <c r="F11" s="82">
        <f t="shared" si="0"/>
        <v>3475918622</v>
      </c>
      <c r="G11" s="80">
        <v>2587145639</v>
      </c>
      <c r="H11" s="81">
        <v>888772983</v>
      </c>
      <c r="I11" s="83">
        <f t="shared" si="1"/>
        <v>3475918622</v>
      </c>
      <c r="J11" s="80">
        <v>438932386</v>
      </c>
      <c r="K11" s="81">
        <v>40293477</v>
      </c>
      <c r="L11" s="81">
        <f t="shared" si="2"/>
        <v>479225863</v>
      </c>
      <c r="M11" s="40">
        <f t="shared" si="3"/>
        <v>0.1378702769296306</v>
      </c>
      <c r="N11" s="108">
        <v>618514736</v>
      </c>
      <c r="O11" s="109">
        <v>136404135</v>
      </c>
      <c r="P11" s="110">
        <f t="shared" si="4"/>
        <v>754918871</v>
      </c>
      <c r="Q11" s="40">
        <f t="shared" si="5"/>
        <v>0.21718542724847487</v>
      </c>
      <c r="R11" s="108">
        <v>543928853</v>
      </c>
      <c r="S11" s="110">
        <v>183821372</v>
      </c>
      <c r="T11" s="110">
        <f t="shared" si="6"/>
        <v>727750225</v>
      </c>
      <c r="U11" s="40">
        <f t="shared" si="7"/>
        <v>0.2093691780911895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1601375975</v>
      </c>
      <c r="AA11" s="81">
        <f t="shared" si="11"/>
        <v>360518984</v>
      </c>
      <c r="AB11" s="81">
        <f t="shared" si="12"/>
        <v>1961894959</v>
      </c>
      <c r="AC11" s="40">
        <f t="shared" si="13"/>
        <v>0.564424882269295</v>
      </c>
      <c r="AD11" s="80">
        <v>408052254</v>
      </c>
      <c r="AE11" s="81">
        <v>47836669</v>
      </c>
      <c r="AF11" s="81">
        <f t="shared" si="14"/>
        <v>455888923</v>
      </c>
      <c r="AG11" s="40">
        <f t="shared" si="15"/>
        <v>0.5107230914178642</v>
      </c>
      <c r="AH11" s="40">
        <f t="shared" si="16"/>
        <v>0.5963323263285343</v>
      </c>
      <c r="AI11" s="12">
        <v>2739267527</v>
      </c>
      <c r="AJ11" s="12">
        <v>2806067656</v>
      </c>
      <c r="AK11" s="12">
        <v>1433123548</v>
      </c>
      <c r="AL11" s="12"/>
    </row>
    <row r="12" spans="1:38" s="13" customFormat="1" ht="12.75">
      <c r="A12" s="29" t="s">
        <v>97</v>
      </c>
      <c r="B12" s="63" t="s">
        <v>555</v>
      </c>
      <c r="C12" s="39" t="s">
        <v>556</v>
      </c>
      <c r="D12" s="80">
        <v>107600960</v>
      </c>
      <c r="E12" s="81">
        <v>35437000</v>
      </c>
      <c r="F12" s="82">
        <f t="shared" si="0"/>
        <v>143037960</v>
      </c>
      <c r="G12" s="80">
        <v>118043237</v>
      </c>
      <c r="H12" s="81">
        <v>41125741</v>
      </c>
      <c r="I12" s="83">
        <f t="shared" si="1"/>
        <v>159168978</v>
      </c>
      <c r="J12" s="80">
        <v>24484797</v>
      </c>
      <c r="K12" s="81">
        <v>9707346</v>
      </c>
      <c r="L12" s="81">
        <f t="shared" si="2"/>
        <v>34192143</v>
      </c>
      <c r="M12" s="40">
        <f t="shared" si="3"/>
        <v>0.23904244020258678</v>
      </c>
      <c r="N12" s="108">
        <v>18610796</v>
      </c>
      <c r="O12" s="109">
        <v>2862221</v>
      </c>
      <c r="P12" s="110">
        <f t="shared" si="4"/>
        <v>21473017</v>
      </c>
      <c r="Q12" s="40">
        <f t="shared" si="5"/>
        <v>0.15012110771154735</v>
      </c>
      <c r="R12" s="108">
        <v>18535032</v>
      </c>
      <c r="S12" s="110">
        <v>8476151</v>
      </c>
      <c r="T12" s="110">
        <f t="shared" si="6"/>
        <v>27011183</v>
      </c>
      <c r="U12" s="40">
        <f t="shared" si="7"/>
        <v>0.16970130322756738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61630625</v>
      </c>
      <c r="AA12" s="81">
        <f t="shared" si="11"/>
        <v>21045718</v>
      </c>
      <c r="AB12" s="81">
        <f t="shared" si="12"/>
        <v>82676343</v>
      </c>
      <c r="AC12" s="40">
        <f t="shared" si="13"/>
        <v>0.5194249786538179</v>
      </c>
      <c r="AD12" s="80">
        <v>21993576</v>
      </c>
      <c r="AE12" s="81">
        <v>3454913</v>
      </c>
      <c r="AF12" s="81">
        <f t="shared" si="14"/>
        <v>25448489</v>
      </c>
      <c r="AG12" s="40">
        <f t="shared" si="15"/>
        <v>0.6428289606060288</v>
      </c>
      <c r="AH12" s="40">
        <f t="shared" si="16"/>
        <v>0.061406160499352325</v>
      </c>
      <c r="AI12" s="12">
        <v>121717282</v>
      </c>
      <c r="AJ12" s="12">
        <v>134912674</v>
      </c>
      <c r="AK12" s="12">
        <v>86725774</v>
      </c>
      <c r="AL12" s="12"/>
    </row>
    <row r="13" spans="1:38" s="13" customFormat="1" ht="12.75">
      <c r="A13" s="29" t="s">
        <v>97</v>
      </c>
      <c r="B13" s="63" t="s">
        <v>557</v>
      </c>
      <c r="C13" s="39" t="s">
        <v>558</v>
      </c>
      <c r="D13" s="80">
        <v>431365943</v>
      </c>
      <c r="E13" s="81">
        <v>157520000</v>
      </c>
      <c r="F13" s="82">
        <f t="shared" si="0"/>
        <v>588885943</v>
      </c>
      <c r="G13" s="80">
        <v>431365943</v>
      </c>
      <c r="H13" s="81">
        <v>157520000</v>
      </c>
      <c r="I13" s="83">
        <f t="shared" si="1"/>
        <v>588885943</v>
      </c>
      <c r="J13" s="80">
        <v>77017549</v>
      </c>
      <c r="K13" s="81">
        <v>20206626</v>
      </c>
      <c r="L13" s="81">
        <f t="shared" si="2"/>
        <v>97224175</v>
      </c>
      <c r="M13" s="40">
        <f t="shared" si="3"/>
        <v>0.16509848155774368</v>
      </c>
      <c r="N13" s="108">
        <v>102389003</v>
      </c>
      <c r="O13" s="109">
        <v>23186165</v>
      </c>
      <c r="P13" s="110">
        <f t="shared" si="4"/>
        <v>125575168</v>
      </c>
      <c r="Q13" s="40">
        <f t="shared" si="5"/>
        <v>0.2132419180533912</v>
      </c>
      <c r="R13" s="108">
        <v>91248634</v>
      </c>
      <c r="S13" s="110">
        <v>3801472</v>
      </c>
      <c r="T13" s="110">
        <f t="shared" si="6"/>
        <v>95050106</v>
      </c>
      <c r="U13" s="40">
        <f t="shared" si="7"/>
        <v>0.16140664780650063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270655186</v>
      </c>
      <c r="AA13" s="81">
        <f t="shared" si="11"/>
        <v>47194263</v>
      </c>
      <c r="AB13" s="81">
        <f t="shared" si="12"/>
        <v>317849449</v>
      </c>
      <c r="AC13" s="40">
        <f t="shared" si="13"/>
        <v>0.5397470474176355</v>
      </c>
      <c r="AD13" s="80">
        <v>79543684</v>
      </c>
      <c r="AE13" s="81">
        <v>10092779</v>
      </c>
      <c r="AF13" s="81">
        <f t="shared" si="14"/>
        <v>89636463</v>
      </c>
      <c r="AG13" s="40">
        <f t="shared" si="15"/>
        <v>0.5191947784125406</v>
      </c>
      <c r="AH13" s="40">
        <f t="shared" si="16"/>
        <v>0.06039554461224106</v>
      </c>
      <c r="AI13" s="12">
        <v>521391565</v>
      </c>
      <c r="AJ13" s="12">
        <v>583047210</v>
      </c>
      <c r="AK13" s="12">
        <v>302715067</v>
      </c>
      <c r="AL13" s="12"/>
    </row>
    <row r="14" spans="1:38" s="13" customFormat="1" ht="12.75">
      <c r="A14" s="29" t="s">
        <v>116</v>
      </c>
      <c r="B14" s="63" t="s">
        <v>559</v>
      </c>
      <c r="C14" s="39" t="s">
        <v>560</v>
      </c>
      <c r="D14" s="80">
        <v>236481000</v>
      </c>
      <c r="E14" s="81">
        <v>4940000</v>
      </c>
      <c r="F14" s="82">
        <f t="shared" si="0"/>
        <v>241421000</v>
      </c>
      <c r="G14" s="80">
        <v>243871786</v>
      </c>
      <c r="H14" s="81">
        <v>4940000</v>
      </c>
      <c r="I14" s="83">
        <f t="shared" si="1"/>
        <v>248811786</v>
      </c>
      <c r="J14" s="80">
        <v>58863423</v>
      </c>
      <c r="K14" s="81">
        <v>507629</v>
      </c>
      <c r="L14" s="81">
        <f t="shared" si="2"/>
        <v>59371052</v>
      </c>
      <c r="M14" s="40">
        <f t="shared" si="3"/>
        <v>0.2459233123879033</v>
      </c>
      <c r="N14" s="108">
        <v>62039425</v>
      </c>
      <c r="O14" s="109">
        <v>386191</v>
      </c>
      <c r="P14" s="110">
        <f t="shared" si="4"/>
        <v>62425616</v>
      </c>
      <c r="Q14" s="40">
        <f t="shared" si="5"/>
        <v>0.25857574941699357</v>
      </c>
      <c r="R14" s="108">
        <v>55505867</v>
      </c>
      <c r="S14" s="110">
        <v>1815544</v>
      </c>
      <c r="T14" s="110">
        <f t="shared" si="6"/>
        <v>57321411</v>
      </c>
      <c r="U14" s="40">
        <f t="shared" si="7"/>
        <v>0.23038060986387518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176408715</v>
      </c>
      <c r="AA14" s="81">
        <f t="shared" si="11"/>
        <v>2709364</v>
      </c>
      <c r="AB14" s="81">
        <f t="shared" si="12"/>
        <v>179118079</v>
      </c>
      <c r="AC14" s="40">
        <f t="shared" si="13"/>
        <v>0.7198938678893612</v>
      </c>
      <c r="AD14" s="80">
        <v>86693160</v>
      </c>
      <c r="AE14" s="81">
        <v>1483415</v>
      </c>
      <c r="AF14" s="81">
        <f t="shared" si="14"/>
        <v>88176575</v>
      </c>
      <c r="AG14" s="40">
        <f t="shared" si="15"/>
        <v>0.738210731328902</v>
      </c>
      <c r="AH14" s="40">
        <f t="shared" si="16"/>
        <v>-0.34992472774089944</v>
      </c>
      <c r="AI14" s="12">
        <v>340522743</v>
      </c>
      <c r="AJ14" s="12">
        <v>362539070</v>
      </c>
      <c r="AK14" s="12">
        <v>267630232</v>
      </c>
      <c r="AL14" s="12"/>
    </row>
    <row r="15" spans="1:38" s="59" customFormat="1" ht="12.75">
      <c r="A15" s="64"/>
      <c r="B15" s="65" t="s">
        <v>561</v>
      </c>
      <c r="C15" s="32"/>
      <c r="D15" s="84">
        <f>SUM(D9:D14)</f>
        <v>4726338742</v>
      </c>
      <c r="E15" s="85">
        <f>SUM(E9:E14)</f>
        <v>1438112397</v>
      </c>
      <c r="F15" s="93">
        <f t="shared" si="0"/>
        <v>6164451139</v>
      </c>
      <c r="G15" s="84">
        <f>SUM(G9:G14)</f>
        <v>4759218905</v>
      </c>
      <c r="H15" s="85">
        <f>SUM(H9:H14)</f>
        <v>1512108522</v>
      </c>
      <c r="I15" s="86">
        <f t="shared" si="1"/>
        <v>6271327427</v>
      </c>
      <c r="J15" s="84">
        <f>SUM(J9:J14)</f>
        <v>853467024</v>
      </c>
      <c r="K15" s="85">
        <f>SUM(K9:K14)</f>
        <v>136318352</v>
      </c>
      <c r="L15" s="85">
        <f t="shared" si="2"/>
        <v>989785376</v>
      </c>
      <c r="M15" s="44">
        <f t="shared" si="3"/>
        <v>0.160563423033403</v>
      </c>
      <c r="N15" s="114">
        <f>SUM(N9:N14)</f>
        <v>1041995867</v>
      </c>
      <c r="O15" s="115">
        <f>SUM(O9:O14)</f>
        <v>242819146</v>
      </c>
      <c r="P15" s="116">
        <f t="shared" si="4"/>
        <v>1284815013</v>
      </c>
      <c r="Q15" s="44">
        <f t="shared" si="5"/>
        <v>0.20842326170313732</v>
      </c>
      <c r="R15" s="114">
        <f>SUM(R9:R14)</f>
        <v>984067375</v>
      </c>
      <c r="S15" s="116">
        <f>SUM(S9:S14)</f>
        <v>289072567</v>
      </c>
      <c r="T15" s="116">
        <f t="shared" si="6"/>
        <v>1273139942</v>
      </c>
      <c r="U15" s="44">
        <f t="shared" si="7"/>
        <v>0.20300964298542915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2879530266</v>
      </c>
      <c r="AA15" s="85">
        <f t="shared" si="11"/>
        <v>668210065</v>
      </c>
      <c r="AB15" s="85">
        <f t="shared" si="12"/>
        <v>3547740331</v>
      </c>
      <c r="AC15" s="44">
        <f t="shared" si="13"/>
        <v>0.5657080374604398</v>
      </c>
      <c r="AD15" s="84">
        <f>SUM(AD9:AD14)</f>
        <v>846919798</v>
      </c>
      <c r="AE15" s="85">
        <f>SUM(AE9:AE14)</f>
        <v>131235262</v>
      </c>
      <c r="AF15" s="85">
        <f t="shared" si="14"/>
        <v>978155060</v>
      </c>
      <c r="AG15" s="44">
        <f t="shared" si="15"/>
        <v>0.5299988836468176</v>
      </c>
      <c r="AH15" s="44">
        <f t="shared" si="16"/>
        <v>0.301572719973457</v>
      </c>
      <c r="AI15" s="66">
        <f>SUM(AI9:AI14)</f>
        <v>5246926072</v>
      </c>
      <c r="AJ15" s="66">
        <f>SUM(AJ9:AJ14)</f>
        <v>5595326012</v>
      </c>
      <c r="AK15" s="66">
        <f>SUM(AK9:AK14)</f>
        <v>2965516540</v>
      </c>
      <c r="AL15" s="66"/>
    </row>
    <row r="16" spans="1:38" s="13" customFormat="1" ht="12.75">
      <c r="A16" s="29" t="s">
        <v>97</v>
      </c>
      <c r="B16" s="63" t="s">
        <v>562</v>
      </c>
      <c r="C16" s="39" t="s">
        <v>563</v>
      </c>
      <c r="D16" s="80">
        <v>68886832</v>
      </c>
      <c r="E16" s="81">
        <v>28894168</v>
      </c>
      <c r="F16" s="82">
        <f t="shared" si="0"/>
        <v>97781000</v>
      </c>
      <c r="G16" s="80">
        <v>71151839</v>
      </c>
      <c r="H16" s="81">
        <v>48729161</v>
      </c>
      <c r="I16" s="83">
        <f t="shared" si="1"/>
        <v>119881000</v>
      </c>
      <c r="J16" s="80">
        <v>16901607</v>
      </c>
      <c r="K16" s="81">
        <v>5180772</v>
      </c>
      <c r="L16" s="81">
        <f t="shared" si="2"/>
        <v>22082379</v>
      </c>
      <c r="M16" s="40">
        <f t="shared" si="3"/>
        <v>0.2258350702079136</v>
      </c>
      <c r="N16" s="108">
        <v>24419648</v>
      </c>
      <c r="O16" s="109">
        <v>6693347</v>
      </c>
      <c r="P16" s="110">
        <f t="shared" si="4"/>
        <v>31112995</v>
      </c>
      <c r="Q16" s="40">
        <f t="shared" si="5"/>
        <v>0.31819059940070155</v>
      </c>
      <c r="R16" s="108">
        <v>15760165</v>
      </c>
      <c r="S16" s="110">
        <v>6052335</v>
      </c>
      <c r="T16" s="110">
        <f t="shared" si="6"/>
        <v>21812500</v>
      </c>
      <c r="U16" s="40">
        <f t="shared" si="7"/>
        <v>0.18195126834110492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57081420</v>
      </c>
      <c r="AA16" s="81">
        <f t="shared" si="11"/>
        <v>17926454</v>
      </c>
      <c r="AB16" s="81">
        <f t="shared" si="12"/>
        <v>75007874</v>
      </c>
      <c r="AC16" s="40">
        <f t="shared" si="13"/>
        <v>0.625686088704632</v>
      </c>
      <c r="AD16" s="80">
        <v>17254379</v>
      </c>
      <c r="AE16" s="81">
        <v>3896933</v>
      </c>
      <c r="AF16" s="81">
        <f t="shared" si="14"/>
        <v>21151312</v>
      </c>
      <c r="AG16" s="40">
        <f t="shared" si="15"/>
        <v>0.43337318915138023</v>
      </c>
      <c r="AH16" s="40">
        <f t="shared" si="16"/>
        <v>0.0312599048229254</v>
      </c>
      <c r="AI16" s="12">
        <v>83099001</v>
      </c>
      <c r="AJ16" s="12">
        <v>123631469</v>
      </c>
      <c r="AK16" s="12">
        <v>53578564</v>
      </c>
      <c r="AL16" s="12"/>
    </row>
    <row r="17" spans="1:38" s="13" customFormat="1" ht="12.75">
      <c r="A17" s="29" t="s">
        <v>97</v>
      </c>
      <c r="B17" s="63" t="s">
        <v>564</v>
      </c>
      <c r="C17" s="39" t="s">
        <v>565</v>
      </c>
      <c r="D17" s="80">
        <v>129958419</v>
      </c>
      <c r="E17" s="81">
        <v>53535999</v>
      </c>
      <c r="F17" s="82">
        <f t="shared" si="0"/>
        <v>183494418</v>
      </c>
      <c r="G17" s="80">
        <v>129958419</v>
      </c>
      <c r="H17" s="81">
        <v>53535999</v>
      </c>
      <c r="I17" s="83">
        <f t="shared" si="1"/>
        <v>183494418</v>
      </c>
      <c r="J17" s="80">
        <v>46395595</v>
      </c>
      <c r="K17" s="81">
        <v>4337894</v>
      </c>
      <c r="L17" s="81">
        <f t="shared" si="2"/>
        <v>50733489</v>
      </c>
      <c r="M17" s="40">
        <f t="shared" si="3"/>
        <v>0.27648518986555765</v>
      </c>
      <c r="N17" s="108">
        <v>30380264</v>
      </c>
      <c r="O17" s="109">
        <v>4070350</v>
      </c>
      <c r="P17" s="110">
        <f t="shared" si="4"/>
        <v>34450614</v>
      </c>
      <c r="Q17" s="40">
        <f t="shared" si="5"/>
        <v>0.18774747687420115</v>
      </c>
      <c r="R17" s="108">
        <v>21857456</v>
      </c>
      <c r="S17" s="110">
        <v>7972798</v>
      </c>
      <c r="T17" s="110">
        <f t="shared" si="6"/>
        <v>29830254</v>
      </c>
      <c r="U17" s="40">
        <f t="shared" si="7"/>
        <v>0.16256763734360574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98633315</v>
      </c>
      <c r="AA17" s="81">
        <f t="shared" si="11"/>
        <v>16381042</v>
      </c>
      <c r="AB17" s="81">
        <f t="shared" si="12"/>
        <v>115014357</v>
      </c>
      <c r="AC17" s="40">
        <f t="shared" si="13"/>
        <v>0.6268003040833645</v>
      </c>
      <c r="AD17" s="80">
        <v>28019316</v>
      </c>
      <c r="AE17" s="81">
        <v>6080224</v>
      </c>
      <c r="AF17" s="81">
        <f t="shared" si="14"/>
        <v>34099540</v>
      </c>
      <c r="AG17" s="40">
        <f t="shared" si="15"/>
        <v>0.5892786836883709</v>
      </c>
      <c r="AH17" s="40">
        <f t="shared" si="16"/>
        <v>-0.12520069185684035</v>
      </c>
      <c r="AI17" s="12">
        <v>174096160</v>
      </c>
      <c r="AJ17" s="12">
        <v>174096160</v>
      </c>
      <c r="AK17" s="12">
        <v>102591156</v>
      </c>
      <c r="AL17" s="12"/>
    </row>
    <row r="18" spans="1:38" s="13" customFormat="1" ht="12.75">
      <c r="A18" s="29" t="s">
        <v>97</v>
      </c>
      <c r="B18" s="63" t="s">
        <v>566</v>
      </c>
      <c r="C18" s="39" t="s">
        <v>567</v>
      </c>
      <c r="D18" s="80">
        <v>480961384</v>
      </c>
      <c r="E18" s="81">
        <v>48473000</v>
      </c>
      <c r="F18" s="82">
        <f t="shared" si="0"/>
        <v>529434384</v>
      </c>
      <c r="G18" s="80">
        <v>480961384</v>
      </c>
      <c r="H18" s="81">
        <v>48473000</v>
      </c>
      <c r="I18" s="83">
        <f t="shared" si="1"/>
        <v>529434384</v>
      </c>
      <c r="J18" s="80">
        <v>67882693</v>
      </c>
      <c r="K18" s="81">
        <v>0</v>
      </c>
      <c r="L18" s="81">
        <f t="shared" si="2"/>
        <v>67882693</v>
      </c>
      <c r="M18" s="40">
        <f t="shared" si="3"/>
        <v>0.12821738642498143</v>
      </c>
      <c r="N18" s="108">
        <v>134744270</v>
      </c>
      <c r="O18" s="109">
        <v>3549355</v>
      </c>
      <c r="P18" s="110">
        <f t="shared" si="4"/>
        <v>138293625</v>
      </c>
      <c r="Q18" s="40">
        <f t="shared" si="5"/>
        <v>0.26121013137673355</v>
      </c>
      <c r="R18" s="108">
        <v>67518335</v>
      </c>
      <c r="S18" s="110">
        <v>6413022</v>
      </c>
      <c r="T18" s="110">
        <f t="shared" si="6"/>
        <v>73931357</v>
      </c>
      <c r="U18" s="40">
        <f t="shared" si="7"/>
        <v>0.13964215252026396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270145298</v>
      </c>
      <c r="AA18" s="81">
        <f t="shared" si="11"/>
        <v>9962377</v>
      </c>
      <c r="AB18" s="81">
        <f t="shared" si="12"/>
        <v>280107675</v>
      </c>
      <c r="AC18" s="40">
        <f t="shared" si="13"/>
        <v>0.5290696703219789</v>
      </c>
      <c r="AD18" s="80">
        <v>86144904</v>
      </c>
      <c r="AE18" s="81">
        <v>3122116</v>
      </c>
      <c r="AF18" s="81">
        <f t="shared" si="14"/>
        <v>89267020</v>
      </c>
      <c r="AG18" s="40">
        <f t="shared" si="15"/>
        <v>0.5764038957527409</v>
      </c>
      <c r="AH18" s="40">
        <f t="shared" si="16"/>
        <v>-0.17179539543271416</v>
      </c>
      <c r="AI18" s="12">
        <v>453854541</v>
      </c>
      <c r="AJ18" s="12">
        <v>447935307</v>
      </c>
      <c r="AK18" s="12">
        <v>258191656</v>
      </c>
      <c r="AL18" s="12"/>
    </row>
    <row r="19" spans="1:38" s="13" customFormat="1" ht="12.75">
      <c r="A19" s="29" t="s">
        <v>97</v>
      </c>
      <c r="B19" s="63" t="s">
        <v>568</v>
      </c>
      <c r="C19" s="39" t="s">
        <v>569</v>
      </c>
      <c r="D19" s="80">
        <v>334286000</v>
      </c>
      <c r="E19" s="81">
        <v>75693513</v>
      </c>
      <c r="F19" s="82">
        <f t="shared" si="0"/>
        <v>409979513</v>
      </c>
      <c r="G19" s="80">
        <v>334286000</v>
      </c>
      <c r="H19" s="81">
        <v>75693513</v>
      </c>
      <c r="I19" s="83">
        <f t="shared" si="1"/>
        <v>409979513</v>
      </c>
      <c r="J19" s="80">
        <v>56530983</v>
      </c>
      <c r="K19" s="81">
        <v>3737041</v>
      </c>
      <c r="L19" s="81">
        <f t="shared" si="2"/>
        <v>60268024</v>
      </c>
      <c r="M19" s="40">
        <f t="shared" si="3"/>
        <v>0.14700252595304683</v>
      </c>
      <c r="N19" s="108">
        <v>49474411</v>
      </c>
      <c r="O19" s="109">
        <v>5094897</v>
      </c>
      <c r="P19" s="110">
        <f t="shared" si="4"/>
        <v>54569308</v>
      </c>
      <c r="Q19" s="40">
        <f t="shared" si="5"/>
        <v>0.1331025240766116</v>
      </c>
      <c r="R19" s="108">
        <v>14517881</v>
      </c>
      <c r="S19" s="110">
        <v>0</v>
      </c>
      <c r="T19" s="110">
        <f t="shared" si="6"/>
        <v>14517881</v>
      </c>
      <c r="U19" s="40">
        <f t="shared" si="7"/>
        <v>0.0354112352926279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120523275</v>
      </c>
      <c r="AA19" s="81">
        <f t="shared" si="11"/>
        <v>8831938</v>
      </c>
      <c r="AB19" s="81">
        <f t="shared" si="12"/>
        <v>129355213</v>
      </c>
      <c r="AC19" s="40">
        <f t="shared" si="13"/>
        <v>0.3155162853222863</v>
      </c>
      <c r="AD19" s="80">
        <v>45949204</v>
      </c>
      <c r="AE19" s="81">
        <v>1967358</v>
      </c>
      <c r="AF19" s="81">
        <f t="shared" si="14"/>
        <v>47916562</v>
      </c>
      <c r="AG19" s="40">
        <f t="shared" si="15"/>
        <v>0.4487368516749112</v>
      </c>
      <c r="AH19" s="40">
        <f t="shared" si="16"/>
        <v>-0.6970174738329515</v>
      </c>
      <c r="AI19" s="12">
        <v>355511000</v>
      </c>
      <c r="AJ19" s="12">
        <v>354311003</v>
      </c>
      <c r="AK19" s="12">
        <v>158992404</v>
      </c>
      <c r="AL19" s="12"/>
    </row>
    <row r="20" spans="1:38" s="13" customFormat="1" ht="12.75">
      <c r="A20" s="29" t="s">
        <v>97</v>
      </c>
      <c r="B20" s="63" t="s">
        <v>570</v>
      </c>
      <c r="C20" s="39" t="s">
        <v>571</v>
      </c>
      <c r="D20" s="80">
        <v>219368409</v>
      </c>
      <c r="E20" s="81">
        <v>139180748</v>
      </c>
      <c r="F20" s="82">
        <f t="shared" si="0"/>
        <v>358549157</v>
      </c>
      <c r="G20" s="80">
        <v>219368409</v>
      </c>
      <c r="H20" s="81">
        <v>139180748</v>
      </c>
      <c r="I20" s="83">
        <f t="shared" si="1"/>
        <v>358549157</v>
      </c>
      <c r="J20" s="80">
        <v>43443496</v>
      </c>
      <c r="K20" s="81">
        <v>18208484</v>
      </c>
      <c r="L20" s="81">
        <f t="shared" si="2"/>
        <v>61651980</v>
      </c>
      <c r="M20" s="40">
        <f t="shared" si="3"/>
        <v>0.17194847288401238</v>
      </c>
      <c r="N20" s="108">
        <v>20933224</v>
      </c>
      <c r="O20" s="109">
        <v>257024</v>
      </c>
      <c r="P20" s="110">
        <f t="shared" si="4"/>
        <v>21190248</v>
      </c>
      <c r="Q20" s="40">
        <f t="shared" si="5"/>
        <v>0.05909997997847754</v>
      </c>
      <c r="R20" s="108">
        <v>32866223</v>
      </c>
      <c r="S20" s="110">
        <v>0</v>
      </c>
      <c r="T20" s="110">
        <f t="shared" si="6"/>
        <v>32866223</v>
      </c>
      <c r="U20" s="40">
        <f t="shared" si="7"/>
        <v>0.09166448270299517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97242943</v>
      </c>
      <c r="AA20" s="81">
        <f t="shared" si="11"/>
        <v>18465508</v>
      </c>
      <c r="AB20" s="81">
        <f t="shared" si="12"/>
        <v>115708451</v>
      </c>
      <c r="AC20" s="40">
        <f t="shared" si="13"/>
        <v>0.3227129355654851</v>
      </c>
      <c r="AD20" s="80">
        <v>23427949</v>
      </c>
      <c r="AE20" s="81">
        <v>3129365</v>
      </c>
      <c r="AF20" s="81">
        <f t="shared" si="14"/>
        <v>26557314</v>
      </c>
      <c r="AG20" s="40">
        <f t="shared" si="15"/>
        <v>0.36269062039001887</v>
      </c>
      <c r="AH20" s="40">
        <f t="shared" si="16"/>
        <v>0.23755824854878016</v>
      </c>
      <c r="AI20" s="12">
        <v>212612218</v>
      </c>
      <c r="AJ20" s="12">
        <v>230076187</v>
      </c>
      <c r="AK20" s="12">
        <v>83446475</v>
      </c>
      <c r="AL20" s="12"/>
    </row>
    <row r="21" spans="1:38" s="13" customFormat="1" ht="12.75">
      <c r="A21" s="29" t="s">
        <v>116</v>
      </c>
      <c r="B21" s="63" t="s">
        <v>572</v>
      </c>
      <c r="C21" s="39" t="s">
        <v>573</v>
      </c>
      <c r="D21" s="80">
        <v>356705000</v>
      </c>
      <c r="E21" s="81">
        <v>384149000</v>
      </c>
      <c r="F21" s="83">
        <f t="shared" si="0"/>
        <v>740854000</v>
      </c>
      <c r="G21" s="80">
        <v>356705000</v>
      </c>
      <c r="H21" s="81">
        <v>384149000</v>
      </c>
      <c r="I21" s="83">
        <f t="shared" si="1"/>
        <v>740854000</v>
      </c>
      <c r="J21" s="80">
        <v>91987517</v>
      </c>
      <c r="K21" s="81">
        <v>79186387</v>
      </c>
      <c r="L21" s="81">
        <f t="shared" si="2"/>
        <v>171173904</v>
      </c>
      <c r="M21" s="40">
        <f t="shared" si="3"/>
        <v>0.23104944294017446</v>
      </c>
      <c r="N21" s="108">
        <v>108876246</v>
      </c>
      <c r="O21" s="109">
        <v>133561984</v>
      </c>
      <c r="P21" s="110">
        <f t="shared" si="4"/>
        <v>242438230</v>
      </c>
      <c r="Q21" s="40">
        <f t="shared" si="5"/>
        <v>0.3272415752631423</v>
      </c>
      <c r="R21" s="108">
        <v>56852595</v>
      </c>
      <c r="S21" s="110">
        <v>17667066</v>
      </c>
      <c r="T21" s="110">
        <f t="shared" si="6"/>
        <v>74519661</v>
      </c>
      <c r="U21" s="40">
        <f t="shared" si="7"/>
        <v>0.10058616272571924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257716358</v>
      </c>
      <c r="AA21" s="81">
        <f t="shared" si="11"/>
        <v>230415437</v>
      </c>
      <c r="AB21" s="81">
        <f t="shared" si="12"/>
        <v>488131795</v>
      </c>
      <c r="AC21" s="40">
        <f t="shared" si="13"/>
        <v>0.6588771809290359</v>
      </c>
      <c r="AD21" s="80">
        <v>150601868</v>
      </c>
      <c r="AE21" s="81">
        <v>76836222</v>
      </c>
      <c r="AF21" s="81">
        <f t="shared" si="14"/>
        <v>227438090</v>
      </c>
      <c r="AG21" s="40">
        <f t="shared" si="15"/>
        <v>0.8276972641106789</v>
      </c>
      <c r="AH21" s="40">
        <f t="shared" si="16"/>
        <v>-0.6723518870563854</v>
      </c>
      <c r="AI21" s="12">
        <v>577336291</v>
      </c>
      <c r="AJ21" s="12">
        <v>1030875291</v>
      </c>
      <c r="AK21" s="12">
        <v>853252658</v>
      </c>
      <c r="AL21" s="12"/>
    </row>
    <row r="22" spans="1:38" s="59" customFormat="1" ht="12.75">
      <c r="A22" s="64"/>
      <c r="B22" s="65" t="s">
        <v>574</v>
      </c>
      <c r="C22" s="32"/>
      <c r="D22" s="84">
        <f>SUM(D16:D21)</f>
        <v>1590166044</v>
      </c>
      <c r="E22" s="85">
        <f>SUM(E16:E21)</f>
        <v>729926428</v>
      </c>
      <c r="F22" s="93">
        <f t="shared" si="0"/>
        <v>2320092472</v>
      </c>
      <c r="G22" s="84">
        <f>SUM(G16:G21)</f>
        <v>1592431051</v>
      </c>
      <c r="H22" s="85">
        <f>SUM(H16:H21)</f>
        <v>749761421</v>
      </c>
      <c r="I22" s="86">
        <f t="shared" si="1"/>
        <v>2342192472</v>
      </c>
      <c r="J22" s="84">
        <f>SUM(J16:J21)</f>
        <v>323141891</v>
      </c>
      <c r="K22" s="85">
        <f>SUM(K16:K21)</f>
        <v>110650578</v>
      </c>
      <c r="L22" s="85">
        <f t="shared" si="2"/>
        <v>433792469</v>
      </c>
      <c r="M22" s="44">
        <f t="shared" si="3"/>
        <v>0.18697206005157885</v>
      </c>
      <c r="N22" s="114">
        <f>SUM(N16:N21)</f>
        <v>368828063</v>
      </c>
      <c r="O22" s="115">
        <f>SUM(O16:O21)</f>
        <v>153226957</v>
      </c>
      <c r="P22" s="116">
        <f t="shared" si="4"/>
        <v>522055020</v>
      </c>
      <c r="Q22" s="44">
        <f t="shared" si="5"/>
        <v>0.22501474673980149</v>
      </c>
      <c r="R22" s="114">
        <f>SUM(R16:R21)</f>
        <v>209372655</v>
      </c>
      <c r="S22" s="116">
        <f>SUM(S16:S21)</f>
        <v>38105221</v>
      </c>
      <c r="T22" s="116">
        <f t="shared" si="6"/>
        <v>247477876</v>
      </c>
      <c r="U22" s="44">
        <f t="shared" si="7"/>
        <v>0.10566077679716836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901342609</v>
      </c>
      <c r="AA22" s="85">
        <f t="shared" si="11"/>
        <v>301982756</v>
      </c>
      <c r="AB22" s="85">
        <f t="shared" si="12"/>
        <v>1203325365</v>
      </c>
      <c r="AC22" s="44">
        <f t="shared" si="13"/>
        <v>0.5137602393421065</v>
      </c>
      <c r="AD22" s="84">
        <f>SUM(AD16:AD21)</f>
        <v>351397620</v>
      </c>
      <c r="AE22" s="85">
        <f>SUM(AE16:AE21)</f>
        <v>95032218</v>
      </c>
      <c r="AF22" s="85">
        <f t="shared" si="14"/>
        <v>446429838</v>
      </c>
      <c r="AG22" s="44">
        <f t="shared" si="15"/>
        <v>0.6396021247120997</v>
      </c>
      <c r="AH22" s="44">
        <f t="shared" si="16"/>
        <v>-0.44565113051426464</v>
      </c>
      <c r="AI22" s="66">
        <f>SUM(AI16:AI21)</f>
        <v>1856509211</v>
      </c>
      <c r="AJ22" s="66">
        <f>SUM(AJ16:AJ21)</f>
        <v>2360925417</v>
      </c>
      <c r="AK22" s="66">
        <f>SUM(AK16:AK21)</f>
        <v>1510052913</v>
      </c>
      <c r="AL22" s="66"/>
    </row>
    <row r="23" spans="1:38" s="13" customFormat="1" ht="12.75">
      <c r="A23" s="29" t="s">
        <v>97</v>
      </c>
      <c r="B23" s="63" t="s">
        <v>575</v>
      </c>
      <c r="C23" s="39" t="s">
        <v>576</v>
      </c>
      <c r="D23" s="80">
        <v>226347528</v>
      </c>
      <c r="E23" s="81">
        <v>31287650</v>
      </c>
      <c r="F23" s="82">
        <f t="shared" si="0"/>
        <v>257635178</v>
      </c>
      <c r="G23" s="80">
        <v>323275196</v>
      </c>
      <c r="H23" s="81">
        <v>31287650</v>
      </c>
      <c r="I23" s="83">
        <f t="shared" si="1"/>
        <v>354562846</v>
      </c>
      <c r="J23" s="80">
        <v>52710676</v>
      </c>
      <c r="K23" s="81">
        <v>1853672</v>
      </c>
      <c r="L23" s="81">
        <f t="shared" si="2"/>
        <v>54564348</v>
      </c>
      <c r="M23" s="40">
        <f t="shared" si="3"/>
        <v>0.2117891990665964</v>
      </c>
      <c r="N23" s="108">
        <v>59087131</v>
      </c>
      <c r="O23" s="109">
        <v>1996663</v>
      </c>
      <c r="P23" s="110">
        <f t="shared" si="4"/>
        <v>61083794</v>
      </c>
      <c r="Q23" s="40">
        <f t="shared" si="5"/>
        <v>0.23709415179319962</v>
      </c>
      <c r="R23" s="108">
        <v>52994108</v>
      </c>
      <c r="S23" s="110">
        <v>5141698</v>
      </c>
      <c r="T23" s="110">
        <f t="shared" si="6"/>
        <v>58135806</v>
      </c>
      <c r="U23" s="40">
        <f t="shared" si="7"/>
        <v>0.16396474322072652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164791915</v>
      </c>
      <c r="AA23" s="81">
        <f t="shared" si="11"/>
        <v>8992033</v>
      </c>
      <c r="AB23" s="81">
        <f t="shared" si="12"/>
        <v>173783948</v>
      </c>
      <c r="AC23" s="40">
        <f t="shared" si="13"/>
        <v>0.4901358107893798</v>
      </c>
      <c r="AD23" s="80">
        <v>34274121</v>
      </c>
      <c r="AE23" s="81">
        <v>4362848</v>
      </c>
      <c r="AF23" s="81">
        <f t="shared" si="14"/>
        <v>38636969</v>
      </c>
      <c r="AG23" s="40">
        <f t="shared" si="15"/>
        <v>0.471492037598555</v>
      </c>
      <c r="AH23" s="40">
        <f t="shared" si="16"/>
        <v>0.5046678739214765</v>
      </c>
      <c r="AI23" s="12">
        <v>256702353</v>
      </c>
      <c r="AJ23" s="12">
        <v>232458827</v>
      </c>
      <c r="AK23" s="12">
        <v>109602486</v>
      </c>
      <c r="AL23" s="12"/>
    </row>
    <row r="24" spans="1:38" s="13" customFormat="1" ht="12.75">
      <c r="A24" s="29" t="s">
        <v>97</v>
      </c>
      <c r="B24" s="63" t="s">
        <v>577</v>
      </c>
      <c r="C24" s="39" t="s">
        <v>578</v>
      </c>
      <c r="D24" s="80">
        <v>109620600</v>
      </c>
      <c r="E24" s="81">
        <v>15901100</v>
      </c>
      <c r="F24" s="82">
        <f t="shared" si="0"/>
        <v>125521700</v>
      </c>
      <c r="G24" s="80">
        <v>109620600</v>
      </c>
      <c r="H24" s="81">
        <v>15901100</v>
      </c>
      <c r="I24" s="83">
        <f t="shared" si="1"/>
        <v>125521700</v>
      </c>
      <c r="J24" s="80">
        <v>25361217</v>
      </c>
      <c r="K24" s="81">
        <v>0</v>
      </c>
      <c r="L24" s="81">
        <f t="shared" si="2"/>
        <v>25361217</v>
      </c>
      <c r="M24" s="40">
        <f t="shared" si="3"/>
        <v>0.2020464748326385</v>
      </c>
      <c r="N24" s="108">
        <v>55014450</v>
      </c>
      <c r="O24" s="109">
        <v>0</v>
      </c>
      <c r="P24" s="110">
        <f t="shared" si="4"/>
        <v>55014450</v>
      </c>
      <c r="Q24" s="40">
        <f t="shared" si="5"/>
        <v>0.43828636801445486</v>
      </c>
      <c r="R24" s="108">
        <v>37755734</v>
      </c>
      <c r="S24" s="110">
        <v>0</v>
      </c>
      <c r="T24" s="110">
        <f t="shared" si="6"/>
        <v>37755734</v>
      </c>
      <c r="U24" s="40">
        <f t="shared" si="7"/>
        <v>0.300790492799253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118131401</v>
      </c>
      <c r="AA24" s="81">
        <f t="shared" si="11"/>
        <v>0</v>
      </c>
      <c r="AB24" s="81">
        <f t="shared" si="12"/>
        <v>118131401</v>
      </c>
      <c r="AC24" s="40">
        <f t="shared" si="13"/>
        <v>0.9411233356463464</v>
      </c>
      <c r="AD24" s="80">
        <v>17498404</v>
      </c>
      <c r="AE24" s="81">
        <v>3165582</v>
      </c>
      <c r="AF24" s="81">
        <f t="shared" si="14"/>
        <v>20663986</v>
      </c>
      <c r="AG24" s="40">
        <f t="shared" si="15"/>
        <v>0.5629186377447662</v>
      </c>
      <c r="AH24" s="40">
        <f t="shared" si="16"/>
        <v>0.8271273509380039</v>
      </c>
      <c r="AI24" s="12">
        <v>91407041</v>
      </c>
      <c r="AJ24" s="12">
        <v>91407041</v>
      </c>
      <c r="AK24" s="12">
        <v>51454727</v>
      </c>
      <c r="AL24" s="12"/>
    </row>
    <row r="25" spans="1:38" s="13" customFormat="1" ht="12.75">
      <c r="A25" s="29" t="s">
        <v>97</v>
      </c>
      <c r="B25" s="63" t="s">
        <v>579</v>
      </c>
      <c r="C25" s="39" t="s">
        <v>580</v>
      </c>
      <c r="D25" s="80">
        <v>118123146</v>
      </c>
      <c r="E25" s="81">
        <v>61840000</v>
      </c>
      <c r="F25" s="82">
        <f t="shared" si="0"/>
        <v>179963146</v>
      </c>
      <c r="G25" s="80">
        <v>118123146</v>
      </c>
      <c r="H25" s="81">
        <v>61840000</v>
      </c>
      <c r="I25" s="83">
        <f t="shared" si="1"/>
        <v>179963146</v>
      </c>
      <c r="J25" s="80">
        <v>21628412</v>
      </c>
      <c r="K25" s="81">
        <v>1006994</v>
      </c>
      <c r="L25" s="81">
        <f t="shared" si="2"/>
        <v>22635406</v>
      </c>
      <c r="M25" s="40">
        <f t="shared" si="3"/>
        <v>0.12577800790390717</v>
      </c>
      <c r="N25" s="108">
        <v>24540795</v>
      </c>
      <c r="O25" s="109">
        <v>773026</v>
      </c>
      <c r="P25" s="110">
        <f t="shared" si="4"/>
        <v>25313821</v>
      </c>
      <c r="Q25" s="40">
        <f t="shared" si="5"/>
        <v>0.140661138475541</v>
      </c>
      <c r="R25" s="108">
        <v>23796886</v>
      </c>
      <c r="S25" s="110">
        <v>596784</v>
      </c>
      <c r="T25" s="110">
        <f t="shared" si="6"/>
        <v>24393670</v>
      </c>
      <c r="U25" s="40">
        <f t="shared" si="7"/>
        <v>0.1355481416178399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69966093</v>
      </c>
      <c r="AA25" s="81">
        <f t="shared" si="11"/>
        <v>2376804</v>
      </c>
      <c r="AB25" s="81">
        <f t="shared" si="12"/>
        <v>72342897</v>
      </c>
      <c r="AC25" s="40">
        <f t="shared" si="13"/>
        <v>0.40198728799728806</v>
      </c>
      <c r="AD25" s="80">
        <v>26100602</v>
      </c>
      <c r="AE25" s="81">
        <v>245764</v>
      </c>
      <c r="AF25" s="81">
        <f t="shared" si="14"/>
        <v>26346366</v>
      </c>
      <c r="AG25" s="40">
        <f t="shared" si="15"/>
        <v>0.8332687298439121</v>
      </c>
      <c r="AH25" s="40">
        <f t="shared" si="16"/>
        <v>-0.07411633164133524</v>
      </c>
      <c r="AI25" s="12">
        <v>115760815</v>
      </c>
      <c r="AJ25" s="12">
        <v>115760001</v>
      </c>
      <c r="AK25" s="12">
        <v>96459189</v>
      </c>
      <c r="AL25" s="12"/>
    </row>
    <row r="26" spans="1:38" s="13" customFormat="1" ht="12.75">
      <c r="A26" s="29" t="s">
        <v>97</v>
      </c>
      <c r="B26" s="63" t="s">
        <v>581</v>
      </c>
      <c r="C26" s="39" t="s">
        <v>582</v>
      </c>
      <c r="D26" s="80">
        <v>198154878</v>
      </c>
      <c r="E26" s="81">
        <v>15537000</v>
      </c>
      <c r="F26" s="82">
        <f t="shared" si="0"/>
        <v>213691878</v>
      </c>
      <c r="G26" s="80">
        <v>198154878</v>
      </c>
      <c r="H26" s="81">
        <v>15537000</v>
      </c>
      <c r="I26" s="83">
        <f t="shared" si="1"/>
        <v>213691878</v>
      </c>
      <c r="J26" s="80">
        <v>33041603</v>
      </c>
      <c r="K26" s="81">
        <v>1930720</v>
      </c>
      <c r="L26" s="81">
        <f t="shared" si="2"/>
        <v>34972323</v>
      </c>
      <c r="M26" s="40">
        <f t="shared" si="3"/>
        <v>0.16365770813245414</v>
      </c>
      <c r="N26" s="108">
        <v>40520353</v>
      </c>
      <c r="O26" s="109">
        <v>4954253</v>
      </c>
      <c r="P26" s="110">
        <f t="shared" si="4"/>
        <v>45474606</v>
      </c>
      <c r="Q26" s="40">
        <f t="shared" si="5"/>
        <v>0.21280455965668474</v>
      </c>
      <c r="R26" s="108">
        <v>31568041</v>
      </c>
      <c r="S26" s="110">
        <v>5816451</v>
      </c>
      <c r="T26" s="110">
        <f t="shared" si="6"/>
        <v>37384492</v>
      </c>
      <c r="U26" s="40">
        <f t="shared" si="7"/>
        <v>0.1749457787066666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105129997</v>
      </c>
      <c r="AA26" s="81">
        <f t="shared" si="11"/>
        <v>12701424</v>
      </c>
      <c r="AB26" s="81">
        <f t="shared" si="12"/>
        <v>117831421</v>
      </c>
      <c r="AC26" s="40">
        <f t="shared" si="13"/>
        <v>0.5514080464958055</v>
      </c>
      <c r="AD26" s="80">
        <v>40963988</v>
      </c>
      <c r="AE26" s="81">
        <v>1908012</v>
      </c>
      <c r="AF26" s="81">
        <f t="shared" si="14"/>
        <v>42872000</v>
      </c>
      <c r="AG26" s="40">
        <f t="shared" si="15"/>
        <v>0.543441150688374</v>
      </c>
      <c r="AH26" s="40">
        <f t="shared" si="16"/>
        <v>-0.1279974808732972</v>
      </c>
      <c r="AI26" s="12">
        <v>226223500</v>
      </c>
      <c r="AJ26" s="12">
        <v>197930565</v>
      </c>
      <c r="AK26" s="12">
        <v>107563614</v>
      </c>
      <c r="AL26" s="12"/>
    </row>
    <row r="27" spans="1:38" s="13" customFormat="1" ht="12.75">
      <c r="A27" s="29" t="s">
        <v>97</v>
      </c>
      <c r="B27" s="63" t="s">
        <v>583</v>
      </c>
      <c r="C27" s="39" t="s">
        <v>584</v>
      </c>
      <c r="D27" s="80">
        <v>66450000</v>
      </c>
      <c r="E27" s="81">
        <v>48281000</v>
      </c>
      <c r="F27" s="82">
        <f t="shared" si="0"/>
        <v>114731000</v>
      </c>
      <c r="G27" s="80">
        <v>66450000</v>
      </c>
      <c r="H27" s="81">
        <v>48281000</v>
      </c>
      <c r="I27" s="83">
        <f t="shared" si="1"/>
        <v>114731000</v>
      </c>
      <c r="J27" s="80">
        <v>14200493</v>
      </c>
      <c r="K27" s="81">
        <v>8739301</v>
      </c>
      <c r="L27" s="81">
        <f t="shared" si="2"/>
        <v>22939794</v>
      </c>
      <c r="M27" s="40">
        <f t="shared" si="3"/>
        <v>0.19994416504693588</v>
      </c>
      <c r="N27" s="108">
        <v>17074284</v>
      </c>
      <c r="O27" s="109">
        <v>2189484</v>
      </c>
      <c r="P27" s="110">
        <f t="shared" si="4"/>
        <v>19263768</v>
      </c>
      <c r="Q27" s="40">
        <f t="shared" si="5"/>
        <v>0.16790377491697972</v>
      </c>
      <c r="R27" s="108">
        <v>18094422</v>
      </c>
      <c r="S27" s="110">
        <v>10244081</v>
      </c>
      <c r="T27" s="110">
        <f t="shared" si="6"/>
        <v>28338503</v>
      </c>
      <c r="U27" s="40">
        <f t="shared" si="7"/>
        <v>0.24699952933383304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49369199</v>
      </c>
      <c r="AA27" s="81">
        <f t="shared" si="11"/>
        <v>21172866</v>
      </c>
      <c r="AB27" s="81">
        <f t="shared" si="12"/>
        <v>70542065</v>
      </c>
      <c r="AC27" s="40">
        <f t="shared" si="13"/>
        <v>0.6148474692977487</v>
      </c>
      <c r="AD27" s="80">
        <v>0</v>
      </c>
      <c r="AE27" s="81">
        <v>10238089</v>
      </c>
      <c r="AF27" s="81">
        <f t="shared" si="14"/>
        <v>10238089</v>
      </c>
      <c r="AG27" s="40">
        <f t="shared" si="15"/>
        <v>0.4751956149512579</v>
      </c>
      <c r="AH27" s="40">
        <f t="shared" si="16"/>
        <v>1.7679484911686156</v>
      </c>
      <c r="AI27" s="12">
        <v>0</v>
      </c>
      <c r="AJ27" s="12">
        <v>88947700</v>
      </c>
      <c r="AK27" s="12">
        <v>42267557</v>
      </c>
      <c r="AL27" s="12"/>
    </row>
    <row r="28" spans="1:38" s="13" customFormat="1" ht="12.75">
      <c r="A28" s="29" t="s">
        <v>116</v>
      </c>
      <c r="B28" s="63" t="s">
        <v>585</v>
      </c>
      <c r="C28" s="39" t="s">
        <v>586</v>
      </c>
      <c r="D28" s="80">
        <v>153083221</v>
      </c>
      <c r="E28" s="81">
        <v>370916000</v>
      </c>
      <c r="F28" s="82">
        <f t="shared" si="0"/>
        <v>523999221</v>
      </c>
      <c r="G28" s="80">
        <v>153083221</v>
      </c>
      <c r="H28" s="81">
        <v>370916000</v>
      </c>
      <c r="I28" s="83">
        <f t="shared" si="1"/>
        <v>523999221</v>
      </c>
      <c r="J28" s="80">
        <v>41945894</v>
      </c>
      <c r="K28" s="81">
        <v>71399418</v>
      </c>
      <c r="L28" s="81">
        <f t="shared" si="2"/>
        <v>113345312</v>
      </c>
      <c r="M28" s="40">
        <f t="shared" si="3"/>
        <v>0.2163081689008847</v>
      </c>
      <c r="N28" s="108">
        <v>90336378</v>
      </c>
      <c r="O28" s="109">
        <v>102974663</v>
      </c>
      <c r="P28" s="110">
        <f t="shared" si="4"/>
        <v>193311041</v>
      </c>
      <c r="Q28" s="40">
        <f t="shared" si="5"/>
        <v>0.36891474882555214</v>
      </c>
      <c r="R28" s="108">
        <v>30195809</v>
      </c>
      <c r="S28" s="110">
        <v>10006472</v>
      </c>
      <c r="T28" s="110">
        <f t="shared" si="6"/>
        <v>40202281</v>
      </c>
      <c r="U28" s="40">
        <f t="shared" si="7"/>
        <v>0.07672202436346752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162478081</v>
      </c>
      <c r="AA28" s="81">
        <f t="shared" si="11"/>
        <v>184380553</v>
      </c>
      <c r="AB28" s="81">
        <f t="shared" si="12"/>
        <v>346858634</v>
      </c>
      <c r="AC28" s="40">
        <f t="shared" si="13"/>
        <v>0.6619449420899044</v>
      </c>
      <c r="AD28" s="80">
        <v>31625956</v>
      </c>
      <c r="AE28" s="81">
        <v>127715761</v>
      </c>
      <c r="AF28" s="81">
        <f t="shared" si="14"/>
        <v>159341717</v>
      </c>
      <c r="AG28" s="40">
        <f t="shared" si="15"/>
        <v>1.539488593381375</v>
      </c>
      <c r="AH28" s="40">
        <f t="shared" si="16"/>
        <v>-0.7476977042992452</v>
      </c>
      <c r="AI28" s="12">
        <v>214715954</v>
      </c>
      <c r="AJ28" s="12">
        <v>214715954</v>
      </c>
      <c r="AK28" s="12">
        <v>330552762</v>
      </c>
      <c r="AL28" s="12"/>
    </row>
    <row r="29" spans="1:38" s="59" customFormat="1" ht="12.75">
      <c r="A29" s="64"/>
      <c r="B29" s="65" t="s">
        <v>587</v>
      </c>
      <c r="C29" s="32"/>
      <c r="D29" s="84">
        <f>SUM(D23:D28)</f>
        <v>871779373</v>
      </c>
      <c r="E29" s="85">
        <f>SUM(E23:E28)</f>
        <v>543762750</v>
      </c>
      <c r="F29" s="93">
        <f t="shared" si="0"/>
        <v>1415542123</v>
      </c>
      <c r="G29" s="84">
        <f>SUM(G23:G28)</f>
        <v>968707041</v>
      </c>
      <c r="H29" s="85">
        <f>SUM(H23:H28)</f>
        <v>543762750</v>
      </c>
      <c r="I29" s="86">
        <f t="shared" si="1"/>
        <v>1512469791</v>
      </c>
      <c r="J29" s="84">
        <f>SUM(J23:J28)</f>
        <v>188888295</v>
      </c>
      <c r="K29" s="85">
        <f>SUM(K23:K28)</f>
        <v>84930105</v>
      </c>
      <c r="L29" s="85">
        <f t="shared" si="2"/>
        <v>273818400</v>
      </c>
      <c r="M29" s="44">
        <f t="shared" si="3"/>
        <v>0.19343712599642646</v>
      </c>
      <c r="N29" s="114">
        <f>SUM(N23:N28)</f>
        <v>286573391</v>
      </c>
      <c r="O29" s="115">
        <f>SUM(O23:O28)</f>
        <v>112888089</v>
      </c>
      <c r="P29" s="116">
        <f t="shared" si="4"/>
        <v>399461480</v>
      </c>
      <c r="Q29" s="44">
        <f t="shared" si="5"/>
        <v>0.282196815982706</v>
      </c>
      <c r="R29" s="114">
        <f>SUM(R23:R28)</f>
        <v>194405000</v>
      </c>
      <c r="S29" s="116">
        <f>SUM(S23:S28)</f>
        <v>31805486</v>
      </c>
      <c r="T29" s="116">
        <f t="shared" si="6"/>
        <v>226210486</v>
      </c>
      <c r="U29" s="44">
        <f t="shared" si="7"/>
        <v>0.14956363911932175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669866686</v>
      </c>
      <c r="AA29" s="85">
        <f t="shared" si="11"/>
        <v>229623680</v>
      </c>
      <c r="AB29" s="85">
        <f t="shared" si="12"/>
        <v>899490366</v>
      </c>
      <c r="AC29" s="44">
        <f t="shared" si="13"/>
        <v>0.5947162524186904</v>
      </c>
      <c r="AD29" s="84">
        <f>SUM(AD23:AD28)</f>
        <v>150463071</v>
      </c>
      <c r="AE29" s="85">
        <f>SUM(AE23:AE28)</f>
        <v>147636056</v>
      </c>
      <c r="AF29" s="85">
        <f t="shared" si="14"/>
        <v>298099127</v>
      </c>
      <c r="AG29" s="44">
        <f t="shared" si="15"/>
        <v>0.7839827734318394</v>
      </c>
      <c r="AH29" s="44">
        <f t="shared" si="16"/>
        <v>-0.2411568317004833</v>
      </c>
      <c r="AI29" s="66">
        <f>SUM(AI23:AI28)</f>
        <v>904809663</v>
      </c>
      <c r="AJ29" s="66">
        <f>SUM(AJ23:AJ28)</f>
        <v>941220088</v>
      </c>
      <c r="AK29" s="66">
        <f>SUM(AK23:AK28)</f>
        <v>737900335</v>
      </c>
      <c r="AL29" s="66"/>
    </row>
    <row r="30" spans="1:38" s="13" customFormat="1" ht="12.75">
      <c r="A30" s="29" t="s">
        <v>97</v>
      </c>
      <c r="B30" s="63" t="s">
        <v>588</v>
      </c>
      <c r="C30" s="39" t="s">
        <v>589</v>
      </c>
      <c r="D30" s="80">
        <v>115144637</v>
      </c>
      <c r="E30" s="81">
        <v>51911000</v>
      </c>
      <c r="F30" s="83">
        <f t="shared" si="0"/>
        <v>167055637</v>
      </c>
      <c r="G30" s="80">
        <v>102872387</v>
      </c>
      <c r="H30" s="81">
        <v>68919397</v>
      </c>
      <c r="I30" s="83">
        <f t="shared" si="1"/>
        <v>171791784</v>
      </c>
      <c r="J30" s="80">
        <v>14991096</v>
      </c>
      <c r="K30" s="81">
        <v>5664613</v>
      </c>
      <c r="L30" s="81">
        <f t="shared" si="2"/>
        <v>20655709</v>
      </c>
      <c r="M30" s="40">
        <f t="shared" si="3"/>
        <v>0.1236456869755314</v>
      </c>
      <c r="N30" s="108">
        <v>26341058</v>
      </c>
      <c r="O30" s="109">
        <v>10562627</v>
      </c>
      <c r="P30" s="110">
        <f t="shared" si="4"/>
        <v>36903685</v>
      </c>
      <c r="Q30" s="40">
        <f t="shared" si="5"/>
        <v>0.220906553425671</v>
      </c>
      <c r="R30" s="108">
        <v>25150126</v>
      </c>
      <c r="S30" s="110">
        <v>5296028</v>
      </c>
      <c r="T30" s="110">
        <f t="shared" si="6"/>
        <v>30446154</v>
      </c>
      <c r="U30" s="40">
        <f t="shared" si="7"/>
        <v>0.17722706692422496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66482280</v>
      </c>
      <c r="AA30" s="81">
        <f t="shared" si="11"/>
        <v>21523268</v>
      </c>
      <c r="AB30" s="81">
        <f t="shared" si="12"/>
        <v>88005548</v>
      </c>
      <c r="AC30" s="40">
        <f t="shared" si="13"/>
        <v>0.5122803078871339</v>
      </c>
      <c r="AD30" s="80">
        <v>22742283</v>
      </c>
      <c r="AE30" s="81">
        <v>3268620</v>
      </c>
      <c r="AF30" s="81">
        <f t="shared" si="14"/>
        <v>26010903</v>
      </c>
      <c r="AG30" s="40">
        <f t="shared" si="15"/>
        <v>0.5344199743686177</v>
      </c>
      <c r="AH30" s="40">
        <f t="shared" si="16"/>
        <v>0.17051507208342587</v>
      </c>
      <c r="AI30" s="12">
        <v>138973026</v>
      </c>
      <c r="AJ30" s="12">
        <v>140477792</v>
      </c>
      <c r="AK30" s="12">
        <v>75074138</v>
      </c>
      <c r="AL30" s="12"/>
    </row>
    <row r="31" spans="1:38" s="13" customFormat="1" ht="12.75">
      <c r="A31" s="29" t="s">
        <v>97</v>
      </c>
      <c r="B31" s="63" t="s">
        <v>91</v>
      </c>
      <c r="C31" s="39" t="s">
        <v>92</v>
      </c>
      <c r="D31" s="80">
        <v>879484783</v>
      </c>
      <c r="E31" s="81">
        <v>157672949</v>
      </c>
      <c r="F31" s="82">
        <f t="shared" si="0"/>
        <v>1037157732</v>
      </c>
      <c r="G31" s="80">
        <v>879484783</v>
      </c>
      <c r="H31" s="81">
        <v>157672949</v>
      </c>
      <c r="I31" s="83">
        <f t="shared" si="1"/>
        <v>1037157732</v>
      </c>
      <c r="J31" s="80">
        <v>229556102</v>
      </c>
      <c r="K31" s="81">
        <v>13101518</v>
      </c>
      <c r="L31" s="81">
        <f t="shared" si="2"/>
        <v>242657620</v>
      </c>
      <c r="M31" s="40">
        <f t="shared" si="3"/>
        <v>0.23396404665669504</v>
      </c>
      <c r="N31" s="108">
        <v>196217044</v>
      </c>
      <c r="O31" s="109">
        <v>24573436</v>
      </c>
      <c r="P31" s="110">
        <f t="shared" si="4"/>
        <v>220790480</v>
      </c>
      <c r="Q31" s="40">
        <f t="shared" si="5"/>
        <v>0.21288032975875265</v>
      </c>
      <c r="R31" s="108">
        <v>180819004</v>
      </c>
      <c r="S31" s="110">
        <v>6355309</v>
      </c>
      <c r="T31" s="110">
        <f t="shared" si="6"/>
        <v>187174313</v>
      </c>
      <c r="U31" s="40">
        <f t="shared" si="7"/>
        <v>0.1804685123824541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606592150</v>
      </c>
      <c r="AA31" s="81">
        <f t="shared" si="11"/>
        <v>44030263</v>
      </c>
      <c r="AB31" s="81">
        <f t="shared" si="12"/>
        <v>650622413</v>
      </c>
      <c r="AC31" s="40">
        <f t="shared" si="13"/>
        <v>0.6273128887979018</v>
      </c>
      <c r="AD31" s="80">
        <v>177331668</v>
      </c>
      <c r="AE31" s="81">
        <v>14487459</v>
      </c>
      <c r="AF31" s="81">
        <f t="shared" si="14"/>
        <v>191819127</v>
      </c>
      <c r="AG31" s="40">
        <f t="shared" si="15"/>
        <v>0.6625121996989516</v>
      </c>
      <c r="AH31" s="40">
        <f t="shared" si="16"/>
        <v>-0.0242145508252678</v>
      </c>
      <c r="AI31" s="12">
        <v>907751715</v>
      </c>
      <c r="AJ31" s="12">
        <v>929509617</v>
      </c>
      <c r="AK31" s="12">
        <v>615811461</v>
      </c>
      <c r="AL31" s="12"/>
    </row>
    <row r="32" spans="1:38" s="13" customFormat="1" ht="12.75">
      <c r="A32" s="29" t="s">
        <v>97</v>
      </c>
      <c r="B32" s="63" t="s">
        <v>57</v>
      </c>
      <c r="C32" s="39" t="s">
        <v>58</v>
      </c>
      <c r="D32" s="80">
        <v>1790937427</v>
      </c>
      <c r="E32" s="81">
        <v>152246332</v>
      </c>
      <c r="F32" s="82">
        <f t="shared" si="0"/>
        <v>1943183759</v>
      </c>
      <c r="G32" s="80">
        <v>1741721912</v>
      </c>
      <c r="H32" s="81">
        <v>215643853</v>
      </c>
      <c r="I32" s="83">
        <f t="shared" si="1"/>
        <v>1957365765</v>
      </c>
      <c r="J32" s="80">
        <v>281911256</v>
      </c>
      <c r="K32" s="81">
        <v>11565665</v>
      </c>
      <c r="L32" s="81">
        <f t="shared" si="2"/>
        <v>293476921</v>
      </c>
      <c r="M32" s="40">
        <f t="shared" si="3"/>
        <v>0.15102890791503368</v>
      </c>
      <c r="N32" s="108">
        <v>401850705</v>
      </c>
      <c r="O32" s="109">
        <v>32346284</v>
      </c>
      <c r="P32" s="110">
        <f t="shared" si="4"/>
        <v>434196989</v>
      </c>
      <c r="Q32" s="40">
        <f t="shared" si="5"/>
        <v>0.2234461805215201</v>
      </c>
      <c r="R32" s="108">
        <v>504532162</v>
      </c>
      <c r="S32" s="110">
        <v>10263511</v>
      </c>
      <c r="T32" s="110">
        <f t="shared" si="6"/>
        <v>514795673</v>
      </c>
      <c r="U32" s="40">
        <f t="shared" si="7"/>
        <v>0.26300433072098817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1188294123</v>
      </c>
      <c r="AA32" s="81">
        <f t="shared" si="11"/>
        <v>54175460</v>
      </c>
      <c r="AB32" s="81">
        <f t="shared" si="12"/>
        <v>1242469583</v>
      </c>
      <c r="AC32" s="40">
        <f t="shared" si="13"/>
        <v>0.6347661766731677</v>
      </c>
      <c r="AD32" s="80">
        <v>362953071</v>
      </c>
      <c r="AE32" s="81">
        <v>11243121</v>
      </c>
      <c r="AF32" s="81">
        <f t="shared" si="14"/>
        <v>374196192</v>
      </c>
      <c r="AG32" s="40">
        <f t="shared" si="15"/>
        <v>0.5878664042006302</v>
      </c>
      <c r="AH32" s="40">
        <f t="shared" si="16"/>
        <v>0.37573733780807683</v>
      </c>
      <c r="AI32" s="12">
        <v>2037702921</v>
      </c>
      <c r="AJ32" s="12">
        <v>1841398376</v>
      </c>
      <c r="AK32" s="12">
        <v>1082496242</v>
      </c>
      <c r="AL32" s="12"/>
    </row>
    <row r="33" spans="1:38" s="13" customFormat="1" ht="12.75">
      <c r="A33" s="29" t="s">
        <v>97</v>
      </c>
      <c r="B33" s="63" t="s">
        <v>590</v>
      </c>
      <c r="C33" s="39" t="s">
        <v>591</v>
      </c>
      <c r="D33" s="80">
        <v>239388171</v>
      </c>
      <c r="E33" s="81">
        <v>61278300</v>
      </c>
      <c r="F33" s="82">
        <f t="shared" si="0"/>
        <v>300666471</v>
      </c>
      <c r="G33" s="80">
        <v>239388171</v>
      </c>
      <c r="H33" s="81">
        <v>61278300</v>
      </c>
      <c r="I33" s="83">
        <f t="shared" si="1"/>
        <v>300666471</v>
      </c>
      <c r="J33" s="80">
        <v>34958665</v>
      </c>
      <c r="K33" s="81">
        <v>9613308</v>
      </c>
      <c r="L33" s="81">
        <f t="shared" si="2"/>
        <v>44571973</v>
      </c>
      <c r="M33" s="40">
        <f t="shared" si="3"/>
        <v>0.148243909112167</v>
      </c>
      <c r="N33" s="108">
        <v>51599438</v>
      </c>
      <c r="O33" s="109">
        <v>16608498</v>
      </c>
      <c r="P33" s="110">
        <f t="shared" si="4"/>
        <v>68207936</v>
      </c>
      <c r="Q33" s="40">
        <f t="shared" si="5"/>
        <v>0.22685581060350424</v>
      </c>
      <c r="R33" s="108">
        <v>44139119</v>
      </c>
      <c r="S33" s="110">
        <v>3219033</v>
      </c>
      <c r="T33" s="110">
        <f t="shared" si="6"/>
        <v>47358152</v>
      </c>
      <c r="U33" s="40">
        <f t="shared" si="7"/>
        <v>0.15751058587440567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130697222</v>
      </c>
      <c r="AA33" s="81">
        <f t="shared" si="11"/>
        <v>29440839</v>
      </c>
      <c r="AB33" s="81">
        <f t="shared" si="12"/>
        <v>160138061</v>
      </c>
      <c r="AC33" s="40">
        <f t="shared" si="13"/>
        <v>0.5326103055900769</v>
      </c>
      <c r="AD33" s="80">
        <v>39737974</v>
      </c>
      <c r="AE33" s="81">
        <v>11988709</v>
      </c>
      <c r="AF33" s="81">
        <f t="shared" si="14"/>
        <v>51726683</v>
      </c>
      <c r="AG33" s="40">
        <f t="shared" si="15"/>
        <v>0.43611690008891085</v>
      </c>
      <c r="AH33" s="40">
        <f t="shared" si="16"/>
        <v>-0.08445411046364604</v>
      </c>
      <c r="AI33" s="12">
        <v>298026658</v>
      </c>
      <c r="AJ33" s="12">
        <v>296454180</v>
      </c>
      <c r="AK33" s="12">
        <v>129288678</v>
      </c>
      <c r="AL33" s="12"/>
    </row>
    <row r="34" spans="1:38" s="13" customFormat="1" ht="12.75">
      <c r="A34" s="29" t="s">
        <v>116</v>
      </c>
      <c r="B34" s="63" t="s">
        <v>592</v>
      </c>
      <c r="C34" s="39" t="s">
        <v>593</v>
      </c>
      <c r="D34" s="80">
        <v>348690174</v>
      </c>
      <c r="E34" s="81">
        <v>13189370</v>
      </c>
      <c r="F34" s="82">
        <f t="shared" si="0"/>
        <v>361879544</v>
      </c>
      <c r="G34" s="80">
        <v>355201039</v>
      </c>
      <c r="H34" s="81">
        <v>14694370</v>
      </c>
      <c r="I34" s="83">
        <f t="shared" si="1"/>
        <v>369895409</v>
      </c>
      <c r="J34" s="80">
        <v>41760395</v>
      </c>
      <c r="K34" s="81">
        <v>399151</v>
      </c>
      <c r="L34" s="81">
        <f t="shared" si="2"/>
        <v>42159546</v>
      </c>
      <c r="M34" s="40">
        <f t="shared" si="3"/>
        <v>0.11650160032256479</v>
      </c>
      <c r="N34" s="108">
        <v>40706436</v>
      </c>
      <c r="O34" s="109">
        <v>484626</v>
      </c>
      <c r="P34" s="110">
        <f t="shared" si="4"/>
        <v>41191062</v>
      </c>
      <c r="Q34" s="40">
        <f t="shared" si="5"/>
        <v>0.11382533962737612</v>
      </c>
      <c r="R34" s="108">
        <v>37142107</v>
      </c>
      <c r="S34" s="110">
        <v>108410</v>
      </c>
      <c r="T34" s="110">
        <f t="shared" si="6"/>
        <v>37250517</v>
      </c>
      <c r="U34" s="40">
        <f t="shared" si="7"/>
        <v>0.10070554025178506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119608938</v>
      </c>
      <c r="AA34" s="81">
        <f t="shared" si="11"/>
        <v>992187</v>
      </c>
      <c r="AB34" s="81">
        <f t="shared" si="12"/>
        <v>120601125</v>
      </c>
      <c r="AC34" s="40">
        <f t="shared" si="13"/>
        <v>0.3260411512704122</v>
      </c>
      <c r="AD34" s="80">
        <v>30388099</v>
      </c>
      <c r="AE34" s="81">
        <v>226480</v>
      </c>
      <c r="AF34" s="81">
        <f t="shared" si="14"/>
        <v>30614579</v>
      </c>
      <c r="AG34" s="40">
        <f t="shared" si="15"/>
        <v>0.30681011046290296</v>
      </c>
      <c r="AH34" s="40">
        <f t="shared" si="16"/>
        <v>0.21675744748931547</v>
      </c>
      <c r="AI34" s="12">
        <v>254224574</v>
      </c>
      <c r="AJ34" s="12">
        <v>272633610</v>
      </c>
      <c r="AK34" s="12">
        <v>83646748</v>
      </c>
      <c r="AL34" s="12"/>
    </row>
    <row r="35" spans="1:38" s="59" customFormat="1" ht="12.75">
      <c r="A35" s="64"/>
      <c r="B35" s="65" t="s">
        <v>594</v>
      </c>
      <c r="C35" s="32"/>
      <c r="D35" s="84">
        <f>SUM(D30:D34)</f>
        <v>3373645192</v>
      </c>
      <c r="E35" s="85">
        <f>SUM(E30:E34)</f>
        <v>436297951</v>
      </c>
      <c r="F35" s="93">
        <f t="shared" si="0"/>
        <v>3809943143</v>
      </c>
      <c r="G35" s="84">
        <f>SUM(G30:G34)</f>
        <v>3318668292</v>
      </c>
      <c r="H35" s="85">
        <f>SUM(H30:H34)</f>
        <v>518208869</v>
      </c>
      <c r="I35" s="86">
        <f t="shared" si="1"/>
        <v>3836877161</v>
      </c>
      <c r="J35" s="84">
        <f>SUM(J30:J34)</f>
        <v>603177514</v>
      </c>
      <c r="K35" s="85">
        <f>SUM(K30:K34)</f>
        <v>40344255</v>
      </c>
      <c r="L35" s="85">
        <f t="shared" si="2"/>
        <v>643521769</v>
      </c>
      <c r="M35" s="44">
        <f t="shared" si="3"/>
        <v>0.16890587204230098</v>
      </c>
      <c r="N35" s="114">
        <f>SUM(N30:N34)</f>
        <v>716714681</v>
      </c>
      <c r="O35" s="115">
        <f>SUM(O30:O34)</f>
        <v>84575471</v>
      </c>
      <c r="P35" s="116">
        <f t="shared" si="4"/>
        <v>801290152</v>
      </c>
      <c r="Q35" s="44">
        <f t="shared" si="5"/>
        <v>0.21031551441186427</v>
      </c>
      <c r="R35" s="114">
        <f>SUM(R30:R34)</f>
        <v>791782518</v>
      </c>
      <c r="S35" s="116">
        <f>SUM(S30:S34)</f>
        <v>25242291</v>
      </c>
      <c r="T35" s="116">
        <f t="shared" si="6"/>
        <v>817024809</v>
      </c>
      <c r="U35" s="44">
        <f t="shared" si="7"/>
        <v>0.21294004856466658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2111674713</v>
      </c>
      <c r="AA35" s="85">
        <f t="shared" si="11"/>
        <v>150162017</v>
      </c>
      <c r="AB35" s="85">
        <f t="shared" si="12"/>
        <v>2261836730</v>
      </c>
      <c r="AC35" s="44">
        <f t="shared" si="13"/>
        <v>0.5894993858522436</v>
      </c>
      <c r="AD35" s="84">
        <f>SUM(AD30:AD34)</f>
        <v>633153095</v>
      </c>
      <c r="AE35" s="85">
        <f>SUM(AE30:AE34)</f>
        <v>41214389</v>
      </c>
      <c r="AF35" s="85">
        <f t="shared" si="14"/>
        <v>674367484</v>
      </c>
      <c r="AG35" s="44">
        <f t="shared" si="15"/>
        <v>0.5707031598422637</v>
      </c>
      <c r="AH35" s="44">
        <f t="shared" si="16"/>
        <v>0.21154241327566736</v>
      </c>
      <c r="AI35" s="66">
        <f>SUM(AI30:AI34)</f>
        <v>3636678894</v>
      </c>
      <c r="AJ35" s="66">
        <f>SUM(AJ30:AJ34)</f>
        <v>3480473575</v>
      </c>
      <c r="AK35" s="66">
        <f>SUM(AK30:AK34)</f>
        <v>1986317267</v>
      </c>
      <c r="AL35" s="66"/>
    </row>
    <row r="36" spans="1:38" s="59" customFormat="1" ht="12.75">
      <c r="A36" s="64"/>
      <c r="B36" s="65" t="s">
        <v>595</v>
      </c>
      <c r="C36" s="32"/>
      <c r="D36" s="84">
        <f>SUM(D9:D14,D16:D21,D23:D28,D30:D34)</f>
        <v>10561929351</v>
      </c>
      <c r="E36" s="85">
        <f>SUM(E9:E14,E16:E21,E23:E28,E30:E34)</f>
        <v>3148099526</v>
      </c>
      <c r="F36" s="86">
        <f t="shared" si="0"/>
        <v>13710028877</v>
      </c>
      <c r="G36" s="84">
        <f>SUM(G9:G14,G16:G21,G23:G28,G30:G34)</f>
        <v>10639025289</v>
      </c>
      <c r="H36" s="85">
        <f>SUM(H9:H14,H16:H21,H23:H28,H30:H34)</f>
        <v>3323841562</v>
      </c>
      <c r="I36" s="93">
        <f t="shared" si="1"/>
        <v>13962866851</v>
      </c>
      <c r="J36" s="84">
        <f>SUM(J9:J14,J16:J21,J23:J28,J30:J34)</f>
        <v>1968674724</v>
      </c>
      <c r="K36" s="95">
        <f>SUM(K9:K14,K16:K21,K23:K28,K30:K34)</f>
        <v>372243290</v>
      </c>
      <c r="L36" s="85">
        <f t="shared" si="2"/>
        <v>2340918014</v>
      </c>
      <c r="M36" s="44">
        <f t="shared" si="3"/>
        <v>0.17074493679055144</v>
      </c>
      <c r="N36" s="114">
        <f>SUM(N9:N14,N16:N21,N23:N28,N30:N34)</f>
        <v>2414112002</v>
      </c>
      <c r="O36" s="115">
        <f>SUM(O9:O14,O16:O21,O23:O28,O30:O34)</f>
        <v>593509663</v>
      </c>
      <c r="P36" s="116">
        <f t="shared" si="4"/>
        <v>3007621665</v>
      </c>
      <c r="Q36" s="44">
        <f t="shared" si="5"/>
        <v>0.2193738388141252</v>
      </c>
      <c r="R36" s="114">
        <f>SUM(R9:R14,R16:R21,R23:R28,R30:R34)</f>
        <v>2179627548</v>
      </c>
      <c r="S36" s="116">
        <f>SUM(S9:S14,S16:S21,S23:S28,S30:S34)</f>
        <v>384225565</v>
      </c>
      <c r="T36" s="116">
        <f t="shared" si="6"/>
        <v>2563853113</v>
      </c>
      <c r="U36" s="44">
        <f t="shared" si="7"/>
        <v>0.18361939137279537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6562414274</v>
      </c>
      <c r="AA36" s="85">
        <f t="shared" si="11"/>
        <v>1349978518</v>
      </c>
      <c r="AB36" s="85">
        <f t="shared" si="12"/>
        <v>7912392792</v>
      </c>
      <c r="AC36" s="44">
        <f t="shared" si="13"/>
        <v>0.5666739414215158</v>
      </c>
      <c r="AD36" s="84">
        <f>SUM(AD9:AD14,AD16:AD21,AD23:AD28,AD30:AD34)</f>
        <v>1981933584</v>
      </c>
      <c r="AE36" s="85">
        <f>SUM(AE9:AE14,AE16:AE21,AE23:AE28,AE30:AE34)</f>
        <v>415117925</v>
      </c>
      <c r="AF36" s="85">
        <f t="shared" si="14"/>
        <v>2397051509</v>
      </c>
      <c r="AG36" s="44">
        <f t="shared" si="15"/>
        <v>0.5816625458819736</v>
      </c>
      <c r="AH36" s="44">
        <f t="shared" si="16"/>
        <v>0.06958615756637876</v>
      </c>
      <c r="AI36" s="66">
        <f>SUM(AI9:AI14,AI16:AI21,AI23:AI28,AI30:AI34)</f>
        <v>11644923840</v>
      </c>
      <c r="AJ36" s="66">
        <f>SUM(AJ9:AJ14,AJ16:AJ21,AJ23:AJ28,AJ30:AJ34)</f>
        <v>12377945092</v>
      </c>
      <c r="AK36" s="66">
        <f>SUM(AK9:AK14,AK16:AK21,AK23:AK28,AK30:AK34)</f>
        <v>7199787055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42</v>
      </c>
      <c r="C9" s="39" t="s">
        <v>43</v>
      </c>
      <c r="D9" s="80">
        <v>24362424954</v>
      </c>
      <c r="E9" s="81">
        <v>5926610002</v>
      </c>
      <c r="F9" s="82">
        <f>$D9+$E9</f>
        <v>30289034956</v>
      </c>
      <c r="G9" s="80">
        <v>24436318002</v>
      </c>
      <c r="H9" s="81">
        <v>6221809435</v>
      </c>
      <c r="I9" s="83">
        <f>$G9+$H9</f>
        <v>30658127437</v>
      </c>
      <c r="J9" s="80">
        <v>5274100207</v>
      </c>
      <c r="K9" s="81">
        <v>620978282</v>
      </c>
      <c r="L9" s="81">
        <f>$J9+$K9</f>
        <v>5895078489</v>
      </c>
      <c r="M9" s="40">
        <f>IF($F9=0,0,$L9/$F9)</f>
        <v>0.19462747814724402</v>
      </c>
      <c r="N9" s="108">
        <v>5763864370</v>
      </c>
      <c r="O9" s="109">
        <v>1232609615</v>
      </c>
      <c r="P9" s="110">
        <f>$N9+$O9</f>
        <v>6996473985</v>
      </c>
      <c r="Q9" s="40">
        <f>IF($F9=0,0,$P9/$F9)</f>
        <v>0.23099032356638546</v>
      </c>
      <c r="R9" s="108">
        <v>5486783676</v>
      </c>
      <c r="S9" s="110">
        <v>942191733</v>
      </c>
      <c r="T9" s="110">
        <f>$R9+$S9</f>
        <v>6428975409</v>
      </c>
      <c r="U9" s="40">
        <f>IF($I9=0,0,$T9/$I9)</f>
        <v>0.20969889378309325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16524748253</v>
      </c>
      <c r="AA9" s="81">
        <f>$K9+$O9+$S9</f>
        <v>2795779630</v>
      </c>
      <c r="AB9" s="81">
        <f>$Z9+$AA9</f>
        <v>19320527883</v>
      </c>
      <c r="AC9" s="40">
        <f>IF($I9=0,0,$AB9/$I9)</f>
        <v>0.6301926927109994</v>
      </c>
      <c r="AD9" s="80">
        <v>4848918627</v>
      </c>
      <c r="AE9" s="81">
        <v>850133144</v>
      </c>
      <c r="AF9" s="81">
        <f>$AD9+$AE9</f>
        <v>5699051771</v>
      </c>
      <c r="AG9" s="40">
        <f>IF($AJ9=0,0,$AK9/$AJ9)</f>
        <v>0.6384014768223591</v>
      </c>
      <c r="AH9" s="40">
        <f>IF($AF9=0,0,(($T9/$AF9)-1))</f>
        <v>0.12807808514993035</v>
      </c>
      <c r="AI9" s="12">
        <v>27231741807</v>
      </c>
      <c r="AJ9" s="12">
        <v>26229714468</v>
      </c>
      <c r="AK9" s="12">
        <v>16745088453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24362424954</v>
      </c>
      <c r="E10" s="85">
        <f>E9</f>
        <v>5926610002</v>
      </c>
      <c r="F10" s="86">
        <f aca="true" t="shared" si="0" ref="F10:F45">$D10+$E10</f>
        <v>30289034956</v>
      </c>
      <c r="G10" s="84">
        <f>G9</f>
        <v>24436318002</v>
      </c>
      <c r="H10" s="85">
        <f>H9</f>
        <v>6221809435</v>
      </c>
      <c r="I10" s="86">
        <f aca="true" t="shared" si="1" ref="I10:I45">$G10+$H10</f>
        <v>30658127437</v>
      </c>
      <c r="J10" s="84">
        <f>J9</f>
        <v>5274100207</v>
      </c>
      <c r="K10" s="85">
        <f>K9</f>
        <v>620978282</v>
      </c>
      <c r="L10" s="85">
        <f aca="true" t="shared" si="2" ref="L10:L45">$J10+$K10</f>
        <v>5895078489</v>
      </c>
      <c r="M10" s="44">
        <f aca="true" t="shared" si="3" ref="M10:M45">IF($F10=0,0,$L10/$F10)</f>
        <v>0.19462747814724402</v>
      </c>
      <c r="N10" s="114">
        <f>N9</f>
        <v>5763864370</v>
      </c>
      <c r="O10" s="115">
        <f>O9</f>
        <v>1232609615</v>
      </c>
      <c r="P10" s="116">
        <f aca="true" t="shared" si="4" ref="P10:P45">$N10+$O10</f>
        <v>6996473985</v>
      </c>
      <c r="Q10" s="44">
        <f aca="true" t="shared" si="5" ref="Q10:Q45">IF($F10=0,0,$P10/$F10)</f>
        <v>0.23099032356638546</v>
      </c>
      <c r="R10" s="114">
        <f>R9</f>
        <v>5486783676</v>
      </c>
      <c r="S10" s="116">
        <f>S9</f>
        <v>942191733</v>
      </c>
      <c r="T10" s="116">
        <f aca="true" t="shared" si="6" ref="T10:T45">$R10+$S10</f>
        <v>6428975409</v>
      </c>
      <c r="U10" s="44">
        <f aca="true" t="shared" si="7" ref="U10:U45">IF($I10=0,0,$T10/$I10)</f>
        <v>0.20969889378309325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$J10+$N10+$R10</f>
        <v>16524748253</v>
      </c>
      <c r="AA10" s="85">
        <f aca="true" t="shared" si="11" ref="AA10:AA45">$K10+$O10+$S10</f>
        <v>2795779630</v>
      </c>
      <c r="AB10" s="85">
        <f aca="true" t="shared" si="12" ref="AB10:AB45">$Z10+$AA10</f>
        <v>19320527883</v>
      </c>
      <c r="AC10" s="44">
        <f aca="true" t="shared" si="13" ref="AC10:AC45">IF($I10=0,0,$AB10/$I10)</f>
        <v>0.6301926927109994</v>
      </c>
      <c r="AD10" s="84">
        <f>AD9</f>
        <v>4848918627</v>
      </c>
      <c r="AE10" s="85">
        <f>AE9</f>
        <v>850133144</v>
      </c>
      <c r="AF10" s="85">
        <f aca="true" t="shared" si="14" ref="AF10:AF45">$AD10+$AE10</f>
        <v>5699051771</v>
      </c>
      <c r="AG10" s="44">
        <f aca="true" t="shared" si="15" ref="AG10:AG45">IF($AJ10=0,0,$AK10/$AJ10)</f>
        <v>0.6384014768223591</v>
      </c>
      <c r="AH10" s="44">
        <f aca="true" t="shared" si="16" ref="AH10:AH45">IF($AF10=0,0,(($T10/$AF10)-1))</f>
        <v>0.12807808514993035</v>
      </c>
      <c r="AI10" s="66">
        <f>AI9</f>
        <v>27231741807</v>
      </c>
      <c r="AJ10" s="66">
        <f>AJ9</f>
        <v>26229714468</v>
      </c>
      <c r="AK10" s="66">
        <f>AK9</f>
        <v>16745088453</v>
      </c>
      <c r="AL10" s="66"/>
    </row>
    <row r="11" spans="1:38" s="13" customFormat="1" ht="12.75">
      <c r="A11" s="29" t="s">
        <v>97</v>
      </c>
      <c r="B11" s="63" t="s">
        <v>596</v>
      </c>
      <c r="C11" s="39" t="s">
        <v>597</v>
      </c>
      <c r="D11" s="80">
        <v>191038160</v>
      </c>
      <c r="E11" s="81">
        <v>87175441</v>
      </c>
      <c r="F11" s="82">
        <f t="shared" si="0"/>
        <v>278213601</v>
      </c>
      <c r="G11" s="80">
        <v>208610854</v>
      </c>
      <c r="H11" s="81">
        <v>39531844</v>
      </c>
      <c r="I11" s="83">
        <f t="shared" si="1"/>
        <v>248142698</v>
      </c>
      <c r="J11" s="80">
        <v>42246217</v>
      </c>
      <c r="K11" s="81">
        <v>7632742</v>
      </c>
      <c r="L11" s="81">
        <f t="shared" si="2"/>
        <v>49878959</v>
      </c>
      <c r="M11" s="40">
        <f t="shared" si="3"/>
        <v>0.1792829639554538</v>
      </c>
      <c r="N11" s="108">
        <v>45290491</v>
      </c>
      <c r="O11" s="109">
        <v>7355517</v>
      </c>
      <c r="P11" s="110">
        <f t="shared" si="4"/>
        <v>52646008</v>
      </c>
      <c r="Q11" s="40">
        <f t="shared" si="5"/>
        <v>0.1892287358014535</v>
      </c>
      <c r="R11" s="108">
        <v>40111218</v>
      </c>
      <c r="S11" s="110">
        <v>19442698</v>
      </c>
      <c r="T11" s="110">
        <f t="shared" si="6"/>
        <v>59553916</v>
      </c>
      <c r="U11" s="40">
        <f t="shared" si="7"/>
        <v>0.23999866399453754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127647926</v>
      </c>
      <c r="AA11" s="81">
        <f t="shared" si="11"/>
        <v>34430957</v>
      </c>
      <c r="AB11" s="81">
        <f t="shared" si="12"/>
        <v>162078883</v>
      </c>
      <c r="AC11" s="40">
        <f t="shared" si="13"/>
        <v>0.6531680533271222</v>
      </c>
      <c r="AD11" s="80">
        <v>35764789</v>
      </c>
      <c r="AE11" s="81">
        <v>15415153</v>
      </c>
      <c r="AF11" s="81">
        <f t="shared" si="14"/>
        <v>51179942</v>
      </c>
      <c r="AG11" s="40">
        <f t="shared" si="15"/>
        <v>0.6595207457269923</v>
      </c>
      <c r="AH11" s="40">
        <f t="shared" si="16"/>
        <v>0.16361827842634136</v>
      </c>
      <c r="AI11" s="12">
        <v>218783101</v>
      </c>
      <c r="AJ11" s="12">
        <v>224657444</v>
      </c>
      <c r="AK11" s="12">
        <v>148166245</v>
      </c>
      <c r="AL11" s="12"/>
    </row>
    <row r="12" spans="1:38" s="13" customFormat="1" ht="12.75">
      <c r="A12" s="29" t="s">
        <v>97</v>
      </c>
      <c r="B12" s="63" t="s">
        <v>598</v>
      </c>
      <c r="C12" s="39" t="s">
        <v>599</v>
      </c>
      <c r="D12" s="80">
        <v>169852000</v>
      </c>
      <c r="E12" s="81">
        <v>56616000</v>
      </c>
      <c r="F12" s="82">
        <f t="shared" si="0"/>
        <v>226468000</v>
      </c>
      <c r="G12" s="80">
        <v>168354000</v>
      </c>
      <c r="H12" s="81">
        <v>83163000</v>
      </c>
      <c r="I12" s="83">
        <f t="shared" si="1"/>
        <v>251517000</v>
      </c>
      <c r="J12" s="80">
        <v>37889684</v>
      </c>
      <c r="K12" s="81">
        <v>1831441</v>
      </c>
      <c r="L12" s="81">
        <f t="shared" si="2"/>
        <v>39721125</v>
      </c>
      <c r="M12" s="40">
        <f t="shared" si="3"/>
        <v>0.1753939850221665</v>
      </c>
      <c r="N12" s="108">
        <v>46416834</v>
      </c>
      <c r="O12" s="109">
        <v>532317</v>
      </c>
      <c r="P12" s="110">
        <f t="shared" si="4"/>
        <v>46949151</v>
      </c>
      <c r="Q12" s="40">
        <f t="shared" si="5"/>
        <v>0.2073103087411908</v>
      </c>
      <c r="R12" s="108">
        <v>43835541</v>
      </c>
      <c r="S12" s="110">
        <v>11550667</v>
      </c>
      <c r="T12" s="110">
        <f t="shared" si="6"/>
        <v>55386208</v>
      </c>
      <c r="U12" s="40">
        <f t="shared" si="7"/>
        <v>0.22020860617771362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128142059</v>
      </c>
      <c r="AA12" s="81">
        <f t="shared" si="11"/>
        <v>13914425</v>
      </c>
      <c r="AB12" s="81">
        <f t="shared" si="12"/>
        <v>142056484</v>
      </c>
      <c r="AC12" s="40">
        <f t="shared" si="13"/>
        <v>0.5647987372622925</v>
      </c>
      <c r="AD12" s="80">
        <v>44275611</v>
      </c>
      <c r="AE12" s="81">
        <v>8314346</v>
      </c>
      <c r="AF12" s="81">
        <f t="shared" si="14"/>
        <v>52589957</v>
      </c>
      <c r="AG12" s="40">
        <f t="shared" si="15"/>
        <v>0.6469066290019957</v>
      </c>
      <c r="AH12" s="40">
        <f t="shared" si="16"/>
        <v>0.053170817386293034</v>
      </c>
      <c r="AI12" s="12">
        <v>226375332</v>
      </c>
      <c r="AJ12" s="12">
        <v>224152761</v>
      </c>
      <c r="AK12" s="12">
        <v>145005907</v>
      </c>
      <c r="AL12" s="12"/>
    </row>
    <row r="13" spans="1:38" s="13" customFormat="1" ht="12.75">
      <c r="A13" s="29" t="s">
        <v>97</v>
      </c>
      <c r="B13" s="63" t="s">
        <v>600</v>
      </c>
      <c r="C13" s="39" t="s">
        <v>601</v>
      </c>
      <c r="D13" s="80">
        <v>191567025</v>
      </c>
      <c r="E13" s="81">
        <v>25023288</v>
      </c>
      <c r="F13" s="82">
        <f t="shared" si="0"/>
        <v>216590313</v>
      </c>
      <c r="G13" s="80">
        <v>193784340</v>
      </c>
      <c r="H13" s="81">
        <v>19333575</v>
      </c>
      <c r="I13" s="83">
        <f t="shared" si="1"/>
        <v>213117915</v>
      </c>
      <c r="J13" s="80">
        <v>42504766</v>
      </c>
      <c r="K13" s="81">
        <v>2565705</v>
      </c>
      <c r="L13" s="81">
        <f t="shared" si="2"/>
        <v>45070471</v>
      </c>
      <c r="M13" s="40">
        <f t="shared" si="3"/>
        <v>0.20809089001131828</v>
      </c>
      <c r="N13" s="108">
        <v>43549920</v>
      </c>
      <c r="O13" s="109">
        <v>3788335</v>
      </c>
      <c r="P13" s="110">
        <f t="shared" si="4"/>
        <v>47338255</v>
      </c>
      <c r="Q13" s="40">
        <f t="shared" si="5"/>
        <v>0.2185612751757739</v>
      </c>
      <c r="R13" s="108">
        <v>43870296</v>
      </c>
      <c r="S13" s="110">
        <v>1267224</v>
      </c>
      <c r="T13" s="110">
        <f t="shared" si="6"/>
        <v>45137520</v>
      </c>
      <c r="U13" s="40">
        <f t="shared" si="7"/>
        <v>0.2117959909658463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129924982</v>
      </c>
      <c r="AA13" s="81">
        <f t="shared" si="11"/>
        <v>7621264</v>
      </c>
      <c r="AB13" s="81">
        <f t="shared" si="12"/>
        <v>137546246</v>
      </c>
      <c r="AC13" s="40">
        <f t="shared" si="13"/>
        <v>0.6453997356346134</v>
      </c>
      <c r="AD13" s="80">
        <v>39849399</v>
      </c>
      <c r="AE13" s="81">
        <v>16375140</v>
      </c>
      <c r="AF13" s="81">
        <f t="shared" si="14"/>
        <v>56224539</v>
      </c>
      <c r="AG13" s="40">
        <f t="shared" si="15"/>
        <v>0.7758815448188003</v>
      </c>
      <c r="AH13" s="40">
        <f t="shared" si="16"/>
        <v>-0.19719181690400345</v>
      </c>
      <c r="AI13" s="12">
        <v>208134480</v>
      </c>
      <c r="AJ13" s="12">
        <v>213039225</v>
      </c>
      <c r="AK13" s="12">
        <v>165293203</v>
      </c>
      <c r="AL13" s="12"/>
    </row>
    <row r="14" spans="1:38" s="13" customFormat="1" ht="12.75">
      <c r="A14" s="29" t="s">
        <v>97</v>
      </c>
      <c r="B14" s="63" t="s">
        <v>602</v>
      </c>
      <c r="C14" s="39" t="s">
        <v>603</v>
      </c>
      <c r="D14" s="80">
        <v>711341187</v>
      </c>
      <c r="E14" s="81">
        <v>197936803</v>
      </c>
      <c r="F14" s="82">
        <f t="shared" si="0"/>
        <v>909277990</v>
      </c>
      <c r="G14" s="80">
        <v>723455932</v>
      </c>
      <c r="H14" s="81">
        <v>196544255</v>
      </c>
      <c r="I14" s="83">
        <f t="shared" si="1"/>
        <v>920000187</v>
      </c>
      <c r="J14" s="80">
        <v>145281572</v>
      </c>
      <c r="K14" s="81">
        <v>19012559</v>
      </c>
      <c r="L14" s="81">
        <f t="shared" si="2"/>
        <v>164294131</v>
      </c>
      <c r="M14" s="40">
        <f t="shared" si="3"/>
        <v>0.18068636083449022</v>
      </c>
      <c r="N14" s="108">
        <v>157491984</v>
      </c>
      <c r="O14" s="109">
        <v>45512647</v>
      </c>
      <c r="P14" s="110">
        <f t="shared" si="4"/>
        <v>203004631</v>
      </c>
      <c r="Q14" s="40">
        <f t="shared" si="5"/>
        <v>0.2232591498228171</v>
      </c>
      <c r="R14" s="108">
        <v>178356525</v>
      </c>
      <c r="S14" s="110">
        <v>11370931</v>
      </c>
      <c r="T14" s="110">
        <f t="shared" si="6"/>
        <v>189727456</v>
      </c>
      <c r="U14" s="40">
        <f t="shared" si="7"/>
        <v>0.20622545373460885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481130081</v>
      </c>
      <c r="AA14" s="81">
        <f t="shared" si="11"/>
        <v>75896137</v>
      </c>
      <c r="AB14" s="81">
        <f t="shared" si="12"/>
        <v>557026218</v>
      </c>
      <c r="AC14" s="40">
        <f t="shared" si="13"/>
        <v>0.6054631573678148</v>
      </c>
      <c r="AD14" s="80">
        <v>136307723</v>
      </c>
      <c r="AE14" s="81">
        <v>9923489</v>
      </c>
      <c r="AF14" s="81">
        <f t="shared" si="14"/>
        <v>146231212</v>
      </c>
      <c r="AG14" s="40">
        <f t="shared" si="15"/>
        <v>0.5817547938041359</v>
      </c>
      <c r="AH14" s="40">
        <f t="shared" si="16"/>
        <v>0.29744842708408936</v>
      </c>
      <c r="AI14" s="12">
        <v>776926843</v>
      </c>
      <c r="AJ14" s="12">
        <v>777108773</v>
      </c>
      <c r="AK14" s="12">
        <v>452086754</v>
      </c>
      <c r="AL14" s="12"/>
    </row>
    <row r="15" spans="1:38" s="13" customFormat="1" ht="12.75">
      <c r="A15" s="29" t="s">
        <v>97</v>
      </c>
      <c r="B15" s="63" t="s">
        <v>604</v>
      </c>
      <c r="C15" s="39" t="s">
        <v>605</v>
      </c>
      <c r="D15" s="80">
        <v>430479736</v>
      </c>
      <c r="E15" s="81">
        <v>86848463</v>
      </c>
      <c r="F15" s="82">
        <f t="shared" si="0"/>
        <v>517328199</v>
      </c>
      <c r="G15" s="80">
        <v>430479736</v>
      </c>
      <c r="H15" s="81">
        <v>86848463</v>
      </c>
      <c r="I15" s="83">
        <f t="shared" si="1"/>
        <v>517328199</v>
      </c>
      <c r="J15" s="80">
        <v>75463646</v>
      </c>
      <c r="K15" s="81">
        <v>13589421</v>
      </c>
      <c r="L15" s="81">
        <f t="shared" si="2"/>
        <v>89053067</v>
      </c>
      <c r="M15" s="40">
        <f t="shared" si="3"/>
        <v>0.1721403688647562</v>
      </c>
      <c r="N15" s="108">
        <v>121848157</v>
      </c>
      <c r="O15" s="109">
        <v>26488502</v>
      </c>
      <c r="P15" s="110">
        <f t="shared" si="4"/>
        <v>148336659</v>
      </c>
      <c r="Q15" s="40">
        <f t="shared" si="5"/>
        <v>0.28673607834781883</v>
      </c>
      <c r="R15" s="108">
        <v>83150657</v>
      </c>
      <c r="S15" s="110">
        <v>9075665</v>
      </c>
      <c r="T15" s="110">
        <f t="shared" si="6"/>
        <v>92226322</v>
      </c>
      <c r="U15" s="40">
        <f t="shared" si="7"/>
        <v>0.1782742989426718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280462460</v>
      </c>
      <c r="AA15" s="81">
        <f t="shared" si="11"/>
        <v>49153588</v>
      </c>
      <c r="AB15" s="81">
        <f t="shared" si="12"/>
        <v>329616048</v>
      </c>
      <c r="AC15" s="40">
        <f t="shared" si="13"/>
        <v>0.6371507461552468</v>
      </c>
      <c r="AD15" s="80">
        <v>79084992</v>
      </c>
      <c r="AE15" s="81">
        <v>12290754</v>
      </c>
      <c r="AF15" s="81">
        <f t="shared" si="14"/>
        <v>91375746</v>
      </c>
      <c r="AG15" s="40">
        <f t="shared" si="15"/>
        <v>0.6169752573087419</v>
      </c>
      <c r="AH15" s="40">
        <f t="shared" si="16"/>
        <v>0.009308553278459586</v>
      </c>
      <c r="AI15" s="12">
        <v>513336121</v>
      </c>
      <c r="AJ15" s="12">
        <v>522181151</v>
      </c>
      <c r="AK15" s="12">
        <v>322172850</v>
      </c>
      <c r="AL15" s="12"/>
    </row>
    <row r="16" spans="1:38" s="13" customFormat="1" ht="12.75">
      <c r="A16" s="29" t="s">
        <v>116</v>
      </c>
      <c r="B16" s="63" t="s">
        <v>606</v>
      </c>
      <c r="C16" s="39" t="s">
        <v>607</v>
      </c>
      <c r="D16" s="80">
        <v>248470930</v>
      </c>
      <c r="E16" s="81">
        <v>45765500</v>
      </c>
      <c r="F16" s="82">
        <f t="shared" si="0"/>
        <v>294236430</v>
      </c>
      <c r="G16" s="80">
        <v>261273930</v>
      </c>
      <c r="H16" s="81">
        <v>40265500</v>
      </c>
      <c r="I16" s="83">
        <f t="shared" si="1"/>
        <v>301539430</v>
      </c>
      <c r="J16" s="80">
        <v>46493838</v>
      </c>
      <c r="K16" s="81">
        <v>4527659</v>
      </c>
      <c r="L16" s="81">
        <f t="shared" si="2"/>
        <v>51021497</v>
      </c>
      <c r="M16" s="40">
        <f t="shared" si="3"/>
        <v>0.173403058893829</v>
      </c>
      <c r="N16" s="108">
        <v>71196729</v>
      </c>
      <c r="O16" s="109">
        <v>9295987</v>
      </c>
      <c r="P16" s="110">
        <f t="shared" si="4"/>
        <v>80492716</v>
      </c>
      <c r="Q16" s="40">
        <f t="shared" si="5"/>
        <v>0.27356475199213093</v>
      </c>
      <c r="R16" s="108">
        <v>51045900</v>
      </c>
      <c r="S16" s="110">
        <v>4941070</v>
      </c>
      <c r="T16" s="110">
        <f t="shared" si="6"/>
        <v>55986970</v>
      </c>
      <c r="U16" s="40">
        <f t="shared" si="7"/>
        <v>0.1856704776552771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168736467</v>
      </c>
      <c r="AA16" s="81">
        <f t="shared" si="11"/>
        <v>18764716</v>
      </c>
      <c r="AB16" s="81">
        <f t="shared" si="12"/>
        <v>187501183</v>
      </c>
      <c r="AC16" s="40">
        <f t="shared" si="13"/>
        <v>0.6218131506052127</v>
      </c>
      <c r="AD16" s="80">
        <v>69089299</v>
      </c>
      <c r="AE16" s="81">
        <v>15026378</v>
      </c>
      <c r="AF16" s="81">
        <f t="shared" si="14"/>
        <v>84115677</v>
      </c>
      <c r="AG16" s="40">
        <f t="shared" si="15"/>
        <v>0.680598574011873</v>
      </c>
      <c r="AH16" s="40">
        <f t="shared" si="16"/>
        <v>-0.33440504794367876</v>
      </c>
      <c r="AI16" s="12">
        <v>304365160</v>
      </c>
      <c r="AJ16" s="12">
        <v>322931160</v>
      </c>
      <c r="AK16" s="12">
        <v>219786487</v>
      </c>
      <c r="AL16" s="12"/>
    </row>
    <row r="17" spans="1:38" s="59" customFormat="1" ht="12.75">
      <c r="A17" s="64"/>
      <c r="B17" s="65" t="s">
        <v>608</v>
      </c>
      <c r="C17" s="32"/>
      <c r="D17" s="84">
        <f>SUM(D11:D16)</f>
        <v>1942749038</v>
      </c>
      <c r="E17" s="85">
        <f>SUM(E11:E16)</f>
        <v>499365495</v>
      </c>
      <c r="F17" s="93">
        <f t="shared" si="0"/>
        <v>2442114533</v>
      </c>
      <c r="G17" s="84">
        <f>SUM(G11:G16)</f>
        <v>1985958792</v>
      </c>
      <c r="H17" s="85">
        <f>SUM(H11:H16)</f>
        <v>465686637</v>
      </c>
      <c r="I17" s="86">
        <f t="shared" si="1"/>
        <v>2451645429</v>
      </c>
      <c r="J17" s="84">
        <f>SUM(J11:J16)</f>
        <v>389879723</v>
      </c>
      <c r="K17" s="85">
        <f>SUM(K11:K16)</f>
        <v>49159527</v>
      </c>
      <c r="L17" s="85">
        <f t="shared" si="2"/>
        <v>439039250</v>
      </c>
      <c r="M17" s="44">
        <f t="shared" si="3"/>
        <v>0.17977832082292433</v>
      </c>
      <c r="N17" s="114">
        <f>SUM(N11:N16)</f>
        <v>485794115</v>
      </c>
      <c r="O17" s="115">
        <f>SUM(O11:O16)</f>
        <v>92973305</v>
      </c>
      <c r="P17" s="116">
        <f t="shared" si="4"/>
        <v>578767420</v>
      </c>
      <c r="Q17" s="44">
        <f t="shared" si="5"/>
        <v>0.2369943801485088</v>
      </c>
      <c r="R17" s="114">
        <f>SUM(R11:R16)</f>
        <v>440370137</v>
      </c>
      <c r="S17" s="116">
        <f>SUM(S11:S16)</f>
        <v>57648255</v>
      </c>
      <c r="T17" s="116">
        <f t="shared" si="6"/>
        <v>498018392</v>
      </c>
      <c r="U17" s="44">
        <f t="shared" si="7"/>
        <v>0.20313638591822653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1316043975</v>
      </c>
      <c r="AA17" s="85">
        <f t="shared" si="11"/>
        <v>199781087</v>
      </c>
      <c r="AB17" s="85">
        <f t="shared" si="12"/>
        <v>1515825062</v>
      </c>
      <c r="AC17" s="44">
        <f t="shared" si="13"/>
        <v>0.6182888618678798</v>
      </c>
      <c r="AD17" s="84">
        <f>SUM(AD11:AD16)</f>
        <v>404371813</v>
      </c>
      <c r="AE17" s="85">
        <f>SUM(AE11:AE16)</f>
        <v>77345260</v>
      </c>
      <c r="AF17" s="85">
        <f t="shared" si="14"/>
        <v>481717073</v>
      </c>
      <c r="AG17" s="44">
        <f t="shared" si="15"/>
        <v>0.6359310875461002</v>
      </c>
      <c r="AH17" s="44">
        <f t="shared" si="16"/>
        <v>0.03384002750510784</v>
      </c>
      <c r="AI17" s="66">
        <f>SUM(AI11:AI16)</f>
        <v>2247921037</v>
      </c>
      <c r="AJ17" s="66">
        <f>SUM(AJ11:AJ16)</f>
        <v>2284070514</v>
      </c>
      <c r="AK17" s="66">
        <f>SUM(AK11:AK16)</f>
        <v>1452511446</v>
      </c>
      <c r="AL17" s="66"/>
    </row>
    <row r="18" spans="1:38" s="13" customFormat="1" ht="12.75">
      <c r="A18" s="29" t="s">
        <v>97</v>
      </c>
      <c r="B18" s="63" t="s">
        <v>609</v>
      </c>
      <c r="C18" s="39" t="s">
        <v>610</v>
      </c>
      <c r="D18" s="80">
        <v>332648323</v>
      </c>
      <c r="E18" s="81">
        <v>74942595</v>
      </c>
      <c r="F18" s="82">
        <f t="shared" si="0"/>
        <v>407590918</v>
      </c>
      <c r="G18" s="80">
        <v>332648323</v>
      </c>
      <c r="H18" s="81">
        <v>74942595</v>
      </c>
      <c r="I18" s="83">
        <f t="shared" si="1"/>
        <v>407590918</v>
      </c>
      <c r="J18" s="80">
        <v>60433151</v>
      </c>
      <c r="K18" s="81">
        <v>7282752</v>
      </c>
      <c r="L18" s="81">
        <f t="shared" si="2"/>
        <v>67715903</v>
      </c>
      <c r="M18" s="40">
        <f t="shared" si="3"/>
        <v>0.1661369280068208</v>
      </c>
      <c r="N18" s="108">
        <v>101187402</v>
      </c>
      <c r="O18" s="109">
        <v>16896696</v>
      </c>
      <c r="P18" s="110">
        <f t="shared" si="4"/>
        <v>118084098</v>
      </c>
      <c r="Q18" s="40">
        <f t="shared" si="5"/>
        <v>0.28971228941857824</v>
      </c>
      <c r="R18" s="108">
        <v>75002024</v>
      </c>
      <c r="S18" s="110">
        <v>13167683</v>
      </c>
      <c r="T18" s="110">
        <f t="shared" si="6"/>
        <v>88169707</v>
      </c>
      <c r="U18" s="40">
        <f t="shared" si="7"/>
        <v>0.2163191158248526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236622577</v>
      </c>
      <c r="AA18" s="81">
        <f t="shared" si="11"/>
        <v>37347131</v>
      </c>
      <c r="AB18" s="81">
        <f t="shared" si="12"/>
        <v>273969708</v>
      </c>
      <c r="AC18" s="40">
        <f t="shared" si="13"/>
        <v>0.6721683332502517</v>
      </c>
      <c r="AD18" s="80">
        <v>68368399</v>
      </c>
      <c r="AE18" s="81">
        <v>15480117</v>
      </c>
      <c r="AF18" s="81">
        <f t="shared" si="14"/>
        <v>83848516</v>
      </c>
      <c r="AG18" s="40">
        <f t="shared" si="15"/>
        <v>0.6290109268686853</v>
      </c>
      <c r="AH18" s="40">
        <f t="shared" si="16"/>
        <v>0.05153568847897083</v>
      </c>
      <c r="AI18" s="12">
        <v>354938567</v>
      </c>
      <c r="AJ18" s="12">
        <v>363002349</v>
      </c>
      <c r="AK18" s="12">
        <v>228332444</v>
      </c>
      <c r="AL18" s="12"/>
    </row>
    <row r="19" spans="1:38" s="13" customFormat="1" ht="12.75">
      <c r="A19" s="29" t="s">
        <v>97</v>
      </c>
      <c r="B19" s="63" t="s">
        <v>59</v>
      </c>
      <c r="C19" s="39" t="s">
        <v>60</v>
      </c>
      <c r="D19" s="80">
        <v>1324055007</v>
      </c>
      <c r="E19" s="81">
        <v>277652314</v>
      </c>
      <c r="F19" s="82">
        <f t="shared" si="0"/>
        <v>1601707321</v>
      </c>
      <c r="G19" s="80">
        <v>1345429813</v>
      </c>
      <c r="H19" s="81">
        <v>319382003</v>
      </c>
      <c r="I19" s="83">
        <f t="shared" si="1"/>
        <v>1664811816</v>
      </c>
      <c r="J19" s="80">
        <v>223451194</v>
      </c>
      <c r="K19" s="81">
        <v>12639810</v>
      </c>
      <c r="L19" s="81">
        <f t="shared" si="2"/>
        <v>236091004</v>
      </c>
      <c r="M19" s="40">
        <f t="shared" si="3"/>
        <v>0.14739959098932032</v>
      </c>
      <c r="N19" s="108">
        <v>342572441</v>
      </c>
      <c r="O19" s="109">
        <v>69045429</v>
      </c>
      <c r="P19" s="110">
        <f t="shared" si="4"/>
        <v>411617870</v>
      </c>
      <c r="Q19" s="40">
        <f t="shared" si="5"/>
        <v>0.256986944245852</v>
      </c>
      <c r="R19" s="108">
        <v>304819000</v>
      </c>
      <c r="S19" s="110">
        <v>44025532</v>
      </c>
      <c r="T19" s="110">
        <f t="shared" si="6"/>
        <v>348844532</v>
      </c>
      <c r="U19" s="40">
        <f t="shared" si="7"/>
        <v>0.2095399183543517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870842635</v>
      </c>
      <c r="AA19" s="81">
        <f t="shared" si="11"/>
        <v>125710771</v>
      </c>
      <c r="AB19" s="81">
        <f t="shared" si="12"/>
        <v>996553406</v>
      </c>
      <c r="AC19" s="40">
        <f t="shared" si="13"/>
        <v>0.5985982297953608</v>
      </c>
      <c r="AD19" s="80">
        <v>249609520</v>
      </c>
      <c r="AE19" s="81">
        <v>48031220</v>
      </c>
      <c r="AF19" s="81">
        <f t="shared" si="14"/>
        <v>297640740</v>
      </c>
      <c r="AG19" s="40">
        <f t="shared" si="15"/>
        <v>0.6490756454129544</v>
      </c>
      <c r="AH19" s="40">
        <f t="shared" si="16"/>
        <v>0.1720322023120895</v>
      </c>
      <c r="AI19" s="12">
        <v>1599809521</v>
      </c>
      <c r="AJ19" s="12">
        <v>1520146781</v>
      </c>
      <c r="AK19" s="12">
        <v>986690253</v>
      </c>
      <c r="AL19" s="12"/>
    </row>
    <row r="20" spans="1:38" s="13" customFormat="1" ht="12.75">
      <c r="A20" s="29" t="s">
        <v>97</v>
      </c>
      <c r="B20" s="63" t="s">
        <v>87</v>
      </c>
      <c r="C20" s="39" t="s">
        <v>88</v>
      </c>
      <c r="D20" s="80">
        <v>891306452</v>
      </c>
      <c r="E20" s="81">
        <v>189043691</v>
      </c>
      <c r="F20" s="82">
        <f t="shared" si="0"/>
        <v>1080350143</v>
      </c>
      <c r="G20" s="80">
        <v>931090241</v>
      </c>
      <c r="H20" s="81">
        <v>198351933</v>
      </c>
      <c r="I20" s="83">
        <f t="shared" si="1"/>
        <v>1129442174</v>
      </c>
      <c r="J20" s="80">
        <v>161693171</v>
      </c>
      <c r="K20" s="81">
        <v>14835828</v>
      </c>
      <c r="L20" s="81">
        <f t="shared" si="2"/>
        <v>176528999</v>
      </c>
      <c r="M20" s="40">
        <f t="shared" si="3"/>
        <v>0.16339980157710776</v>
      </c>
      <c r="N20" s="108">
        <v>189567625</v>
      </c>
      <c r="O20" s="109">
        <v>23765244</v>
      </c>
      <c r="P20" s="110">
        <f t="shared" si="4"/>
        <v>213332869</v>
      </c>
      <c r="Q20" s="40">
        <f t="shared" si="5"/>
        <v>0.1974664143678463</v>
      </c>
      <c r="R20" s="108">
        <v>193657033</v>
      </c>
      <c r="S20" s="110">
        <v>22976054</v>
      </c>
      <c r="T20" s="110">
        <f t="shared" si="6"/>
        <v>216633087</v>
      </c>
      <c r="U20" s="40">
        <f t="shared" si="7"/>
        <v>0.1918053814413344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544917829</v>
      </c>
      <c r="AA20" s="81">
        <f t="shared" si="11"/>
        <v>61577126</v>
      </c>
      <c r="AB20" s="81">
        <f t="shared" si="12"/>
        <v>606494955</v>
      </c>
      <c r="AC20" s="40">
        <f t="shared" si="13"/>
        <v>0.5369862831065134</v>
      </c>
      <c r="AD20" s="80">
        <v>143824032</v>
      </c>
      <c r="AE20" s="81">
        <v>26419276</v>
      </c>
      <c r="AF20" s="81">
        <f t="shared" si="14"/>
        <v>170243308</v>
      </c>
      <c r="AG20" s="40">
        <f t="shared" si="15"/>
        <v>0.5007431587147194</v>
      </c>
      <c r="AH20" s="40">
        <f t="shared" si="16"/>
        <v>0.27249105732837386</v>
      </c>
      <c r="AI20" s="12">
        <v>1041867261</v>
      </c>
      <c r="AJ20" s="12">
        <v>1049583332</v>
      </c>
      <c r="AK20" s="12">
        <v>525571673</v>
      </c>
      <c r="AL20" s="12"/>
    </row>
    <row r="21" spans="1:38" s="13" customFormat="1" ht="12.75">
      <c r="A21" s="29" t="s">
        <v>97</v>
      </c>
      <c r="B21" s="63" t="s">
        <v>611</v>
      </c>
      <c r="C21" s="39" t="s">
        <v>612</v>
      </c>
      <c r="D21" s="80">
        <v>686469345</v>
      </c>
      <c r="E21" s="81">
        <v>90346655</v>
      </c>
      <c r="F21" s="83">
        <f t="shared" si="0"/>
        <v>776816000</v>
      </c>
      <c r="G21" s="80">
        <v>685327823</v>
      </c>
      <c r="H21" s="81">
        <v>136782338</v>
      </c>
      <c r="I21" s="83">
        <f t="shared" si="1"/>
        <v>822110161</v>
      </c>
      <c r="J21" s="80">
        <v>153287477</v>
      </c>
      <c r="K21" s="81">
        <v>13927762</v>
      </c>
      <c r="L21" s="81">
        <f t="shared" si="2"/>
        <v>167215239</v>
      </c>
      <c r="M21" s="40">
        <f t="shared" si="3"/>
        <v>0.21525720247780683</v>
      </c>
      <c r="N21" s="108">
        <v>147986215</v>
      </c>
      <c r="O21" s="109">
        <v>35020850</v>
      </c>
      <c r="P21" s="110">
        <f t="shared" si="4"/>
        <v>183007065</v>
      </c>
      <c r="Q21" s="40">
        <f t="shared" si="5"/>
        <v>0.2355861169182921</v>
      </c>
      <c r="R21" s="108">
        <v>161500199</v>
      </c>
      <c r="S21" s="110">
        <v>18161915</v>
      </c>
      <c r="T21" s="110">
        <f t="shared" si="6"/>
        <v>179662114</v>
      </c>
      <c r="U21" s="40">
        <f t="shared" si="7"/>
        <v>0.21853776114561368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462773891</v>
      </c>
      <c r="AA21" s="81">
        <f t="shared" si="11"/>
        <v>67110527</v>
      </c>
      <c r="AB21" s="81">
        <f t="shared" si="12"/>
        <v>529884418</v>
      </c>
      <c r="AC21" s="40">
        <f t="shared" si="13"/>
        <v>0.6445418669384382</v>
      </c>
      <c r="AD21" s="80">
        <v>146767486</v>
      </c>
      <c r="AE21" s="81">
        <v>18333528</v>
      </c>
      <c r="AF21" s="81">
        <f t="shared" si="14"/>
        <v>165101014</v>
      </c>
      <c r="AG21" s="40">
        <f t="shared" si="15"/>
        <v>0.6139711868562575</v>
      </c>
      <c r="AH21" s="40">
        <f t="shared" si="16"/>
        <v>0.08819509733598618</v>
      </c>
      <c r="AI21" s="12">
        <v>748767312</v>
      </c>
      <c r="AJ21" s="12">
        <v>772590669</v>
      </c>
      <c r="AK21" s="12">
        <v>474348410</v>
      </c>
      <c r="AL21" s="12"/>
    </row>
    <row r="22" spans="1:38" s="13" customFormat="1" ht="12.75">
      <c r="A22" s="29" t="s">
        <v>97</v>
      </c>
      <c r="B22" s="63" t="s">
        <v>613</v>
      </c>
      <c r="C22" s="39" t="s">
        <v>614</v>
      </c>
      <c r="D22" s="80">
        <v>426963710</v>
      </c>
      <c r="E22" s="81">
        <v>49712040</v>
      </c>
      <c r="F22" s="82">
        <f t="shared" si="0"/>
        <v>476675750</v>
      </c>
      <c r="G22" s="80">
        <v>433412353</v>
      </c>
      <c r="H22" s="81">
        <v>58787868</v>
      </c>
      <c r="I22" s="83">
        <f t="shared" si="1"/>
        <v>492200221</v>
      </c>
      <c r="J22" s="80">
        <v>93706249</v>
      </c>
      <c r="K22" s="81">
        <v>3718616</v>
      </c>
      <c r="L22" s="81">
        <f t="shared" si="2"/>
        <v>97424865</v>
      </c>
      <c r="M22" s="40">
        <f t="shared" si="3"/>
        <v>0.20438393394251753</v>
      </c>
      <c r="N22" s="108">
        <v>94772795</v>
      </c>
      <c r="O22" s="109">
        <v>7326587</v>
      </c>
      <c r="P22" s="110">
        <f t="shared" si="4"/>
        <v>102099382</v>
      </c>
      <c r="Q22" s="40">
        <f t="shared" si="5"/>
        <v>0.21419042609153077</v>
      </c>
      <c r="R22" s="108">
        <v>100584710</v>
      </c>
      <c r="S22" s="110">
        <v>9432028</v>
      </c>
      <c r="T22" s="110">
        <f t="shared" si="6"/>
        <v>110016738</v>
      </c>
      <c r="U22" s="40">
        <f t="shared" si="7"/>
        <v>0.22352029378710905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289063754</v>
      </c>
      <c r="AA22" s="81">
        <f t="shared" si="11"/>
        <v>20477231</v>
      </c>
      <c r="AB22" s="81">
        <f t="shared" si="12"/>
        <v>309540985</v>
      </c>
      <c r="AC22" s="40">
        <f t="shared" si="13"/>
        <v>0.6288924136830081</v>
      </c>
      <c r="AD22" s="80">
        <v>86152933</v>
      </c>
      <c r="AE22" s="81">
        <v>9069182</v>
      </c>
      <c r="AF22" s="81">
        <f t="shared" si="14"/>
        <v>95222115</v>
      </c>
      <c r="AG22" s="40">
        <f t="shared" si="15"/>
        <v>0.6296009286944895</v>
      </c>
      <c r="AH22" s="40">
        <f t="shared" si="16"/>
        <v>0.15536961135551342</v>
      </c>
      <c r="AI22" s="12">
        <v>428107306</v>
      </c>
      <c r="AJ22" s="12">
        <v>457308625</v>
      </c>
      <c r="AK22" s="12">
        <v>287921935</v>
      </c>
      <c r="AL22" s="12"/>
    </row>
    <row r="23" spans="1:38" s="13" customFormat="1" ht="12.75">
      <c r="A23" s="29" t="s">
        <v>116</v>
      </c>
      <c r="B23" s="63" t="s">
        <v>615</v>
      </c>
      <c r="C23" s="39" t="s">
        <v>616</v>
      </c>
      <c r="D23" s="80">
        <v>407407986</v>
      </c>
      <c r="E23" s="81">
        <v>11102021</v>
      </c>
      <c r="F23" s="82">
        <f t="shared" si="0"/>
        <v>418510007</v>
      </c>
      <c r="G23" s="80">
        <v>332455647</v>
      </c>
      <c r="H23" s="81">
        <v>11194133</v>
      </c>
      <c r="I23" s="83">
        <f t="shared" si="1"/>
        <v>343649780</v>
      </c>
      <c r="J23" s="80">
        <v>62428871</v>
      </c>
      <c r="K23" s="81">
        <v>459022</v>
      </c>
      <c r="L23" s="81">
        <f t="shared" si="2"/>
        <v>62887893</v>
      </c>
      <c r="M23" s="40">
        <f t="shared" si="3"/>
        <v>0.15026616316966585</v>
      </c>
      <c r="N23" s="108">
        <v>77875920</v>
      </c>
      <c r="O23" s="109">
        <v>129351</v>
      </c>
      <c r="P23" s="110">
        <f t="shared" si="4"/>
        <v>78005271</v>
      </c>
      <c r="Q23" s="40">
        <f t="shared" si="5"/>
        <v>0.18638806646264972</v>
      </c>
      <c r="R23" s="108">
        <v>79132935</v>
      </c>
      <c r="S23" s="110">
        <v>1569495</v>
      </c>
      <c r="T23" s="110">
        <f t="shared" si="6"/>
        <v>80702430</v>
      </c>
      <c r="U23" s="40">
        <f t="shared" si="7"/>
        <v>0.23483917260182735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219437726</v>
      </c>
      <c r="AA23" s="81">
        <f t="shared" si="11"/>
        <v>2157868</v>
      </c>
      <c r="AB23" s="81">
        <f t="shared" si="12"/>
        <v>221595594</v>
      </c>
      <c r="AC23" s="40">
        <f t="shared" si="13"/>
        <v>0.6448297275208499</v>
      </c>
      <c r="AD23" s="80">
        <v>90150798</v>
      </c>
      <c r="AE23" s="81">
        <v>637228</v>
      </c>
      <c r="AF23" s="81">
        <f t="shared" si="14"/>
        <v>90788026</v>
      </c>
      <c r="AG23" s="40">
        <f t="shared" si="15"/>
        <v>0.6035594503564413</v>
      </c>
      <c r="AH23" s="40">
        <f t="shared" si="16"/>
        <v>-0.11108949543632551</v>
      </c>
      <c r="AI23" s="12">
        <v>499988271</v>
      </c>
      <c r="AJ23" s="12">
        <v>438363074</v>
      </c>
      <c r="AK23" s="12">
        <v>264578176</v>
      </c>
      <c r="AL23" s="12"/>
    </row>
    <row r="24" spans="1:38" s="59" customFormat="1" ht="12.75">
      <c r="A24" s="64"/>
      <c r="B24" s="65" t="s">
        <v>617</v>
      </c>
      <c r="C24" s="32"/>
      <c r="D24" s="84">
        <f>SUM(D18:D23)</f>
        <v>4068850823</v>
      </c>
      <c r="E24" s="85">
        <f>SUM(E18:E23)</f>
        <v>692799316</v>
      </c>
      <c r="F24" s="93">
        <f t="shared" si="0"/>
        <v>4761650139</v>
      </c>
      <c r="G24" s="84">
        <f>SUM(G18:G23)</f>
        <v>4060364200</v>
      </c>
      <c r="H24" s="85">
        <f>SUM(H18:H23)</f>
        <v>799440870</v>
      </c>
      <c r="I24" s="86">
        <f t="shared" si="1"/>
        <v>4859805070</v>
      </c>
      <c r="J24" s="84">
        <f>SUM(J18:J23)</f>
        <v>755000113</v>
      </c>
      <c r="K24" s="85">
        <f>SUM(K18:K23)</f>
        <v>52863790</v>
      </c>
      <c r="L24" s="85">
        <f t="shared" si="2"/>
        <v>807863903</v>
      </c>
      <c r="M24" s="44">
        <f t="shared" si="3"/>
        <v>0.16966049151390625</v>
      </c>
      <c r="N24" s="114">
        <f>SUM(N18:N23)</f>
        <v>953962398</v>
      </c>
      <c r="O24" s="115">
        <f>SUM(O18:O23)</f>
        <v>152184157</v>
      </c>
      <c r="P24" s="116">
        <f t="shared" si="4"/>
        <v>1106146555</v>
      </c>
      <c r="Q24" s="44">
        <f t="shared" si="5"/>
        <v>0.23230319799016214</v>
      </c>
      <c r="R24" s="114">
        <f>SUM(R18:R23)</f>
        <v>914695901</v>
      </c>
      <c r="S24" s="116">
        <f>SUM(S18:S23)</f>
        <v>109332707</v>
      </c>
      <c r="T24" s="116">
        <f t="shared" si="6"/>
        <v>1024028608</v>
      </c>
      <c r="U24" s="44">
        <f t="shared" si="7"/>
        <v>0.21071392643326742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2623658412</v>
      </c>
      <c r="AA24" s="85">
        <f t="shared" si="11"/>
        <v>314380654</v>
      </c>
      <c r="AB24" s="85">
        <f t="shared" si="12"/>
        <v>2938039066</v>
      </c>
      <c r="AC24" s="44">
        <f t="shared" si="13"/>
        <v>0.6045590355334972</v>
      </c>
      <c r="AD24" s="84">
        <f>SUM(AD18:AD23)</f>
        <v>784873168</v>
      </c>
      <c r="AE24" s="85">
        <f>SUM(AE18:AE23)</f>
        <v>117970551</v>
      </c>
      <c r="AF24" s="85">
        <f t="shared" si="14"/>
        <v>902843719</v>
      </c>
      <c r="AG24" s="44">
        <f t="shared" si="15"/>
        <v>0.6014879375554526</v>
      </c>
      <c r="AH24" s="44">
        <f t="shared" si="16"/>
        <v>0.1342257651570371</v>
      </c>
      <c r="AI24" s="66">
        <f>SUM(AI18:AI23)</f>
        <v>4673478238</v>
      </c>
      <c r="AJ24" s="66">
        <f>SUM(AJ18:AJ23)</f>
        <v>4600994830</v>
      </c>
      <c r="AK24" s="66">
        <f>SUM(AK18:AK23)</f>
        <v>2767442891</v>
      </c>
      <c r="AL24" s="66"/>
    </row>
    <row r="25" spans="1:38" s="13" customFormat="1" ht="12.75">
      <c r="A25" s="29" t="s">
        <v>97</v>
      </c>
      <c r="B25" s="63" t="s">
        <v>618</v>
      </c>
      <c r="C25" s="39" t="s">
        <v>619</v>
      </c>
      <c r="D25" s="80">
        <v>283212527</v>
      </c>
      <c r="E25" s="81">
        <v>76078332</v>
      </c>
      <c r="F25" s="82">
        <f t="shared" si="0"/>
        <v>359290859</v>
      </c>
      <c r="G25" s="80">
        <v>300665275</v>
      </c>
      <c r="H25" s="81">
        <v>97518594</v>
      </c>
      <c r="I25" s="83">
        <f t="shared" si="1"/>
        <v>398183869</v>
      </c>
      <c r="J25" s="80">
        <v>58896066</v>
      </c>
      <c r="K25" s="81">
        <v>6134447</v>
      </c>
      <c r="L25" s="81">
        <f t="shared" si="2"/>
        <v>65030513</v>
      </c>
      <c r="M25" s="40">
        <f t="shared" si="3"/>
        <v>0.1809968480161083</v>
      </c>
      <c r="N25" s="108">
        <v>58860054</v>
      </c>
      <c r="O25" s="109">
        <v>12788748</v>
      </c>
      <c r="P25" s="110">
        <f t="shared" si="4"/>
        <v>71648802</v>
      </c>
      <c r="Q25" s="40">
        <f t="shared" si="5"/>
        <v>0.1994172693383218</v>
      </c>
      <c r="R25" s="108">
        <v>58950364</v>
      </c>
      <c r="S25" s="110">
        <v>25061214</v>
      </c>
      <c r="T25" s="110">
        <f t="shared" si="6"/>
        <v>84011578</v>
      </c>
      <c r="U25" s="40">
        <f t="shared" si="7"/>
        <v>0.21098689459969058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176706484</v>
      </c>
      <c r="AA25" s="81">
        <f t="shared" si="11"/>
        <v>43984409</v>
      </c>
      <c r="AB25" s="81">
        <f t="shared" si="12"/>
        <v>220690893</v>
      </c>
      <c r="AC25" s="40">
        <f t="shared" si="13"/>
        <v>0.5542436803234739</v>
      </c>
      <c r="AD25" s="80">
        <v>52075839</v>
      </c>
      <c r="AE25" s="81">
        <v>14844002</v>
      </c>
      <c r="AF25" s="81">
        <f t="shared" si="14"/>
        <v>66919841</v>
      </c>
      <c r="AG25" s="40">
        <f t="shared" si="15"/>
        <v>0.6141357082386221</v>
      </c>
      <c r="AH25" s="40">
        <f t="shared" si="16"/>
        <v>0.2554061208842382</v>
      </c>
      <c r="AI25" s="12">
        <v>327821686</v>
      </c>
      <c r="AJ25" s="12">
        <v>336396629</v>
      </c>
      <c r="AK25" s="12">
        <v>206593182</v>
      </c>
      <c r="AL25" s="12"/>
    </row>
    <row r="26" spans="1:38" s="13" customFormat="1" ht="12.75">
      <c r="A26" s="29" t="s">
        <v>97</v>
      </c>
      <c r="B26" s="63" t="s">
        <v>620</v>
      </c>
      <c r="C26" s="39" t="s">
        <v>621</v>
      </c>
      <c r="D26" s="80">
        <v>791054519</v>
      </c>
      <c r="E26" s="81">
        <v>169043235</v>
      </c>
      <c r="F26" s="82">
        <f t="shared" si="0"/>
        <v>960097754</v>
      </c>
      <c r="G26" s="80">
        <v>758981547</v>
      </c>
      <c r="H26" s="81">
        <v>167500502</v>
      </c>
      <c r="I26" s="83">
        <f t="shared" si="1"/>
        <v>926482049</v>
      </c>
      <c r="J26" s="80">
        <v>165904647</v>
      </c>
      <c r="K26" s="81">
        <v>12684344</v>
      </c>
      <c r="L26" s="81">
        <f t="shared" si="2"/>
        <v>178588991</v>
      </c>
      <c r="M26" s="40">
        <f t="shared" si="3"/>
        <v>0.18601125797446663</v>
      </c>
      <c r="N26" s="108">
        <v>197183179</v>
      </c>
      <c r="O26" s="109">
        <v>31118901</v>
      </c>
      <c r="P26" s="110">
        <f t="shared" si="4"/>
        <v>228302080</v>
      </c>
      <c r="Q26" s="40">
        <f t="shared" si="5"/>
        <v>0.23779045315837705</v>
      </c>
      <c r="R26" s="108">
        <v>146456648</v>
      </c>
      <c r="S26" s="110">
        <v>24520974</v>
      </c>
      <c r="T26" s="110">
        <f t="shared" si="6"/>
        <v>170977622</v>
      </c>
      <c r="U26" s="40">
        <f t="shared" si="7"/>
        <v>0.1845449916536915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509544474</v>
      </c>
      <c r="AA26" s="81">
        <f t="shared" si="11"/>
        <v>68324219</v>
      </c>
      <c r="AB26" s="81">
        <f t="shared" si="12"/>
        <v>577868693</v>
      </c>
      <c r="AC26" s="40">
        <f t="shared" si="13"/>
        <v>0.6237235720041457</v>
      </c>
      <c r="AD26" s="80">
        <v>164908838</v>
      </c>
      <c r="AE26" s="81">
        <v>31433491</v>
      </c>
      <c r="AF26" s="81">
        <f t="shared" si="14"/>
        <v>196342329</v>
      </c>
      <c r="AG26" s="40">
        <f t="shared" si="15"/>
        <v>0.6411658836745394</v>
      </c>
      <c r="AH26" s="40">
        <f t="shared" si="16"/>
        <v>-0.12918613693331504</v>
      </c>
      <c r="AI26" s="12">
        <v>942402645</v>
      </c>
      <c r="AJ26" s="12">
        <v>913593477</v>
      </c>
      <c r="AK26" s="12">
        <v>585764969</v>
      </c>
      <c r="AL26" s="12"/>
    </row>
    <row r="27" spans="1:38" s="13" customFormat="1" ht="12.75">
      <c r="A27" s="29" t="s">
        <v>97</v>
      </c>
      <c r="B27" s="63" t="s">
        <v>622</v>
      </c>
      <c r="C27" s="39" t="s">
        <v>623</v>
      </c>
      <c r="D27" s="80">
        <v>202464564</v>
      </c>
      <c r="E27" s="81">
        <v>30405878</v>
      </c>
      <c r="F27" s="82">
        <f t="shared" si="0"/>
        <v>232870442</v>
      </c>
      <c r="G27" s="80">
        <v>202464564</v>
      </c>
      <c r="H27" s="81">
        <v>30405878</v>
      </c>
      <c r="I27" s="83">
        <f t="shared" si="1"/>
        <v>232870442</v>
      </c>
      <c r="J27" s="80">
        <v>43719051</v>
      </c>
      <c r="K27" s="81">
        <v>1131092</v>
      </c>
      <c r="L27" s="81">
        <f t="shared" si="2"/>
        <v>44850143</v>
      </c>
      <c r="M27" s="40">
        <f t="shared" si="3"/>
        <v>0.1925969763049619</v>
      </c>
      <c r="N27" s="108">
        <v>50695679</v>
      </c>
      <c r="O27" s="109">
        <v>6858325</v>
      </c>
      <c r="P27" s="110">
        <f t="shared" si="4"/>
        <v>57554004</v>
      </c>
      <c r="Q27" s="40">
        <f t="shared" si="5"/>
        <v>0.24715031888847447</v>
      </c>
      <c r="R27" s="108">
        <v>47174546</v>
      </c>
      <c r="S27" s="110">
        <v>10359883</v>
      </c>
      <c r="T27" s="110">
        <f t="shared" si="6"/>
        <v>57534429</v>
      </c>
      <c r="U27" s="40">
        <f t="shared" si="7"/>
        <v>0.24706625927218362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141589276</v>
      </c>
      <c r="AA27" s="81">
        <f t="shared" si="11"/>
        <v>18349300</v>
      </c>
      <c r="AB27" s="81">
        <f t="shared" si="12"/>
        <v>159938576</v>
      </c>
      <c r="AC27" s="40">
        <f t="shared" si="13"/>
        <v>0.68681355446562</v>
      </c>
      <c r="AD27" s="80">
        <v>30452625</v>
      </c>
      <c r="AE27" s="81">
        <v>5154589</v>
      </c>
      <c r="AF27" s="81">
        <f t="shared" si="14"/>
        <v>35607214</v>
      </c>
      <c r="AG27" s="40">
        <f t="shared" si="15"/>
        <v>0.5282375118555759</v>
      </c>
      <c r="AH27" s="40">
        <f t="shared" si="16"/>
        <v>0.6158082179639215</v>
      </c>
      <c r="AI27" s="12">
        <v>204402765</v>
      </c>
      <c r="AJ27" s="12">
        <v>204402765</v>
      </c>
      <c r="AK27" s="12">
        <v>107973208</v>
      </c>
      <c r="AL27" s="12"/>
    </row>
    <row r="28" spans="1:38" s="13" customFormat="1" ht="12.75">
      <c r="A28" s="29" t="s">
        <v>97</v>
      </c>
      <c r="B28" s="63" t="s">
        <v>624</v>
      </c>
      <c r="C28" s="39" t="s">
        <v>625</v>
      </c>
      <c r="D28" s="80">
        <v>159313215</v>
      </c>
      <c r="E28" s="81">
        <v>58685000</v>
      </c>
      <c r="F28" s="82">
        <f t="shared" si="0"/>
        <v>217998215</v>
      </c>
      <c r="G28" s="80">
        <v>159313215</v>
      </c>
      <c r="H28" s="81">
        <v>58685000</v>
      </c>
      <c r="I28" s="83">
        <f t="shared" si="1"/>
        <v>217998215</v>
      </c>
      <c r="J28" s="80">
        <v>25532350</v>
      </c>
      <c r="K28" s="81">
        <v>3723087</v>
      </c>
      <c r="L28" s="81">
        <f t="shared" si="2"/>
        <v>29255437</v>
      </c>
      <c r="M28" s="40">
        <f t="shared" si="3"/>
        <v>0.13420035113590265</v>
      </c>
      <c r="N28" s="108">
        <v>34774146</v>
      </c>
      <c r="O28" s="109">
        <v>7478131</v>
      </c>
      <c r="P28" s="110">
        <f t="shared" si="4"/>
        <v>42252277</v>
      </c>
      <c r="Q28" s="40">
        <f t="shared" si="5"/>
        <v>0.1938193714109081</v>
      </c>
      <c r="R28" s="108">
        <v>24729023</v>
      </c>
      <c r="S28" s="110">
        <v>17337678</v>
      </c>
      <c r="T28" s="110">
        <f t="shared" si="6"/>
        <v>42066701</v>
      </c>
      <c r="U28" s="40">
        <f t="shared" si="7"/>
        <v>0.19296809838557624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85035519</v>
      </c>
      <c r="AA28" s="81">
        <f t="shared" si="11"/>
        <v>28538896</v>
      </c>
      <c r="AB28" s="81">
        <f t="shared" si="12"/>
        <v>113574415</v>
      </c>
      <c r="AC28" s="40">
        <f t="shared" si="13"/>
        <v>0.520987820932387</v>
      </c>
      <c r="AD28" s="80">
        <v>31919583</v>
      </c>
      <c r="AE28" s="81">
        <v>2765856</v>
      </c>
      <c r="AF28" s="81">
        <f t="shared" si="14"/>
        <v>34685439</v>
      </c>
      <c r="AG28" s="40">
        <f t="shared" si="15"/>
        <v>0.4476893390140572</v>
      </c>
      <c r="AH28" s="40">
        <f t="shared" si="16"/>
        <v>0.2128057828531449</v>
      </c>
      <c r="AI28" s="12">
        <v>191012746</v>
      </c>
      <c r="AJ28" s="12">
        <v>191012746</v>
      </c>
      <c r="AK28" s="12">
        <v>85514370</v>
      </c>
      <c r="AL28" s="12"/>
    </row>
    <row r="29" spans="1:38" s="13" customFormat="1" ht="12.75">
      <c r="A29" s="29" t="s">
        <v>116</v>
      </c>
      <c r="B29" s="63" t="s">
        <v>626</v>
      </c>
      <c r="C29" s="39" t="s">
        <v>627</v>
      </c>
      <c r="D29" s="80">
        <v>107215765</v>
      </c>
      <c r="E29" s="81">
        <v>14938000</v>
      </c>
      <c r="F29" s="82">
        <f t="shared" si="0"/>
        <v>122153765</v>
      </c>
      <c r="G29" s="80">
        <v>114143770</v>
      </c>
      <c r="H29" s="81">
        <v>1793790</v>
      </c>
      <c r="I29" s="83">
        <f t="shared" si="1"/>
        <v>115937560</v>
      </c>
      <c r="J29" s="80">
        <v>21662363</v>
      </c>
      <c r="K29" s="81">
        <v>25730</v>
      </c>
      <c r="L29" s="81">
        <f t="shared" si="2"/>
        <v>21688093</v>
      </c>
      <c r="M29" s="40">
        <f t="shared" si="3"/>
        <v>0.1775474787862658</v>
      </c>
      <c r="N29" s="108">
        <v>29449694</v>
      </c>
      <c r="O29" s="109">
        <v>11094</v>
      </c>
      <c r="P29" s="110">
        <f t="shared" si="4"/>
        <v>29460788</v>
      </c>
      <c r="Q29" s="40">
        <f t="shared" si="5"/>
        <v>0.2411778957447607</v>
      </c>
      <c r="R29" s="108">
        <v>37289166</v>
      </c>
      <c r="S29" s="110">
        <v>2315</v>
      </c>
      <c r="T29" s="110">
        <f t="shared" si="6"/>
        <v>37291481</v>
      </c>
      <c r="U29" s="40">
        <f t="shared" si="7"/>
        <v>0.32165142167904864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88401223</v>
      </c>
      <c r="AA29" s="81">
        <f t="shared" si="11"/>
        <v>39139</v>
      </c>
      <c r="AB29" s="81">
        <f t="shared" si="12"/>
        <v>88440362</v>
      </c>
      <c r="AC29" s="40">
        <f t="shared" si="13"/>
        <v>0.762827525436968</v>
      </c>
      <c r="AD29" s="80">
        <v>31013756</v>
      </c>
      <c r="AE29" s="81">
        <v>113518</v>
      </c>
      <c r="AF29" s="81">
        <f t="shared" si="14"/>
        <v>31127274</v>
      </c>
      <c r="AG29" s="40">
        <f t="shared" si="15"/>
        <v>0.6420802480892004</v>
      </c>
      <c r="AH29" s="40">
        <f t="shared" si="16"/>
        <v>0.19803234295428496</v>
      </c>
      <c r="AI29" s="12">
        <v>110576097</v>
      </c>
      <c r="AJ29" s="12">
        <v>122877094</v>
      </c>
      <c r="AK29" s="12">
        <v>78896955</v>
      </c>
      <c r="AL29" s="12"/>
    </row>
    <row r="30" spans="1:38" s="59" customFormat="1" ht="12.75">
      <c r="A30" s="64"/>
      <c r="B30" s="65" t="s">
        <v>628</v>
      </c>
      <c r="C30" s="32"/>
      <c r="D30" s="84">
        <f>SUM(D25:D29)</f>
        <v>1543260590</v>
      </c>
      <c r="E30" s="85">
        <f>SUM(E25:E29)</f>
        <v>349150445</v>
      </c>
      <c r="F30" s="93">
        <f t="shared" si="0"/>
        <v>1892411035</v>
      </c>
      <c r="G30" s="84">
        <f>SUM(G25:G29)</f>
        <v>1535568371</v>
      </c>
      <c r="H30" s="85">
        <f>SUM(H25:H29)</f>
        <v>355903764</v>
      </c>
      <c r="I30" s="86">
        <f t="shared" si="1"/>
        <v>1891472135</v>
      </c>
      <c r="J30" s="84">
        <f>SUM(J25:J29)</f>
        <v>315714477</v>
      </c>
      <c r="K30" s="85">
        <f>SUM(K25:K29)</f>
        <v>23698700</v>
      </c>
      <c r="L30" s="85">
        <f t="shared" si="2"/>
        <v>339413177</v>
      </c>
      <c r="M30" s="44">
        <f t="shared" si="3"/>
        <v>0.1793548921046109</v>
      </c>
      <c r="N30" s="114">
        <f>SUM(N25:N29)</f>
        <v>370962752</v>
      </c>
      <c r="O30" s="115">
        <f>SUM(O25:O29)</f>
        <v>58255199</v>
      </c>
      <c r="P30" s="116">
        <f t="shared" si="4"/>
        <v>429217951</v>
      </c>
      <c r="Q30" s="44">
        <f t="shared" si="5"/>
        <v>0.2268101078791268</v>
      </c>
      <c r="R30" s="114">
        <f>SUM(R25:R29)</f>
        <v>314599747</v>
      </c>
      <c r="S30" s="116">
        <f>SUM(S25:S29)</f>
        <v>77282064</v>
      </c>
      <c r="T30" s="116">
        <f t="shared" si="6"/>
        <v>391881811</v>
      </c>
      <c r="U30" s="44">
        <f t="shared" si="7"/>
        <v>0.20718349678463543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1001276976</v>
      </c>
      <c r="AA30" s="85">
        <f t="shared" si="11"/>
        <v>159235963</v>
      </c>
      <c r="AB30" s="85">
        <f t="shared" si="12"/>
        <v>1160512939</v>
      </c>
      <c r="AC30" s="44">
        <f t="shared" si="13"/>
        <v>0.6135501113263823</v>
      </c>
      <c r="AD30" s="84">
        <f>SUM(AD25:AD29)</f>
        <v>310370641</v>
      </c>
      <c r="AE30" s="85">
        <f>SUM(AE25:AE29)</f>
        <v>54311456</v>
      </c>
      <c r="AF30" s="85">
        <f t="shared" si="14"/>
        <v>364682097</v>
      </c>
      <c r="AG30" s="44">
        <f t="shared" si="15"/>
        <v>0.6021337410452123</v>
      </c>
      <c r="AH30" s="44">
        <f t="shared" si="16"/>
        <v>0.07458472522713389</v>
      </c>
      <c r="AI30" s="66">
        <f>SUM(AI25:AI29)</f>
        <v>1776215939</v>
      </c>
      <c r="AJ30" s="66">
        <f>SUM(AJ25:AJ29)</f>
        <v>1768282711</v>
      </c>
      <c r="AK30" s="66">
        <f>SUM(AK25:AK29)</f>
        <v>1064742684</v>
      </c>
      <c r="AL30" s="66"/>
    </row>
    <row r="31" spans="1:38" s="13" customFormat="1" ht="12.75">
      <c r="A31" s="29" t="s">
        <v>97</v>
      </c>
      <c r="B31" s="63" t="s">
        <v>629</v>
      </c>
      <c r="C31" s="39" t="s">
        <v>630</v>
      </c>
      <c r="D31" s="80">
        <v>105633010</v>
      </c>
      <c r="E31" s="81">
        <v>21665150</v>
      </c>
      <c r="F31" s="83">
        <f t="shared" si="0"/>
        <v>127298160</v>
      </c>
      <c r="G31" s="80">
        <v>124915076</v>
      </c>
      <c r="H31" s="81">
        <v>35730981</v>
      </c>
      <c r="I31" s="83">
        <f t="shared" si="1"/>
        <v>160646057</v>
      </c>
      <c r="J31" s="80">
        <v>28989725</v>
      </c>
      <c r="K31" s="81">
        <v>2786880</v>
      </c>
      <c r="L31" s="81">
        <f t="shared" si="2"/>
        <v>31776605</v>
      </c>
      <c r="M31" s="40">
        <f t="shared" si="3"/>
        <v>0.24962344310396944</v>
      </c>
      <c r="N31" s="108">
        <v>12272319</v>
      </c>
      <c r="O31" s="109">
        <v>8964356</v>
      </c>
      <c r="P31" s="110">
        <f t="shared" si="4"/>
        <v>21236675</v>
      </c>
      <c r="Q31" s="40">
        <f t="shared" si="5"/>
        <v>0.16682625263397366</v>
      </c>
      <c r="R31" s="108">
        <v>17473333</v>
      </c>
      <c r="S31" s="110">
        <v>1253728</v>
      </c>
      <c r="T31" s="110">
        <f t="shared" si="6"/>
        <v>18727061</v>
      </c>
      <c r="U31" s="40">
        <f t="shared" si="7"/>
        <v>0.11657342451922116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58735377</v>
      </c>
      <c r="AA31" s="81">
        <f t="shared" si="11"/>
        <v>13004964</v>
      </c>
      <c r="AB31" s="81">
        <f t="shared" si="12"/>
        <v>71740341</v>
      </c>
      <c r="AC31" s="40">
        <f t="shared" si="13"/>
        <v>0.4465739299160016</v>
      </c>
      <c r="AD31" s="80">
        <v>14761073</v>
      </c>
      <c r="AE31" s="81">
        <v>2402963</v>
      </c>
      <c r="AF31" s="81">
        <f t="shared" si="14"/>
        <v>17164036</v>
      </c>
      <c r="AG31" s="40">
        <f t="shared" si="15"/>
        <v>0.4537890304129546</v>
      </c>
      <c r="AH31" s="40">
        <f t="shared" si="16"/>
        <v>0.09106395488799945</v>
      </c>
      <c r="AI31" s="12">
        <v>100118799</v>
      </c>
      <c r="AJ31" s="12">
        <v>109125767</v>
      </c>
      <c r="AK31" s="12">
        <v>49520076</v>
      </c>
      <c r="AL31" s="12"/>
    </row>
    <row r="32" spans="1:38" s="13" customFormat="1" ht="12.75">
      <c r="A32" s="29" t="s">
        <v>97</v>
      </c>
      <c r="B32" s="63" t="s">
        <v>631</v>
      </c>
      <c r="C32" s="39" t="s">
        <v>632</v>
      </c>
      <c r="D32" s="80">
        <v>266103834</v>
      </c>
      <c r="E32" s="81">
        <v>48914900</v>
      </c>
      <c r="F32" s="82">
        <f t="shared" si="0"/>
        <v>315018734</v>
      </c>
      <c r="G32" s="80">
        <v>282123444</v>
      </c>
      <c r="H32" s="81">
        <v>48114040</v>
      </c>
      <c r="I32" s="83">
        <f t="shared" si="1"/>
        <v>330237484</v>
      </c>
      <c r="J32" s="80">
        <v>56953642</v>
      </c>
      <c r="K32" s="81">
        <v>4168903</v>
      </c>
      <c r="L32" s="81">
        <f t="shared" si="2"/>
        <v>61122545</v>
      </c>
      <c r="M32" s="40">
        <f t="shared" si="3"/>
        <v>0.1940282859494953</v>
      </c>
      <c r="N32" s="108">
        <v>63340885</v>
      </c>
      <c r="O32" s="109">
        <v>5217813</v>
      </c>
      <c r="P32" s="110">
        <f t="shared" si="4"/>
        <v>68558698</v>
      </c>
      <c r="Q32" s="40">
        <f t="shared" si="5"/>
        <v>0.21763371698395562</v>
      </c>
      <c r="R32" s="108">
        <v>66371984</v>
      </c>
      <c r="S32" s="110">
        <v>6491623</v>
      </c>
      <c r="T32" s="110">
        <f t="shared" si="6"/>
        <v>72863607</v>
      </c>
      <c r="U32" s="40">
        <f t="shared" si="7"/>
        <v>0.22064002583062314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186666511</v>
      </c>
      <c r="AA32" s="81">
        <f t="shared" si="11"/>
        <v>15878339</v>
      </c>
      <c r="AB32" s="81">
        <f t="shared" si="12"/>
        <v>202544850</v>
      </c>
      <c r="AC32" s="40">
        <f t="shared" si="13"/>
        <v>0.6133308900815148</v>
      </c>
      <c r="AD32" s="80">
        <v>58340433</v>
      </c>
      <c r="AE32" s="81">
        <v>9232211</v>
      </c>
      <c r="AF32" s="81">
        <f t="shared" si="14"/>
        <v>67572644</v>
      </c>
      <c r="AG32" s="40">
        <f t="shared" si="15"/>
        <v>0.5897030119715989</v>
      </c>
      <c r="AH32" s="40">
        <f t="shared" si="16"/>
        <v>0.07830036959927167</v>
      </c>
      <c r="AI32" s="12">
        <v>328537114</v>
      </c>
      <c r="AJ32" s="12">
        <v>334890940</v>
      </c>
      <c r="AK32" s="12">
        <v>197486196</v>
      </c>
      <c r="AL32" s="12"/>
    </row>
    <row r="33" spans="1:38" s="13" customFormat="1" ht="12.75">
      <c r="A33" s="29" t="s">
        <v>97</v>
      </c>
      <c r="B33" s="63" t="s">
        <v>633</v>
      </c>
      <c r="C33" s="39" t="s">
        <v>634</v>
      </c>
      <c r="D33" s="80">
        <v>655136436</v>
      </c>
      <c r="E33" s="81">
        <v>123860770</v>
      </c>
      <c r="F33" s="82">
        <f t="shared" si="0"/>
        <v>778997206</v>
      </c>
      <c r="G33" s="80">
        <v>713196422</v>
      </c>
      <c r="H33" s="81">
        <v>130153047</v>
      </c>
      <c r="I33" s="83">
        <f t="shared" si="1"/>
        <v>843349469</v>
      </c>
      <c r="J33" s="80">
        <v>126196429</v>
      </c>
      <c r="K33" s="81">
        <v>10995699</v>
      </c>
      <c r="L33" s="81">
        <f t="shared" si="2"/>
        <v>137192128</v>
      </c>
      <c r="M33" s="40">
        <f t="shared" si="3"/>
        <v>0.17611376131174467</v>
      </c>
      <c r="N33" s="108">
        <v>151224670</v>
      </c>
      <c r="O33" s="109">
        <v>29924698</v>
      </c>
      <c r="P33" s="110">
        <f t="shared" si="4"/>
        <v>181149368</v>
      </c>
      <c r="Q33" s="40">
        <f t="shared" si="5"/>
        <v>0.23254174290324733</v>
      </c>
      <c r="R33" s="108">
        <v>176834119</v>
      </c>
      <c r="S33" s="110">
        <v>31646346</v>
      </c>
      <c r="T33" s="110">
        <f t="shared" si="6"/>
        <v>208480465</v>
      </c>
      <c r="U33" s="40">
        <f t="shared" si="7"/>
        <v>0.2472053077204226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454255218</v>
      </c>
      <c r="AA33" s="81">
        <f t="shared" si="11"/>
        <v>72566743</v>
      </c>
      <c r="AB33" s="81">
        <f t="shared" si="12"/>
        <v>526821961</v>
      </c>
      <c r="AC33" s="40">
        <f t="shared" si="13"/>
        <v>0.624678120239618</v>
      </c>
      <c r="AD33" s="80">
        <v>123627141</v>
      </c>
      <c r="AE33" s="81">
        <v>22919342</v>
      </c>
      <c r="AF33" s="81">
        <f t="shared" si="14"/>
        <v>146546483</v>
      </c>
      <c r="AG33" s="40">
        <f t="shared" si="15"/>
        <v>0.5353800210950929</v>
      </c>
      <c r="AH33" s="40">
        <f t="shared" si="16"/>
        <v>0.4226234620724403</v>
      </c>
      <c r="AI33" s="12">
        <v>769842537</v>
      </c>
      <c r="AJ33" s="12">
        <v>820167996</v>
      </c>
      <c r="AK33" s="12">
        <v>439101559</v>
      </c>
      <c r="AL33" s="12"/>
    </row>
    <row r="34" spans="1:38" s="13" customFormat="1" ht="12.75">
      <c r="A34" s="29" t="s">
        <v>97</v>
      </c>
      <c r="B34" s="63" t="s">
        <v>65</v>
      </c>
      <c r="C34" s="39" t="s">
        <v>66</v>
      </c>
      <c r="D34" s="80">
        <v>983290146</v>
      </c>
      <c r="E34" s="81">
        <v>150922033</v>
      </c>
      <c r="F34" s="82">
        <f t="shared" si="0"/>
        <v>1134212179</v>
      </c>
      <c r="G34" s="80">
        <v>1019256270</v>
      </c>
      <c r="H34" s="81">
        <v>153373390</v>
      </c>
      <c r="I34" s="83">
        <f t="shared" si="1"/>
        <v>1172629660</v>
      </c>
      <c r="J34" s="80">
        <v>183559455</v>
      </c>
      <c r="K34" s="81">
        <v>13702601</v>
      </c>
      <c r="L34" s="81">
        <f t="shared" si="2"/>
        <v>197262056</v>
      </c>
      <c r="M34" s="40">
        <f t="shared" si="3"/>
        <v>0.17391988875830966</v>
      </c>
      <c r="N34" s="108">
        <v>275382712</v>
      </c>
      <c r="O34" s="109">
        <v>20863737</v>
      </c>
      <c r="P34" s="110">
        <f t="shared" si="4"/>
        <v>296246449</v>
      </c>
      <c r="Q34" s="40">
        <f t="shared" si="5"/>
        <v>0.2611913841916169</v>
      </c>
      <c r="R34" s="108">
        <v>260161266</v>
      </c>
      <c r="S34" s="110">
        <v>30871495</v>
      </c>
      <c r="T34" s="110">
        <f t="shared" si="6"/>
        <v>291032761</v>
      </c>
      <c r="U34" s="40">
        <f t="shared" si="7"/>
        <v>0.24818812872258408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719103433</v>
      </c>
      <c r="AA34" s="81">
        <f t="shared" si="11"/>
        <v>65437833</v>
      </c>
      <c r="AB34" s="81">
        <f t="shared" si="12"/>
        <v>784541266</v>
      </c>
      <c r="AC34" s="40">
        <f t="shared" si="13"/>
        <v>0.6690443647826544</v>
      </c>
      <c r="AD34" s="80">
        <v>191658099</v>
      </c>
      <c r="AE34" s="81">
        <v>14665924</v>
      </c>
      <c r="AF34" s="81">
        <f t="shared" si="14"/>
        <v>206324023</v>
      </c>
      <c r="AG34" s="40">
        <f t="shared" si="15"/>
        <v>0.6511644217367497</v>
      </c>
      <c r="AH34" s="40">
        <f t="shared" si="16"/>
        <v>0.41056168238828894</v>
      </c>
      <c r="AI34" s="12">
        <v>1128107863</v>
      </c>
      <c r="AJ34" s="12">
        <v>1127416561</v>
      </c>
      <c r="AK34" s="12">
        <v>734133553</v>
      </c>
      <c r="AL34" s="12"/>
    </row>
    <row r="35" spans="1:38" s="13" customFormat="1" ht="12.75">
      <c r="A35" s="29" t="s">
        <v>97</v>
      </c>
      <c r="B35" s="63" t="s">
        <v>635</v>
      </c>
      <c r="C35" s="39" t="s">
        <v>636</v>
      </c>
      <c r="D35" s="80">
        <v>406939248</v>
      </c>
      <c r="E35" s="81">
        <v>65269072</v>
      </c>
      <c r="F35" s="82">
        <f t="shared" si="0"/>
        <v>472208320</v>
      </c>
      <c r="G35" s="80">
        <v>424604091</v>
      </c>
      <c r="H35" s="81">
        <v>70577362</v>
      </c>
      <c r="I35" s="83">
        <f t="shared" si="1"/>
        <v>495181453</v>
      </c>
      <c r="J35" s="80">
        <v>94074317</v>
      </c>
      <c r="K35" s="81">
        <v>3635955</v>
      </c>
      <c r="L35" s="81">
        <f t="shared" si="2"/>
        <v>97710272</v>
      </c>
      <c r="M35" s="40">
        <f t="shared" si="3"/>
        <v>0.2069219619002054</v>
      </c>
      <c r="N35" s="108">
        <v>101988556</v>
      </c>
      <c r="O35" s="109">
        <v>9316786</v>
      </c>
      <c r="P35" s="110">
        <f t="shared" si="4"/>
        <v>111305342</v>
      </c>
      <c r="Q35" s="40">
        <f t="shared" si="5"/>
        <v>0.23571236948980484</v>
      </c>
      <c r="R35" s="108">
        <v>85590345</v>
      </c>
      <c r="S35" s="110">
        <v>10491739</v>
      </c>
      <c r="T35" s="110">
        <f t="shared" si="6"/>
        <v>96082084</v>
      </c>
      <c r="U35" s="40">
        <f t="shared" si="7"/>
        <v>0.1940340927914358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281653218</v>
      </c>
      <c r="AA35" s="81">
        <f t="shared" si="11"/>
        <v>23444480</v>
      </c>
      <c r="AB35" s="81">
        <f t="shared" si="12"/>
        <v>305097698</v>
      </c>
      <c r="AC35" s="40">
        <f t="shared" si="13"/>
        <v>0.6161331288795261</v>
      </c>
      <c r="AD35" s="80">
        <v>85553246</v>
      </c>
      <c r="AE35" s="81">
        <v>4898140</v>
      </c>
      <c r="AF35" s="81">
        <f t="shared" si="14"/>
        <v>90451386</v>
      </c>
      <c r="AG35" s="40">
        <f t="shared" si="15"/>
        <v>0.6452059898766042</v>
      </c>
      <c r="AH35" s="40">
        <f t="shared" si="16"/>
        <v>0.06225109695942077</v>
      </c>
      <c r="AI35" s="12">
        <v>488077085</v>
      </c>
      <c r="AJ35" s="12">
        <v>437913729</v>
      </c>
      <c r="AK35" s="12">
        <v>282544561</v>
      </c>
      <c r="AL35" s="12"/>
    </row>
    <row r="36" spans="1:38" s="13" customFormat="1" ht="12.75">
      <c r="A36" s="29" t="s">
        <v>97</v>
      </c>
      <c r="B36" s="63" t="s">
        <v>637</v>
      </c>
      <c r="C36" s="39" t="s">
        <v>638</v>
      </c>
      <c r="D36" s="80">
        <v>332412670</v>
      </c>
      <c r="E36" s="81">
        <v>46476000</v>
      </c>
      <c r="F36" s="82">
        <f t="shared" si="0"/>
        <v>378888670</v>
      </c>
      <c r="G36" s="80">
        <v>340284461</v>
      </c>
      <c r="H36" s="81">
        <v>59374560</v>
      </c>
      <c r="I36" s="83">
        <f t="shared" si="1"/>
        <v>399659021</v>
      </c>
      <c r="J36" s="80">
        <v>63928934</v>
      </c>
      <c r="K36" s="81">
        <v>3550973</v>
      </c>
      <c r="L36" s="81">
        <f t="shared" si="2"/>
        <v>67479907</v>
      </c>
      <c r="M36" s="40">
        <f t="shared" si="3"/>
        <v>0.17809956418068665</v>
      </c>
      <c r="N36" s="108">
        <v>82425589</v>
      </c>
      <c r="O36" s="109">
        <v>5751774</v>
      </c>
      <c r="P36" s="110">
        <f t="shared" si="4"/>
        <v>88177363</v>
      </c>
      <c r="Q36" s="40">
        <f t="shared" si="5"/>
        <v>0.23272631245479047</v>
      </c>
      <c r="R36" s="108">
        <v>65735709</v>
      </c>
      <c r="S36" s="110">
        <v>8942097</v>
      </c>
      <c r="T36" s="110">
        <f t="shared" si="6"/>
        <v>74677806</v>
      </c>
      <c r="U36" s="40">
        <f t="shared" si="7"/>
        <v>0.1868537980530158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212090232</v>
      </c>
      <c r="AA36" s="81">
        <f t="shared" si="11"/>
        <v>18244844</v>
      </c>
      <c r="AB36" s="81">
        <f t="shared" si="12"/>
        <v>230335076</v>
      </c>
      <c r="AC36" s="40">
        <f t="shared" si="13"/>
        <v>0.5763289801983477</v>
      </c>
      <c r="AD36" s="80">
        <v>66053693</v>
      </c>
      <c r="AE36" s="81">
        <v>7345532</v>
      </c>
      <c r="AF36" s="81">
        <f t="shared" si="14"/>
        <v>73399225</v>
      </c>
      <c r="AG36" s="40">
        <f t="shared" si="15"/>
        <v>0.5978032541831868</v>
      </c>
      <c r="AH36" s="40">
        <f t="shared" si="16"/>
        <v>0.01741954359872322</v>
      </c>
      <c r="AI36" s="12">
        <v>375049922</v>
      </c>
      <c r="AJ36" s="12">
        <v>372170505</v>
      </c>
      <c r="AK36" s="12">
        <v>222484739</v>
      </c>
      <c r="AL36" s="12"/>
    </row>
    <row r="37" spans="1:38" s="13" customFormat="1" ht="12.75">
      <c r="A37" s="29" t="s">
        <v>97</v>
      </c>
      <c r="B37" s="63" t="s">
        <v>639</v>
      </c>
      <c r="C37" s="39" t="s">
        <v>640</v>
      </c>
      <c r="D37" s="80">
        <v>489599050</v>
      </c>
      <c r="E37" s="81">
        <v>71083000</v>
      </c>
      <c r="F37" s="82">
        <f t="shared" si="0"/>
        <v>560682050</v>
      </c>
      <c r="G37" s="80">
        <v>502897700</v>
      </c>
      <c r="H37" s="81">
        <v>70130000</v>
      </c>
      <c r="I37" s="83">
        <f t="shared" si="1"/>
        <v>573027700</v>
      </c>
      <c r="J37" s="80">
        <v>114305715</v>
      </c>
      <c r="K37" s="81">
        <v>4884277</v>
      </c>
      <c r="L37" s="81">
        <f t="shared" si="2"/>
        <v>119189992</v>
      </c>
      <c r="M37" s="40">
        <f t="shared" si="3"/>
        <v>0.21258035993840002</v>
      </c>
      <c r="N37" s="108">
        <v>114179130</v>
      </c>
      <c r="O37" s="109">
        <v>13588355</v>
      </c>
      <c r="P37" s="110">
        <f t="shared" si="4"/>
        <v>127767485</v>
      </c>
      <c r="Q37" s="40">
        <f t="shared" si="5"/>
        <v>0.2278786791908177</v>
      </c>
      <c r="R37" s="108">
        <v>116666790</v>
      </c>
      <c r="S37" s="110">
        <v>14322519</v>
      </c>
      <c r="T37" s="110">
        <f t="shared" si="6"/>
        <v>130989309</v>
      </c>
      <c r="U37" s="40">
        <f t="shared" si="7"/>
        <v>0.228591582919988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345151635</v>
      </c>
      <c r="AA37" s="81">
        <f t="shared" si="11"/>
        <v>32795151</v>
      </c>
      <c r="AB37" s="81">
        <f t="shared" si="12"/>
        <v>377946786</v>
      </c>
      <c r="AC37" s="40">
        <f t="shared" si="13"/>
        <v>0.6595611102220713</v>
      </c>
      <c r="AD37" s="80">
        <v>97691458</v>
      </c>
      <c r="AE37" s="81">
        <v>7816810</v>
      </c>
      <c r="AF37" s="81">
        <f t="shared" si="14"/>
        <v>105508268</v>
      </c>
      <c r="AG37" s="40">
        <f t="shared" si="15"/>
        <v>0.6679558620764529</v>
      </c>
      <c r="AH37" s="40">
        <f t="shared" si="16"/>
        <v>0.24150752811144627</v>
      </c>
      <c r="AI37" s="12">
        <v>534629200</v>
      </c>
      <c r="AJ37" s="12">
        <v>552654000</v>
      </c>
      <c r="AK37" s="12">
        <v>369148479</v>
      </c>
      <c r="AL37" s="12"/>
    </row>
    <row r="38" spans="1:38" s="13" customFormat="1" ht="12.75">
      <c r="A38" s="29" t="s">
        <v>116</v>
      </c>
      <c r="B38" s="63" t="s">
        <v>641</v>
      </c>
      <c r="C38" s="39" t="s">
        <v>642</v>
      </c>
      <c r="D38" s="80">
        <v>170847014</v>
      </c>
      <c r="E38" s="81">
        <v>1635000</v>
      </c>
      <c r="F38" s="82">
        <f t="shared" si="0"/>
        <v>172482014</v>
      </c>
      <c r="G38" s="80">
        <v>175336971</v>
      </c>
      <c r="H38" s="81">
        <v>935000</v>
      </c>
      <c r="I38" s="83">
        <f t="shared" si="1"/>
        <v>176271971</v>
      </c>
      <c r="J38" s="80">
        <v>28585454</v>
      </c>
      <c r="K38" s="81">
        <v>943</v>
      </c>
      <c r="L38" s="81">
        <f t="shared" si="2"/>
        <v>28586397</v>
      </c>
      <c r="M38" s="40">
        <f t="shared" si="3"/>
        <v>0.1657355241689142</v>
      </c>
      <c r="N38" s="108">
        <v>35227057</v>
      </c>
      <c r="O38" s="109">
        <v>24185</v>
      </c>
      <c r="P38" s="110">
        <f t="shared" si="4"/>
        <v>35251242</v>
      </c>
      <c r="Q38" s="40">
        <f t="shared" si="5"/>
        <v>0.20437633572622824</v>
      </c>
      <c r="R38" s="108">
        <v>35057352</v>
      </c>
      <c r="S38" s="110">
        <v>418454</v>
      </c>
      <c r="T38" s="110">
        <f t="shared" si="6"/>
        <v>35475806</v>
      </c>
      <c r="U38" s="40">
        <f t="shared" si="7"/>
        <v>0.20125608058243133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98869863</v>
      </c>
      <c r="AA38" s="81">
        <f t="shared" si="11"/>
        <v>443582</v>
      </c>
      <c r="AB38" s="81">
        <f t="shared" si="12"/>
        <v>99313445</v>
      </c>
      <c r="AC38" s="40">
        <f t="shared" si="13"/>
        <v>0.5634103053173439</v>
      </c>
      <c r="AD38" s="80">
        <v>30063773</v>
      </c>
      <c r="AE38" s="81">
        <v>379035</v>
      </c>
      <c r="AF38" s="81">
        <f t="shared" si="14"/>
        <v>30442808</v>
      </c>
      <c r="AG38" s="40">
        <f t="shared" si="15"/>
        <v>0.5118944278141553</v>
      </c>
      <c r="AH38" s="40">
        <f t="shared" si="16"/>
        <v>0.165326339147164</v>
      </c>
      <c r="AI38" s="12">
        <v>205599162</v>
      </c>
      <c r="AJ38" s="12">
        <v>191275153</v>
      </c>
      <c r="AK38" s="12">
        <v>97912685</v>
      </c>
      <c r="AL38" s="12"/>
    </row>
    <row r="39" spans="1:38" s="59" customFormat="1" ht="12.75">
      <c r="A39" s="64"/>
      <c r="B39" s="65" t="s">
        <v>643</v>
      </c>
      <c r="C39" s="32"/>
      <c r="D39" s="84">
        <f>SUM(D31:D38)</f>
        <v>3409961408</v>
      </c>
      <c r="E39" s="85">
        <f>SUM(E31:E38)</f>
        <v>529825925</v>
      </c>
      <c r="F39" s="93">
        <f t="shared" si="0"/>
        <v>3939787333</v>
      </c>
      <c r="G39" s="84">
        <f>SUM(G31:G38)</f>
        <v>3582614435</v>
      </c>
      <c r="H39" s="85">
        <f>SUM(H31:H38)</f>
        <v>568388380</v>
      </c>
      <c r="I39" s="86">
        <f t="shared" si="1"/>
        <v>4151002815</v>
      </c>
      <c r="J39" s="84">
        <f>SUM(J31:J38)</f>
        <v>696593671</v>
      </c>
      <c r="K39" s="85">
        <f>SUM(K31:K38)</f>
        <v>43726231</v>
      </c>
      <c r="L39" s="85">
        <f t="shared" si="2"/>
        <v>740319902</v>
      </c>
      <c r="M39" s="44">
        <f t="shared" si="3"/>
        <v>0.18790859491298334</v>
      </c>
      <c r="N39" s="114">
        <f>SUM(N31:N38)</f>
        <v>836040918</v>
      </c>
      <c r="O39" s="115">
        <f>SUM(O31:O38)</f>
        <v>93651704</v>
      </c>
      <c r="P39" s="116">
        <f t="shared" si="4"/>
        <v>929692622</v>
      </c>
      <c r="Q39" s="44">
        <f t="shared" si="5"/>
        <v>0.23597533151416933</v>
      </c>
      <c r="R39" s="114">
        <f>SUM(R31:R38)</f>
        <v>823890898</v>
      </c>
      <c r="S39" s="116">
        <f>SUM(S31:S38)</f>
        <v>104438001</v>
      </c>
      <c r="T39" s="116">
        <f t="shared" si="6"/>
        <v>928328899</v>
      </c>
      <c r="U39" s="44">
        <f t="shared" si="7"/>
        <v>0.22363966982759081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2356525487</v>
      </c>
      <c r="AA39" s="85">
        <f t="shared" si="11"/>
        <v>241815936</v>
      </c>
      <c r="AB39" s="85">
        <f t="shared" si="12"/>
        <v>2598341423</v>
      </c>
      <c r="AC39" s="44">
        <f t="shared" si="13"/>
        <v>0.6259551098377176</v>
      </c>
      <c r="AD39" s="84">
        <f>SUM(AD31:AD38)</f>
        <v>667748916</v>
      </c>
      <c r="AE39" s="85">
        <f>SUM(AE31:AE38)</f>
        <v>69659957</v>
      </c>
      <c r="AF39" s="85">
        <f t="shared" si="14"/>
        <v>737408873</v>
      </c>
      <c r="AG39" s="44">
        <f t="shared" si="15"/>
        <v>0.6063267854588064</v>
      </c>
      <c r="AH39" s="44">
        <f t="shared" si="16"/>
        <v>0.25890660255182474</v>
      </c>
      <c r="AI39" s="66">
        <f>SUM(AI31:AI38)</f>
        <v>3929961682</v>
      </c>
      <c r="AJ39" s="66">
        <f>SUM(AJ31:AJ38)</f>
        <v>3945614651</v>
      </c>
      <c r="AK39" s="66">
        <f>SUM(AK31:AK38)</f>
        <v>2392331848</v>
      </c>
      <c r="AL39" s="66"/>
    </row>
    <row r="40" spans="1:38" s="13" customFormat="1" ht="12.75">
      <c r="A40" s="29" t="s">
        <v>97</v>
      </c>
      <c r="B40" s="63" t="s">
        <v>644</v>
      </c>
      <c r="C40" s="39" t="s">
        <v>645</v>
      </c>
      <c r="D40" s="80">
        <v>48205601</v>
      </c>
      <c r="E40" s="81">
        <v>16637561</v>
      </c>
      <c r="F40" s="82">
        <f t="shared" si="0"/>
        <v>64843162</v>
      </c>
      <c r="G40" s="80">
        <v>48205601</v>
      </c>
      <c r="H40" s="81">
        <v>16637561</v>
      </c>
      <c r="I40" s="83">
        <f t="shared" si="1"/>
        <v>64843162</v>
      </c>
      <c r="J40" s="80">
        <v>5746768</v>
      </c>
      <c r="K40" s="81">
        <v>202534</v>
      </c>
      <c r="L40" s="81">
        <f t="shared" si="2"/>
        <v>5949302</v>
      </c>
      <c r="M40" s="40">
        <f t="shared" si="3"/>
        <v>0.09174910378368038</v>
      </c>
      <c r="N40" s="108">
        <v>11654727</v>
      </c>
      <c r="O40" s="109">
        <v>212918</v>
      </c>
      <c r="P40" s="110">
        <f t="shared" si="4"/>
        <v>11867645</v>
      </c>
      <c r="Q40" s="40">
        <f t="shared" si="5"/>
        <v>0.1830207632379186</v>
      </c>
      <c r="R40" s="108">
        <v>6490768</v>
      </c>
      <c r="S40" s="110">
        <v>522466</v>
      </c>
      <c r="T40" s="110">
        <f t="shared" si="6"/>
        <v>7013234</v>
      </c>
      <c r="U40" s="40">
        <f t="shared" si="7"/>
        <v>0.108156878592688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23892263</v>
      </c>
      <c r="AA40" s="81">
        <f t="shared" si="11"/>
        <v>937918</v>
      </c>
      <c r="AB40" s="81">
        <f t="shared" si="12"/>
        <v>24830181</v>
      </c>
      <c r="AC40" s="40">
        <f t="shared" si="13"/>
        <v>0.38292674561428697</v>
      </c>
      <c r="AD40" s="80">
        <v>4028786</v>
      </c>
      <c r="AE40" s="81">
        <v>3466047</v>
      </c>
      <c r="AF40" s="81">
        <f t="shared" si="14"/>
        <v>7494833</v>
      </c>
      <c r="AG40" s="40">
        <f t="shared" si="15"/>
        <v>0.28839437791156697</v>
      </c>
      <c r="AH40" s="40">
        <f t="shared" si="16"/>
        <v>-0.06425746911238717</v>
      </c>
      <c r="AI40" s="12">
        <v>48336043</v>
      </c>
      <c r="AJ40" s="12">
        <v>63814649</v>
      </c>
      <c r="AK40" s="12">
        <v>18403786</v>
      </c>
      <c r="AL40" s="12"/>
    </row>
    <row r="41" spans="1:38" s="13" customFormat="1" ht="12.75">
      <c r="A41" s="29" t="s">
        <v>97</v>
      </c>
      <c r="B41" s="63" t="s">
        <v>646</v>
      </c>
      <c r="C41" s="39" t="s">
        <v>647</v>
      </c>
      <c r="D41" s="80">
        <v>36989442</v>
      </c>
      <c r="E41" s="81">
        <v>8702250</v>
      </c>
      <c r="F41" s="82">
        <f t="shared" si="0"/>
        <v>45691692</v>
      </c>
      <c r="G41" s="80">
        <v>36989442</v>
      </c>
      <c r="H41" s="81">
        <v>8702250</v>
      </c>
      <c r="I41" s="83">
        <f t="shared" si="1"/>
        <v>45691692</v>
      </c>
      <c r="J41" s="80">
        <v>8821079</v>
      </c>
      <c r="K41" s="81">
        <v>710200</v>
      </c>
      <c r="L41" s="81">
        <f t="shared" si="2"/>
        <v>9531279</v>
      </c>
      <c r="M41" s="40">
        <f t="shared" si="3"/>
        <v>0.20859982598149354</v>
      </c>
      <c r="N41" s="108">
        <v>9288398</v>
      </c>
      <c r="O41" s="109">
        <v>3365847</v>
      </c>
      <c r="P41" s="110">
        <f t="shared" si="4"/>
        <v>12654245</v>
      </c>
      <c r="Q41" s="40">
        <f t="shared" si="5"/>
        <v>0.2769484877031912</v>
      </c>
      <c r="R41" s="108">
        <v>8172645</v>
      </c>
      <c r="S41" s="110">
        <v>1595960</v>
      </c>
      <c r="T41" s="110">
        <f t="shared" si="6"/>
        <v>9768605</v>
      </c>
      <c r="U41" s="40">
        <f t="shared" si="7"/>
        <v>0.21379389933732373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26282122</v>
      </c>
      <c r="AA41" s="81">
        <f t="shared" si="11"/>
        <v>5672007</v>
      </c>
      <c r="AB41" s="81">
        <f t="shared" si="12"/>
        <v>31954129</v>
      </c>
      <c r="AC41" s="40">
        <f t="shared" si="13"/>
        <v>0.6993422130220085</v>
      </c>
      <c r="AD41" s="80">
        <v>8157304</v>
      </c>
      <c r="AE41" s="81">
        <v>1699765</v>
      </c>
      <c r="AF41" s="81">
        <f t="shared" si="14"/>
        <v>9857069</v>
      </c>
      <c r="AG41" s="40">
        <f t="shared" si="15"/>
        <v>0.5627593933801919</v>
      </c>
      <c r="AH41" s="40">
        <f t="shared" si="16"/>
        <v>-0.008974675940687793</v>
      </c>
      <c r="AI41" s="12">
        <v>47704509</v>
      </c>
      <c r="AJ41" s="12">
        <v>48280916</v>
      </c>
      <c r="AK41" s="12">
        <v>27170539</v>
      </c>
      <c r="AL41" s="12"/>
    </row>
    <row r="42" spans="1:38" s="13" customFormat="1" ht="12.75">
      <c r="A42" s="29" t="s">
        <v>97</v>
      </c>
      <c r="B42" s="63" t="s">
        <v>648</v>
      </c>
      <c r="C42" s="39" t="s">
        <v>649</v>
      </c>
      <c r="D42" s="80">
        <v>177232704</v>
      </c>
      <c r="E42" s="81">
        <v>40787000</v>
      </c>
      <c r="F42" s="82">
        <f t="shared" si="0"/>
        <v>218019704</v>
      </c>
      <c r="G42" s="80">
        <v>193369793</v>
      </c>
      <c r="H42" s="81">
        <v>72835991</v>
      </c>
      <c r="I42" s="83">
        <f t="shared" si="1"/>
        <v>266205784</v>
      </c>
      <c r="J42" s="80">
        <v>42215283</v>
      </c>
      <c r="K42" s="81">
        <v>20307420</v>
      </c>
      <c r="L42" s="81">
        <f t="shared" si="2"/>
        <v>62522703</v>
      </c>
      <c r="M42" s="40">
        <f t="shared" si="3"/>
        <v>0.28677546961535183</v>
      </c>
      <c r="N42" s="108">
        <v>54697452</v>
      </c>
      <c r="O42" s="109">
        <v>10878654</v>
      </c>
      <c r="P42" s="110">
        <f t="shared" si="4"/>
        <v>65576106</v>
      </c>
      <c r="Q42" s="40">
        <f t="shared" si="5"/>
        <v>0.30078063953338824</v>
      </c>
      <c r="R42" s="108">
        <v>39375276</v>
      </c>
      <c r="S42" s="110">
        <v>9033305</v>
      </c>
      <c r="T42" s="110">
        <f t="shared" si="6"/>
        <v>48408581</v>
      </c>
      <c r="U42" s="40">
        <f t="shared" si="7"/>
        <v>0.18184646581533329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136288011</v>
      </c>
      <c r="AA42" s="81">
        <f t="shared" si="11"/>
        <v>40219379</v>
      </c>
      <c r="AB42" s="81">
        <f t="shared" si="12"/>
        <v>176507390</v>
      </c>
      <c r="AC42" s="40">
        <f t="shared" si="13"/>
        <v>0.6630486661401768</v>
      </c>
      <c r="AD42" s="80">
        <v>31253952</v>
      </c>
      <c r="AE42" s="81">
        <v>11302028</v>
      </c>
      <c r="AF42" s="81">
        <f t="shared" si="14"/>
        <v>42555980</v>
      </c>
      <c r="AG42" s="40">
        <f t="shared" si="15"/>
        <v>0.5211093946756726</v>
      </c>
      <c r="AH42" s="40">
        <f t="shared" si="16"/>
        <v>0.13752711134839335</v>
      </c>
      <c r="AI42" s="12">
        <v>226651241</v>
      </c>
      <c r="AJ42" s="12">
        <v>226651241</v>
      </c>
      <c r="AK42" s="12">
        <v>118110091</v>
      </c>
      <c r="AL42" s="12"/>
    </row>
    <row r="43" spans="1:38" s="13" customFormat="1" ht="12.75">
      <c r="A43" s="29" t="s">
        <v>116</v>
      </c>
      <c r="B43" s="63" t="s">
        <v>650</v>
      </c>
      <c r="C43" s="39" t="s">
        <v>651</v>
      </c>
      <c r="D43" s="80">
        <v>53082992</v>
      </c>
      <c r="E43" s="81">
        <v>0</v>
      </c>
      <c r="F43" s="83">
        <f t="shared" si="0"/>
        <v>53082992</v>
      </c>
      <c r="G43" s="80">
        <v>54785251</v>
      </c>
      <c r="H43" s="81">
        <v>211000</v>
      </c>
      <c r="I43" s="82">
        <f t="shared" si="1"/>
        <v>54996251</v>
      </c>
      <c r="J43" s="80">
        <v>12274534</v>
      </c>
      <c r="K43" s="94">
        <v>17502</v>
      </c>
      <c r="L43" s="81">
        <f t="shared" si="2"/>
        <v>12292036</v>
      </c>
      <c r="M43" s="40">
        <f t="shared" si="3"/>
        <v>0.2315626067196815</v>
      </c>
      <c r="N43" s="108">
        <v>12458163</v>
      </c>
      <c r="O43" s="109">
        <v>529</v>
      </c>
      <c r="P43" s="110">
        <f t="shared" si="4"/>
        <v>12458692</v>
      </c>
      <c r="Q43" s="40">
        <f t="shared" si="5"/>
        <v>0.23470214339086237</v>
      </c>
      <c r="R43" s="108">
        <v>12613590</v>
      </c>
      <c r="S43" s="110">
        <v>0</v>
      </c>
      <c r="T43" s="110">
        <f t="shared" si="6"/>
        <v>12613590</v>
      </c>
      <c r="U43" s="40">
        <f t="shared" si="7"/>
        <v>0.22935363357767788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37346287</v>
      </c>
      <c r="AA43" s="81">
        <f t="shared" si="11"/>
        <v>18031</v>
      </c>
      <c r="AB43" s="81">
        <f t="shared" si="12"/>
        <v>37364318</v>
      </c>
      <c r="AC43" s="40">
        <f t="shared" si="13"/>
        <v>0.6793975465709472</v>
      </c>
      <c r="AD43" s="80">
        <v>11190833</v>
      </c>
      <c r="AE43" s="81">
        <v>9005</v>
      </c>
      <c r="AF43" s="81">
        <f t="shared" si="14"/>
        <v>11199838</v>
      </c>
      <c r="AG43" s="40">
        <f t="shared" si="15"/>
        <v>0.6854532324630085</v>
      </c>
      <c r="AH43" s="40">
        <f t="shared" si="16"/>
        <v>0.1262296829650571</v>
      </c>
      <c r="AI43" s="12">
        <v>51845662</v>
      </c>
      <c r="AJ43" s="12">
        <v>55994268</v>
      </c>
      <c r="AK43" s="12">
        <v>38381452</v>
      </c>
      <c r="AL43" s="12"/>
    </row>
    <row r="44" spans="1:38" s="59" customFormat="1" ht="12.75">
      <c r="A44" s="64"/>
      <c r="B44" s="65" t="s">
        <v>652</v>
      </c>
      <c r="C44" s="32"/>
      <c r="D44" s="84">
        <f>SUM(D40:D43)</f>
        <v>315510739</v>
      </c>
      <c r="E44" s="85">
        <f>SUM(E40:E43)</f>
        <v>66126811</v>
      </c>
      <c r="F44" s="86">
        <f t="shared" si="0"/>
        <v>381637550</v>
      </c>
      <c r="G44" s="84">
        <f>SUM(G40:G43)</f>
        <v>333350087</v>
      </c>
      <c r="H44" s="85">
        <f>SUM(H40:H43)</f>
        <v>98386802</v>
      </c>
      <c r="I44" s="93">
        <f t="shared" si="1"/>
        <v>431736889</v>
      </c>
      <c r="J44" s="84">
        <f>SUM(J40:J43)</f>
        <v>69057664</v>
      </c>
      <c r="K44" s="95">
        <f>SUM(K40:K43)</f>
        <v>21237656</v>
      </c>
      <c r="L44" s="85">
        <f t="shared" si="2"/>
        <v>90295320</v>
      </c>
      <c r="M44" s="44">
        <f t="shared" si="3"/>
        <v>0.23659967421968828</v>
      </c>
      <c r="N44" s="114">
        <f>SUM(N40:N43)</f>
        <v>88098740</v>
      </c>
      <c r="O44" s="115">
        <f>SUM(O40:O43)</f>
        <v>14457948</v>
      </c>
      <c r="P44" s="116">
        <f t="shared" si="4"/>
        <v>102556688</v>
      </c>
      <c r="Q44" s="44">
        <f t="shared" si="5"/>
        <v>0.2687279802524673</v>
      </c>
      <c r="R44" s="114">
        <f>SUM(R40:R43)</f>
        <v>66652279</v>
      </c>
      <c r="S44" s="116">
        <f>SUM(S40:S43)</f>
        <v>11151731</v>
      </c>
      <c r="T44" s="116">
        <f t="shared" si="6"/>
        <v>77804010</v>
      </c>
      <c r="U44" s="44">
        <f t="shared" si="7"/>
        <v>0.18021163347938982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223808683</v>
      </c>
      <c r="AA44" s="85">
        <f t="shared" si="11"/>
        <v>46847335</v>
      </c>
      <c r="AB44" s="85">
        <f t="shared" si="12"/>
        <v>270656018</v>
      </c>
      <c r="AC44" s="44">
        <f t="shared" si="13"/>
        <v>0.626900375890743</v>
      </c>
      <c r="AD44" s="84">
        <f>SUM(AD40:AD43)</f>
        <v>54630875</v>
      </c>
      <c r="AE44" s="85">
        <f>SUM(AE40:AE43)</f>
        <v>16476845</v>
      </c>
      <c r="AF44" s="85">
        <f t="shared" si="14"/>
        <v>71107720</v>
      </c>
      <c r="AG44" s="44">
        <f t="shared" si="15"/>
        <v>0.5118947110125155</v>
      </c>
      <c r="AH44" s="44">
        <f t="shared" si="16"/>
        <v>0.09417106890784854</v>
      </c>
      <c r="AI44" s="66">
        <f>SUM(AI40:AI43)</f>
        <v>374537455</v>
      </c>
      <c r="AJ44" s="66">
        <f>SUM(AJ40:AJ43)</f>
        <v>394741074</v>
      </c>
      <c r="AK44" s="66">
        <f>SUM(AK40:AK43)</f>
        <v>202065868</v>
      </c>
      <c r="AL44" s="66"/>
    </row>
    <row r="45" spans="1:38" s="59" customFormat="1" ht="12.75">
      <c r="A45" s="64"/>
      <c r="B45" s="65" t="s">
        <v>653</v>
      </c>
      <c r="C45" s="32"/>
      <c r="D45" s="84">
        <f>SUM(D9,D11:D16,D18:D23,D25:D29,D31:D38,D40:D43)</f>
        <v>35642757552</v>
      </c>
      <c r="E45" s="85">
        <f>SUM(E9,E11:E16,E18:E23,E25:E29,E31:E38,E40:E43)</f>
        <v>8063877994</v>
      </c>
      <c r="F45" s="86">
        <f t="shared" si="0"/>
        <v>43706635546</v>
      </c>
      <c r="G45" s="84">
        <f>SUM(G9,G11:G16,G18:G23,G25:G29,G31:G38,G40:G43)</f>
        <v>35934173887</v>
      </c>
      <c r="H45" s="85">
        <f>SUM(H9,H11:H16,H18:H23,H25:H29,H31:H38,H40:H43)</f>
        <v>8509615888</v>
      </c>
      <c r="I45" s="93">
        <f t="shared" si="1"/>
        <v>44443789775</v>
      </c>
      <c r="J45" s="84">
        <f>SUM(J9,J11:J16,J18:J23,J25:J29,J31:J38,J40:J43)</f>
        <v>7500345855</v>
      </c>
      <c r="K45" s="95">
        <f>SUM(K9,K11:K16,K18:K23,K25:K29,K31:K38,K40:K43)</f>
        <v>811664186</v>
      </c>
      <c r="L45" s="85">
        <f t="shared" si="2"/>
        <v>8312010041</v>
      </c>
      <c r="M45" s="44">
        <f t="shared" si="3"/>
        <v>0.19017730230577562</v>
      </c>
      <c r="N45" s="114">
        <f>SUM(N9,N11:N16,N18:N23,N25:N29,N31:N38,N40:N43)</f>
        <v>8498723293</v>
      </c>
      <c r="O45" s="115">
        <f>SUM(O9,O11:O16,O18:O23,O25:O29,O31:O38,O40:O43)</f>
        <v>1644131928</v>
      </c>
      <c r="P45" s="116">
        <f t="shared" si="4"/>
        <v>10142855221</v>
      </c>
      <c r="Q45" s="44">
        <f t="shared" si="5"/>
        <v>0.2320667123948475</v>
      </c>
      <c r="R45" s="114">
        <f>SUM(R9,R11:R16,R18:R23,R25:R29,R31:R38,R40:R43)</f>
        <v>8046992638</v>
      </c>
      <c r="S45" s="116">
        <f>SUM(S9,S11:S16,S18:S23,S25:S29,S31:S38,S40:S43)</f>
        <v>1302044491</v>
      </c>
      <c r="T45" s="116">
        <f t="shared" si="6"/>
        <v>9349037129</v>
      </c>
      <c r="U45" s="44">
        <f t="shared" si="7"/>
        <v>0.2103564339659196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24046061786</v>
      </c>
      <c r="AA45" s="85">
        <f t="shared" si="11"/>
        <v>3757840605</v>
      </c>
      <c r="AB45" s="85">
        <f t="shared" si="12"/>
        <v>27803902391</v>
      </c>
      <c r="AC45" s="44">
        <f t="shared" si="13"/>
        <v>0.625597018880688</v>
      </c>
      <c r="AD45" s="84">
        <f>SUM(AD9,AD11:AD16,AD18:AD23,AD25:AD29,AD31:AD38,AD40:AD43)</f>
        <v>7070914040</v>
      </c>
      <c r="AE45" s="85">
        <f>SUM(AE9,AE11:AE16,AE18:AE23,AE25:AE29,AE31:AE38,AE40:AE43)</f>
        <v>1185897213</v>
      </c>
      <c r="AF45" s="85">
        <f t="shared" si="14"/>
        <v>8256811253</v>
      </c>
      <c r="AG45" s="44">
        <f t="shared" si="15"/>
        <v>0.6277928923559737</v>
      </c>
      <c r="AH45" s="44">
        <f t="shared" si="16"/>
        <v>0.13228180256671784</v>
      </c>
      <c r="AI45" s="66">
        <f>SUM(AI9,AI11:AI16,AI18:AI23,AI25:AI29,AI31:AI38,AI40:AI43)</f>
        <v>40233856158</v>
      </c>
      <c r="AJ45" s="66">
        <f>SUM(AJ9,AJ11:AJ16,AJ18:AJ23,AJ25:AJ29,AJ31:AJ38,AJ40:AJ43)</f>
        <v>39223418248</v>
      </c>
      <c r="AK45" s="66">
        <f>SUM(AK9,AK11:AK16,AK18:AK23,AK25:AK29,AK31:AK38,AK40:AK43)</f>
        <v>24624183190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39" t="s">
        <v>41</v>
      </c>
      <c r="D9" s="80">
        <v>3992221749</v>
      </c>
      <c r="E9" s="81">
        <v>749097271</v>
      </c>
      <c r="F9" s="82">
        <f>$D9+$E9</f>
        <v>4741319020</v>
      </c>
      <c r="G9" s="80">
        <v>4031665887</v>
      </c>
      <c r="H9" s="81">
        <v>978103489</v>
      </c>
      <c r="I9" s="83">
        <f>$G9+$H9</f>
        <v>5009769376</v>
      </c>
      <c r="J9" s="80">
        <v>718688792</v>
      </c>
      <c r="K9" s="81">
        <v>38430807</v>
      </c>
      <c r="L9" s="81">
        <f>$J9+$K9</f>
        <v>757119599</v>
      </c>
      <c r="M9" s="40">
        <f>IF($F9=0,0,$L9/$F9)</f>
        <v>0.15968543685972011</v>
      </c>
      <c r="N9" s="108">
        <v>891790248</v>
      </c>
      <c r="O9" s="109">
        <v>110911932</v>
      </c>
      <c r="P9" s="110">
        <f>$N9+$O9</f>
        <v>1002702180</v>
      </c>
      <c r="Q9" s="40">
        <f>IF($F9=0,0,$P9/$F9)</f>
        <v>0.21148169439144807</v>
      </c>
      <c r="R9" s="108">
        <v>776493887</v>
      </c>
      <c r="S9" s="110">
        <v>82770468</v>
      </c>
      <c r="T9" s="110">
        <f>$R9+$S9</f>
        <v>859264355</v>
      </c>
      <c r="U9" s="40">
        <f>IF($I9=0,0,$T9/$I9)</f>
        <v>0.1715177467283077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2386972927</v>
      </c>
      <c r="AA9" s="81">
        <f>$K9+$O9+$S9</f>
        <v>232113207</v>
      </c>
      <c r="AB9" s="81">
        <f>$Z9+$AA9</f>
        <v>2619086134</v>
      </c>
      <c r="AC9" s="40">
        <f>IF($I9=0,0,$AB9/$I9)</f>
        <v>0.5227957491510683</v>
      </c>
      <c r="AD9" s="80">
        <v>741588099</v>
      </c>
      <c r="AE9" s="81">
        <v>50368886</v>
      </c>
      <c r="AF9" s="81">
        <f>$AD9+$AE9</f>
        <v>791956985</v>
      </c>
      <c r="AG9" s="40">
        <f>IF($AJ9=0,0,$AK9/$AJ9)</f>
        <v>0.5453341806879135</v>
      </c>
      <c r="AH9" s="40">
        <f>IF($AF9=0,0,(($T9/$AF9)-1))</f>
        <v>0.08498866892372958</v>
      </c>
      <c r="AI9" s="12">
        <v>4380918676</v>
      </c>
      <c r="AJ9" s="12">
        <v>4449461994</v>
      </c>
      <c r="AK9" s="12">
        <v>2426443711</v>
      </c>
      <c r="AL9" s="12"/>
    </row>
    <row r="10" spans="1:38" s="13" customFormat="1" ht="12.75">
      <c r="A10" s="29"/>
      <c r="B10" s="38" t="s">
        <v>42</v>
      </c>
      <c r="C10" s="39" t="s">
        <v>43</v>
      </c>
      <c r="D10" s="80">
        <v>24362424954</v>
      </c>
      <c r="E10" s="81">
        <v>5926610002</v>
      </c>
      <c r="F10" s="83">
        <f aca="true" t="shared" si="0" ref="F10:F17">$D10+$E10</f>
        <v>30289034956</v>
      </c>
      <c r="G10" s="80">
        <v>24436318002</v>
      </c>
      <c r="H10" s="81">
        <v>6221809435</v>
      </c>
      <c r="I10" s="83">
        <f aca="true" t="shared" si="1" ref="I10:I17">$G10+$H10</f>
        <v>30658127437</v>
      </c>
      <c r="J10" s="80">
        <v>5274100207</v>
      </c>
      <c r="K10" s="81">
        <v>620978282</v>
      </c>
      <c r="L10" s="81">
        <f aca="true" t="shared" si="2" ref="L10:L17">$J10+$K10</f>
        <v>5895078489</v>
      </c>
      <c r="M10" s="40">
        <f aca="true" t="shared" si="3" ref="M10:M17">IF($F10=0,0,$L10/$F10)</f>
        <v>0.19462747814724402</v>
      </c>
      <c r="N10" s="108">
        <v>5763864370</v>
      </c>
      <c r="O10" s="109">
        <v>1232609615</v>
      </c>
      <c r="P10" s="110">
        <f aca="true" t="shared" si="4" ref="P10:P17">$N10+$O10</f>
        <v>6996473985</v>
      </c>
      <c r="Q10" s="40">
        <f aca="true" t="shared" si="5" ref="Q10:Q17">IF($F10=0,0,$P10/$F10)</f>
        <v>0.23099032356638546</v>
      </c>
      <c r="R10" s="108">
        <v>5486783676</v>
      </c>
      <c r="S10" s="110">
        <v>942191733</v>
      </c>
      <c r="T10" s="110">
        <f aca="true" t="shared" si="6" ref="T10:T17">$R10+$S10</f>
        <v>6428975409</v>
      </c>
      <c r="U10" s="40">
        <f aca="true" t="shared" si="7" ref="U10:U17">IF($I10=0,0,$T10/$I10)</f>
        <v>0.20969889378309325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$J10+$N10+$R10</f>
        <v>16524748253</v>
      </c>
      <c r="AA10" s="81">
        <f aca="true" t="shared" si="11" ref="AA10:AA17">$K10+$O10+$S10</f>
        <v>2795779630</v>
      </c>
      <c r="AB10" s="81">
        <f aca="true" t="shared" si="12" ref="AB10:AB17">$Z10+$AA10</f>
        <v>19320527883</v>
      </c>
      <c r="AC10" s="40">
        <f aca="true" t="shared" si="13" ref="AC10:AC17">IF($I10=0,0,$AB10/$I10)</f>
        <v>0.6301926927109994</v>
      </c>
      <c r="AD10" s="80">
        <v>4848918627</v>
      </c>
      <c r="AE10" s="81">
        <v>850133144</v>
      </c>
      <c r="AF10" s="81">
        <f aca="true" t="shared" si="14" ref="AF10:AF17">$AD10+$AE10</f>
        <v>5699051771</v>
      </c>
      <c r="AG10" s="40">
        <f aca="true" t="shared" si="15" ref="AG10:AG17">IF($AJ10=0,0,$AK10/$AJ10)</f>
        <v>0.6384014768223591</v>
      </c>
      <c r="AH10" s="40">
        <f aca="true" t="shared" si="16" ref="AH10:AH17">IF($AF10=0,0,(($T10/$AF10)-1))</f>
        <v>0.12807808514993035</v>
      </c>
      <c r="AI10" s="12">
        <v>27231741807</v>
      </c>
      <c r="AJ10" s="12">
        <v>26229714468</v>
      </c>
      <c r="AK10" s="12">
        <v>16745088453</v>
      </c>
      <c r="AL10" s="12"/>
    </row>
    <row r="11" spans="1:38" s="13" customFormat="1" ht="12.75">
      <c r="A11" s="29"/>
      <c r="B11" s="38" t="s">
        <v>44</v>
      </c>
      <c r="C11" s="39" t="s">
        <v>45</v>
      </c>
      <c r="D11" s="80">
        <v>22365359559</v>
      </c>
      <c r="E11" s="81">
        <v>2650707810</v>
      </c>
      <c r="F11" s="83">
        <f t="shared" si="0"/>
        <v>25016067369</v>
      </c>
      <c r="G11" s="80">
        <v>22175696028</v>
      </c>
      <c r="H11" s="81">
        <v>2557738725</v>
      </c>
      <c r="I11" s="83">
        <f t="shared" si="1"/>
        <v>24733434753</v>
      </c>
      <c r="J11" s="80">
        <v>5619571987</v>
      </c>
      <c r="K11" s="81">
        <v>147480416</v>
      </c>
      <c r="L11" s="81">
        <f t="shared" si="2"/>
        <v>5767052403</v>
      </c>
      <c r="M11" s="40">
        <f t="shared" si="3"/>
        <v>0.23053393316915</v>
      </c>
      <c r="N11" s="108">
        <v>4389350009</v>
      </c>
      <c r="O11" s="109">
        <v>400102567</v>
      </c>
      <c r="P11" s="110">
        <f t="shared" si="4"/>
        <v>4789452576</v>
      </c>
      <c r="Q11" s="40">
        <f t="shared" si="5"/>
        <v>0.19145505587881118</v>
      </c>
      <c r="R11" s="108">
        <v>4718818723</v>
      </c>
      <c r="S11" s="110">
        <v>341981771</v>
      </c>
      <c r="T11" s="110">
        <f t="shared" si="6"/>
        <v>5060800494</v>
      </c>
      <c r="U11" s="40">
        <f t="shared" si="7"/>
        <v>0.20461373620524576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14727740719</v>
      </c>
      <c r="AA11" s="81">
        <f t="shared" si="11"/>
        <v>889564754</v>
      </c>
      <c r="AB11" s="81">
        <f t="shared" si="12"/>
        <v>15617305473</v>
      </c>
      <c r="AC11" s="40">
        <f t="shared" si="13"/>
        <v>0.6314248558262101</v>
      </c>
      <c r="AD11" s="80">
        <v>4743259929</v>
      </c>
      <c r="AE11" s="81">
        <v>540331144</v>
      </c>
      <c r="AF11" s="81">
        <f t="shared" si="14"/>
        <v>5283591073</v>
      </c>
      <c r="AG11" s="40">
        <f t="shared" si="15"/>
        <v>0.6829186121504973</v>
      </c>
      <c r="AH11" s="40">
        <f t="shared" si="16"/>
        <v>-0.04216650681739842</v>
      </c>
      <c r="AI11" s="12">
        <v>23526093798</v>
      </c>
      <c r="AJ11" s="12">
        <v>23009613836</v>
      </c>
      <c r="AK11" s="12">
        <v>15713693547</v>
      </c>
      <c r="AL11" s="12"/>
    </row>
    <row r="12" spans="1:38" s="13" customFormat="1" ht="12.75">
      <c r="A12" s="29"/>
      <c r="B12" s="38" t="s">
        <v>46</v>
      </c>
      <c r="C12" s="39" t="s">
        <v>47</v>
      </c>
      <c r="D12" s="80">
        <v>23751278429</v>
      </c>
      <c r="E12" s="81">
        <v>5308715000</v>
      </c>
      <c r="F12" s="83">
        <f t="shared" si="0"/>
        <v>29059993429</v>
      </c>
      <c r="G12" s="80">
        <v>23962646272</v>
      </c>
      <c r="H12" s="81">
        <v>5316381000</v>
      </c>
      <c r="I12" s="83">
        <f t="shared" si="1"/>
        <v>29279027272</v>
      </c>
      <c r="J12" s="80">
        <v>5327850240</v>
      </c>
      <c r="K12" s="81">
        <v>596821000</v>
      </c>
      <c r="L12" s="81">
        <f t="shared" si="2"/>
        <v>5924671240</v>
      </c>
      <c r="M12" s="40">
        <f t="shared" si="3"/>
        <v>0.2038772394933703</v>
      </c>
      <c r="N12" s="108">
        <v>5973291272</v>
      </c>
      <c r="O12" s="109">
        <v>834910000</v>
      </c>
      <c r="P12" s="110">
        <f t="shared" si="4"/>
        <v>6808201272</v>
      </c>
      <c r="Q12" s="40">
        <f t="shared" si="5"/>
        <v>0.23428089509496772</v>
      </c>
      <c r="R12" s="108">
        <v>4865354394</v>
      </c>
      <c r="S12" s="110">
        <v>811787000</v>
      </c>
      <c r="T12" s="110">
        <f t="shared" si="6"/>
        <v>5677141394</v>
      </c>
      <c r="U12" s="40">
        <f t="shared" si="7"/>
        <v>0.19389788264684396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16166495906</v>
      </c>
      <c r="AA12" s="81">
        <f t="shared" si="11"/>
        <v>2243518000</v>
      </c>
      <c r="AB12" s="81">
        <f t="shared" si="12"/>
        <v>18410013906</v>
      </c>
      <c r="AC12" s="40">
        <f t="shared" si="13"/>
        <v>0.628778194540834</v>
      </c>
      <c r="AD12" s="80">
        <v>4814140487</v>
      </c>
      <c r="AE12" s="81">
        <v>687044000</v>
      </c>
      <c r="AF12" s="81">
        <f t="shared" si="14"/>
        <v>5501184487</v>
      </c>
      <c r="AG12" s="40">
        <f t="shared" si="15"/>
        <v>0.6396136186316218</v>
      </c>
      <c r="AH12" s="40">
        <f t="shared" si="16"/>
        <v>0.03198527651923122</v>
      </c>
      <c r="AI12" s="12">
        <v>26564128926</v>
      </c>
      <c r="AJ12" s="12">
        <v>26289640835</v>
      </c>
      <c r="AK12" s="12">
        <v>16815212307</v>
      </c>
      <c r="AL12" s="12"/>
    </row>
    <row r="13" spans="1:38" s="13" customFormat="1" ht="12.75">
      <c r="A13" s="29"/>
      <c r="B13" s="38" t="s">
        <v>48</v>
      </c>
      <c r="C13" s="39" t="s">
        <v>49</v>
      </c>
      <c r="D13" s="80">
        <v>32354828674</v>
      </c>
      <c r="E13" s="81">
        <v>4261567000</v>
      </c>
      <c r="F13" s="83">
        <f t="shared" si="0"/>
        <v>36616395674</v>
      </c>
      <c r="G13" s="80">
        <v>32468972000</v>
      </c>
      <c r="H13" s="81">
        <v>4547859000</v>
      </c>
      <c r="I13" s="83">
        <f t="shared" si="1"/>
        <v>37016831000</v>
      </c>
      <c r="J13" s="80">
        <v>7964319236</v>
      </c>
      <c r="K13" s="81">
        <v>227416000</v>
      </c>
      <c r="L13" s="81">
        <f t="shared" si="2"/>
        <v>8191735236</v>
      </c>
      <c r="M13" s="40">
        <f t="shared" si="3"/>
        <v>0.22371768398320702</v>
      </c>
      <c r="N13" s="108">
        <v>7649119298</v>
      </c>
      <c r="O13" s="109">
        <v>512823602</v>
      </c>
      <c r="P13" s="110">
        <f t="shared" si="4"/>
        <v>8161942900</v>
      </c>
      <c r="Q13" s="40">
        <f t="shared" si="5"/>
        <v>0.2229040502147377</v>
      </c>
      <c r="R13" s="108">
        <v>6992015747</v>
      </c>
      <c r="S13" s="110">
        <v>549044034</v>
      </c>
      <c r="T13" s="110">
        <f t="shared" si="6"/>
        <v>7541059781</v>
      </c>
      <c r="U13" s="40">
        <f t="shared" si="7"/>
        <v>0.20371975604826897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22605454281</v>
      </c>
      <c r="AA13" s="81">
        <f t="shared" si="11"/>
        <v>1289283636</v>
      </c>
      <c r="AB13" s="81">
        <f t="shared" si="12"/>
        <v>23894737917</v>
      </c>
      <c r="AC13" s="40">
        <f t="shared" si="13"/>
        <v>0.645510090180329</v>
      </c>
      <c r="AD13" s="80">
        <v>6641244861</v>
      </c>
      <c r="AE13" s="81">
        <v>614497271</v>
      </c>
      <c r="AF13" s="81">
        <f t="shared" si="14"/>
        <v>7255742132</v>
      </c>
      <c r="AG13" s="40">
        <f t="shared" si="15"/>
        <v>0.684575510175233</v>
      </c>
      <c r="AH13" s="40">
        <f t="shared" si="16"/>
        <v>0.039323013939768225</v>
      </c>
      <c r="AI13" s="12">
        <v>32284166681</v>
      </c>
      <c r="AJ13" s="12">
        <v>33107456681</v>
      </c>
      <c r="AK13" s="12">
        <v>22664554048</v>
      </c>
      <c r="AL13" s="12"/>
    </row>
    <row r="14" spans="1:38" s="13" customFormat="1" ht="12.75">
      <c r="A14" s="29"/>
      <c r="B14" s="38" t="s">
        <v>50</v>
      </c>
      <c r="C14" s="39" t="s">
        <v>51</v>
      </c>
      <c r="D14" s="80">
        <v>4176314817</v>
      </c>
      <c r="E14" s="81">
        <v>753667166</v>
      </c>
      <c r="F14" s="83">
        <f t="shared" si="0"/>
        <v>4929981983</v>
      </c>
      <c r="G14" s="80">
        <v>4176314817</v>
      </c>
      <c r="H14" s="81">
        <v>753667166</v>
      </c>
      <c r="I14" s="83">
        <f t="shared" si="1"/>
        <v>4929981983</v>
      </c>
      <c r="J14" s="80">
        <v>799138922</v>
      </c>
      <c r="K14" s="81">
        <v>116277776</v>
      </c>
      <c r="L14" s="81">
        <f t="shared" si="2"/>
        <v>915416698</v>
      </c>
      <c r="M14" s="40">
        <f t="shared" si="3"/>
        <v>0.18568357879534264</v>
      </c>
      <c r="N14" s="108">
        <v>811992414</v>
      </c>
      <c r="O14" s="109">
        <v>154865526</v>
      </c>
      <c r="P14" s="110">
        <f t="shared" si="4"/>
        <v>966857940</v>
      </c>
      <c r="Q14" s="40">
        <f t="shared" si="5"/>
        <v>0.19611794593448922</v>
      </c>
      <c r="R14" s="108">
        <v>968653326</v>
      </c>
      <c r="S14" s="110">
        <v>142013572</v>
      </c>
      <c r="T14" s="110">
        <f t="shared" si="6"/>
        <v>1110666898</v>
      </c>
      <c r="U14" s="40">
        <f t="shared" si="7"/>
        <v>0.2252882265756548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2579784662</v>
      </c>
      <c r="AA14" s="81">
        <f t="shared" si="11"/>
        <v>413156874</v>
      </c>
      <c r="AB14" s="81">
        <f t="shared" si="12"/>
        <v>2992941536</v>
      </c>
      <c r="AC14" s="40">
        <f t="shared" si="13"/>
        <v>0.6070897513054867</v>
      </c>
      <c r="AD14" s="80">
        <v>748843659</v>
      </c>
      <c r="AE14" s="81">
        <v>121655458</v>
      </c>
      <c r="AF14" s="81">
        <f t="shared" si="14"/>
        <v>870499117</v>
      </c>
      <c r="AG14" s="40">
        <f t="shared" si="15"/>
        <v>0.5638171763547918</v>
      </c>
      <c r="AH14" s="40">
        <f t="shared" si="16"/>
        <v>0.27589663942186404</v>
      </c>
      <c r="AI14" s="12">
        <v>4515676795</v>
      </c>
      <c r="AJ14" s="12">
        <v>4565634883</v>
      </c>
      <c r="AK14" s="12">
        <v>2574183368</v>
      </c>
      <c r="AL14" s="12"/>
    </row>
    <row r="15" spans="1:38" s="13" customFormat="1" ht="12.75">
      <c r="A15" s="29"/>
      <c r="B15" s="38" t="s">
        <v>52</v>
      </c>
      <c r="C15" s="39" t="s">
        <v>53</v>
      </c>
      <c r="D15" s="80">
        <v>7316096070</v>
      </c>
      <c r="E15" s="81">
        <v>1079076000</v>
      </c>
      <c r="F15" s="83">
        <f t="shared" si="0"/>
        <v>8395172070</v>
      </c>
      <c r="G15" s="80">
        <v>7518798012</v>
      </c>
      <c r="H15" s="81">
        <v>1500403710</v>
      </c>
      <c r="I15" s="83">
        <f t="shared" si="1"/>
        <v>9019201722</v>
      </c>
      <c r="J15" s="80">
        <v>1567584371</v>
      </c>
      <c r="K15" s="81">
        <v>145738522</v>
      </c>
      <c r="L15" s="81">
        <f t="shared" si="2"/>
        <v>1713322893</v>
      </c>
      <c r="M15" s="40">
        <f t="shared" si="3"/>
        <v>0.2040843092570466</v>
      </c>
      <c r="N15" s="108">
        <v>1577098650</v>
      </c>
      <c r="O15" s="109">
        <v>318935653</v>
      </c>
      <c r="P15" s="110">
        <f t="shared" si="4"/>
        <v>1896034303</v>
      </c>
      <c r="Q15" s="40">
        <f t="shared" si="5"/>
        <v>0.22584817645077762</v>
      </c>
      <c r="R15" s="108">
        <v>1587820803</v>
      </c>
      <c r="S15" s="110">
        <v>191821536</v>
      </c>
      <c r="T15" s="110">
        <f t="shared" si="6"/>
        <v>1779642339</v>
      </c>
      <c r="U15" s="40">
        <f t="shared" si="7"/>
        <v>0.19731705685870454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4732503824</v>
      </c>
      <c r="AA15" s="81">
        <f t="shared" si="11"/>
        <v>656495711</v>
      </c>
      <c r="AB15" s="81">
        <f t="shared" si="12"/>
        <v>5388999535</v>
      </c>
      <c r="AC15" s="40">
        <f t="shared" si="13"/>
        <v>0.5975029388526631</v>
      </c>
      <c r="AD15" s="80">
        <v>1526246407</v>
      </c>
      <c r="AE15" s="81">
        <v>226122941</v>
      </c>
      <c r="AF15" s="81">
        <f t="shared" si="14"/>
        <v>1752369348</v>
      </c>
      <c r="AG15" s="40">
        <f t="shared" si="15"/>
        <v>0.6378220775438059</v>
      </c>
      <c r="AH15" s="40">
        <f t="shared" si="16"/>
        <v>0.015563494665737476</v>
      </c>
      <c r="AI15" s="12">
        <v>8027850860</v>
      </c>
      <c r="AJ15" s="12">
        <v>7855720497</v>
      </c>
      <c r="AK15" s="12">
        <v>5010551968</v>
      </c>
      <c r="AL15" s="12"/>
    </row>
    <row r="16" spans="1:38" s="13" customFormat="1" ht="12.75">
      <c r="A16" s="29"/>
      <c r="B16" s="38" t="s">
        <v>54</v>
      </c>
      <c r="C16" s="39" t="s">
        <v>55</v>
      </c>
      <c r="D16" s="80">
        <v>21084256331</v>
      </c>
      <c r="E16" s="81">
        <v>4353046899</v>
      </c>
      <c r="F16" s="83">
        <f t="shared" si="0"/>
        <v>25437303230</v>
      </c>
      <c r="G16" s="80">
        <v>21071648642</v>
      </c>
      <c r="H16" s="81">
        <v>4613868295</v>
      </c>
      <c r="I16" s="83">
        <f t="shared" si="1"/>
        <v>25685516937</v>
      </c>
      <c r="J16" s="80">
        <v>4389245415</v>
      </c>
      <c r="K16" s="81">
        <v>500621520</v>
      </c>
      <c r="L16" s="81">
        <f t="shared" si="2"/>
        <v>4889866935</v>
      </c>
      <c r="M16" s="40">
        <f t="shared" si="3"/>
        <v>0.19223212817752772</v>
      </c>
      <c r="N16" s="108">
        <v>5816317318</v>
      </c>
      <c r="O16" s="109">
        <v>743735562</v>
      </c>
      <c r="P16" s="110">
        <f t="shared" si="4"/>
        <v>6560052880</v>
      </c>
      <c r="Q16" s="40">
        <f t="shared" si="5"/>
        <v>0.2578910516057877</v>
      </c>
      <c r="R16" s="108">
        <v>4028270056</v>
      </c>
      <c r="S16" s="110">
        <v>638694200</v>
      </c>
      <c r="T16" s="110">
        <f t="shared" si="6"/>
        <v>4666964256</v>
      </c>
      <c r="U16" s="40">
        <f t="shared" si="7"/>
        <v>0.18169633367499938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14233832789</v>
      </c>
      <c r="AA16" s="81">
        <f t="shared" si="11"/>
        <v>1883051282</v>
      </c>
      <c r="AB16" s="81">
        <f t="shared" si="12"/>
        <v>16116884071</v>
      </c>
      <c r="AC16" s="40">
        <f t="shared" si="13"/>
        <v>0.6274697180722737</v>
      </c>
      <c r="AD16" s="80">
        <v>4007472531</v>
      </c>
      <c r="AE16" s="81">
        <v>543054556</v>
      </c>
      <c r="AF16" s="81">
        <f t="shared" si="14"/>
        <v>4550527087</v>
      </c>
      <c r="AG16" s="40">
        <f t="shared" si="15"/>
        <v>0.6297739644457634</v>
      </c>
      <c r="AH16" s="40">
        <f t="shared" si="16"/>
        <v>0.025587622438868474</v>
      </c>
      <c r="AI16" s="12">
        <v>21404261189</v>
      </c>
      <c r="AJ16" s="12">
        <v>21807006144</v>
      </c>
      <c r="AK16" s="12">
        <v>13733484712</v>
      </c>
      <c r="AL16" s="12"/>
    </row>
    <row r="17" spans="1:38" s="13" customFormat="1" ht="12.75">
      <c r="A17" s="29"/>
      <c r="B17" s="52" t="s">
        <v>96</v>
      </c>
      <c r="C17" s="39"/>
      <c r="D17" s="84">
        <f>SUM(D9:D16)</f>
        <v>139402780583</v>
      </c>
      <c r="E17" s="85">
        <f>SUM(E9:E16)</f>
        <v>25082487148</v>
      </c>
      <c r="F17" s="86">
        <f t="shared" si="0"/>
        <v>164485267731</v>
      </c>
      <c r="G17" s="84">
        <f>SUM(G9:G16)</f>
        <v>139842059660</v>
      </c>
      <c r="H17" s="85">
        <f>SUM(H9:H16)</f>
        <v>26489830820</v>
      </c>
      <c r="I17" s="86">
        <f t="shared" si="1"/>
        <v>166331890480</v>
      </c>
      <c r="J17" s="84">
        <f>SUM(J9:J16)</f>
        <v>31660499170</v>
      </c>
      <c r="K17" s="85">
        <f>SUM(K9:K16)</f>
        <v>2393764323</v>
      </c>
      <c r="L17" s="85">
        <f t="shared" si="2"/>
        <v>34054263493</v>
      </c>
      <c r="M17" s="44">
        <f t="shared" si="3"/>
        <v>0.2070353409929241</v>
      </c>
      <c r="N17" s="114">
        <f>SUM(N9:N16)</f>
        <v>32872823579</v>
      </c>
      <c r="O17" s="115">
        <f>SUM(O9:O16)</f>
        <v>4308894457</v>
      </c>
      <c r="P17" s="116">
        <f t="shared" si="4"/>
        <v>37181718036</v>
      </c>
      <c r="Q17" s="44">
        <f t="shared" si="5"/>
        <v>0.2260489255293499</v>
      </c>
      <c r="R17" s="114">
        <f>SUM(R9:R16)</f>
        <v>29424210612</v>
      </c>
      <c r="S17" s="116">
        <f>SUM(S9:S16)</f>
        <v>3700304314</v>
      </c>
      <c r="T17" s="116">
        <f t="shared" si="6"/>
        <v>33124514926</v>
      </c>
      <c r="U17" s="44">
        <f t="shared" si="7"/>
        <v>0.19914710781203404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93957533361</v>
      </c>
      <c r="AA17" s="85">
        <f t="shared" si="11"/>
        <v>10402963094</v>
      </c>
      <c r="AB17" s="85">
        <f t="shared" si="12"/>
        <v>104360496455</v>
      </c>
      <c r="AC17" s="44">
        <f t="shared" si="13"/>
        <v>0.6274232569222705</v>
      </c>
      <c r="AD17" s="84">
        <f>SUM(AD9:AD16)</f>
        <v>28071714600</v>
      </c>
      <c r="AE17" s="85">
        <f>SUM(AE9:AE16)</f>
        <v>3633207400</v>
      </c>
      <c r="AF17" s="85">
        <f t="shared" si="14"/>
        <v>31704922000</v>
      </c>
      <c r="AG17" s="44">
        <f t="shared" si="15"/>
        <v>0.6495176980093963</v>
      </c>
      <c r="AH17" s="44">
        <f t="shared" si="16"/>
        <v>0.04477515907466989</v>
      </c>
      <c r="AI17" s="12">
        <f>SUM(AI9:AI16)</f>
        <v>147934838732</v>
      </c>
      <c r="AJ17" s="12">
        <f>SUM(AJ9:AJ16)</f>
        <v>147314249338</v>
      </c>
      <c r="AK17" s="12">
        <f>SUM(AK9:AK16)</f>
        <v>95683212114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39" t="s">
        <v>58</v>
      </c>
      <c r="D9" s="80">
        <v>1790937427</v>
      </c>
      <c r="E9" s="81">
        <v>152246332</v>
      </c>
      <c r="F9" s="82">
        <f>$D9+$E9</f>
        <v>1943183759</v>
      </c>
      <c r="G9" s="80">
        <v>1741721912</v>
      </c>
      <c r="H9" s="81">
        <v>215643853</v>
      </c>
      <c r="I9" s="83">
        <f>$G9+$H9</f>
        <v>1957365765</v>
      </c>
      <c r="J9" s="80">
        <v>281911256</v>
      </c>
      <c r="K9" s="81">
        <v>11565665</v>
      </c>
      <c r="L9" s="81">
        <f>$J9+$K9</f>
        <v>293476921</v>
      </c>
      <c r="M9" s="40">
        <f>IF($F9=0,0,$L9/$F9)</f>
        <v>0.15102890791503368</v>
      </c>
      <c r="N9" s="108">
        <v>401850705</v>
      </c>
      <c r="O9" s="109">
        <v>32346284</v>
      </c>
      <c r="P9" s="110">
        <f>$N9+$O9</f>
        <v>434196989</v>
      </c>
      <c r="Q9" s="40">
        <f>IF($F9=0,0,$P9/$F9)</f>
        <v>0.2234461805215201</v>
      </c>
      <c r="R9" s="108">
        <v>504532162</v>
      </c>
      <c r="S9" s="110">
        <v>10263511</v>
      </c>
      <c r="T9" s="110">
        <f>$R9+$S9</f>
        <v>514795673</v>
      </c>
      <c r="U9" s="40">
        <f>IF($I9=0,0,$T9/$I9)</f>
        <v>0.26300433072098817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1188294123</v>
      </c>
      <c r="AA9" s="81">
        <f>$K9+$O9+$S9</f>
        <v>54175460</v>
      </c>
      <c r="AB9" s="81">
        <f>$Z9+$AA9</f>
        <v>1242469583</v>
      </c>
      <c r="AC9" s="40">
        <f>IF($I9=0,0,$AB9/$I9)</f>
        <v>0.6347661766731677</v>
      </c>
      <c r="AD9" s="80">
        <v>362953071</v>
      </c>
      <c r="AE9" s="81">
        <v>11243121</v>
      </c>
      <c r="AF9" s="81">
        <f>$AD9+$AE9</f>
        <v>374196192</v>
      </c>
      <c r="AG9" s="40">
        <f>IF($AJ9=0,0,$AK9/$AJ9)</f>
        <v>0.5878664042006302</v>
      </c>
      <c r="AH9" s="40">
        <f>IF($AF9=0,0,(($T9/$AF9)-1))</f>
        <v>0.37573733780807683</v>
      </c>
      <c r="AI9" s="12">
        <v>2037702921</v>
      </c>
      <c r="AJ9" s="12">
        <v>1841398376</v>
      </c>
      <c r="AK9" s="12">
        <v>1082496242</v>
      </c>
      <c r="AL9" s="12"/>
    </row>
    <row r="10" spans="1:38" s="13" customFormat="1" ht="12.75">
      <c r="A10" s="29"/>
      <c r="B10" s="38" t="s">
        <v>59</v>
      </c>
      <c r="C10" s="39" t="s">
        <v>60</v>
      </c>
      <c r="D10" s="80">
        <v>1324055007</v>
      </c>
      <c r="E10" s="81">
        <v>277652314</v>
      </c>
      <c r="F10" s="83">
        <f aca="true" t="shared" si="0" ref="F10:F28">$D10+$E10</f>
        <v>1601707321</v>
      </c>
      <c r="G10" s="80">
        <v>1345429813</v>
      </c>
      <c r="H10" s="81">
        <v>319382003</v>
      </c>
      <c r="I10" s="83">
        <f aca="true" t="shared" si="1" ref="I10:I28">$G10+$H10</f>
        <v>1664811816</v>
      </c>
      <c r="J10" s="80">
        <v>223451194</v>
      </c>
      <c r="K10" s="81">
        <v>12639810</v>
      </c>
      <c r="L10" s="81">
        <f aca="true" t="shared" si="2" ref="L10:L28">$J10+$K10</f>
        <v>236091004</v>
      </c>
      <c r="M10" s="40">
        <f aca="true" t="shared" si="3" ref="M10:M28">IF($F10=0,0,$L10/$F10)</f>
        <v>0.14739959098932032</v>
      </c>
      <c r="N10" s="108">
        <v>342572441</v>
      </c>
      <c r="O10" s="109">
        <v>69045429</v>
      </c>
      <c r="P10" s="110">
        <f aca="true" t="shared" si="4" ref="P10:P28">$N10+$O10</f>
        <v>411617870</v>
      </c>
      <c r="Q10" s="40">
        <f aca="true" t="shared" si="5" ref="Q10:Q28">IF($F10=0,0,$P10/$F10)</f>
        <v>0.256986944245852</v>
      </c>
      <c r="R10" s="108">
        <v>304819000</v>
      </c>
      <c r="S10" s="110">
        <v>44025532</v>
      </c>
      <c r="T10" s="110">
        <f aca="true" t="shared" si="6" ref="T10:T28">$R10+$S10</f>
        <v>348844532</v>
      </c>
      <c r="U10" s="40">
        <f aca="true" t="shared" si="7" ref="U10:U28">IF($I10=0,0,$T10/$I10)</f>
        <v>0.2095399183543517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$J10+$N10+$R10</f>
        <v>870842635</v>
      </c>
      <c r="AA10" s="81">
        <f aca="true" t="shared" si="11" ref="AA10:AA28">$K10+$O10+$S10</f>
        <v>125710771</v>
      </c>
      <c r="AB10" s="81">
        <f aca="true" t="shared" si="12" ref="AB10:AB28">$Z10+$AA10</f>
        <v>996553406</v>
      </c>
      <c r="AC10" s="40">
        <f aca="true" t="shared" si="13" ref="AC10:AC28">IF($I10=0,0,$AB10/$I10)</f>
        <v>0.5985982297953608</v>
      </c>
      <c r="AD10" s="80">
        <v>249609520</v>
      </c>
      <c r="AE10" s="81">
        <v>48031220</v>
      </c>
      <c r="AF10" s="81">
        <f aca="true" t="shared" si="14" ref="AF10:AF28">$AD10+$AE10</f>
        <v>297640740</v>
      </c>
      <c r="AG10" s="40">
        <f aca="true" t="shared" si="15" ref="AG10:AG28">IF($AJ10=0,0,$AK10/$AJ10)</f>
        <v>0.6490756454129544</v>
      </c>
      <c r="AH10" s="40">
        <f aca="true" t="shared" si="16" ref="AH10:AH28">IF($AF10=0,0,(($T10/$AF10)-1))</f>
        <v>0.1720322023120895</v>
      </c>
      <c r="AI10" s="12">
        <v>1599809521</v>
      </c>
      <c r="AJ10" s="12">
        <v>1520146781</v>
      </c>
      <c r="AK10" s="12">
        <v>986690253</v>
      </c>
      <c r="AL10" s="12"/>
    </row>
    <row r="11" spans="1:38" s="13" customFormat="1" ht="12.75">
      <c r="A11" s="29"/>
      <c r="B11" s="38" t="s">
        <v>61</v>
      </c>
      <c r="C11" s="39" t="s">
        <v>62</v>
      </c>
      <c r="D11" s="80">
        <v>1574716086</v>
      </c>
      <c r="E11" s="81">
        <v>149380208</v>
      </c>
      <c r="F11" s="83">
        <f t="shared" si="0"/>
        <v>1724096294</v>
      </c>
      <c r="G11" s="80">
        <v>1574716086</v>
      </c>
      <c r="H11" s="81">
        <v>149380208</v>
      </c>
      <c r="I11" s="83">
        <f t="shared" si="1"/>
        <v>1724096294</v>
      </c>
      <c r="J11" s="80">
        <v>229822995</v>
      </c>
      <c r="K11" s="81">
        <v>6741043</v>
      </c>
      <c r="L11" s="81">
        <f t="shared" si="2"/>
        <v>236564038</v>
      </c>
      <c r="M11" s="40">
        <f t="shared" si="3"/>
        <v>0.13721045560115333</v>
      </c>
      <c r="N11" s="108">
        <v>186650946</v>
      </c>
      <c r="O11" s="109">
        <v>1979336</v>
      </c>
      <c r="P11" s="110">
        <f t="shared" si="4"/>
        <v>188630282</v>
      </c>
      <c r="Q11" s="40">
        <f t="shared" si="5"/>
        <v>0.10940820571127566</v>
      </c>
      <c r="R11" s="108">
        <v>272498473</v>
      </c>
      <c r="S11" s="110">
        <v>7453976</v>
      </c>
      <c r="T11" s="110">
        <f t="shared" si="6"/>
        <v>279952449</v>
      </c>
      <c r="U11" s="40">
        <f t="shared" si="7"/>
        <v>0.16237634172421694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688972414</v>
      </c>
      <c r="AA11" s="81">
        <f t="shared" si="11"/>
        <v>16174355</v>
      </c>
      <c r="AB11" s="81">
        <f t="shared" si="12"/>
        <v>705146769</v>
      </c>
      <c r="AC11" s="40">
        <f t="shared" si="13"/>
        <v>0.40899500303664593</v>
      </c>
      <c r="AD11" s="80">
        <v>251439327</v>
      </c>
      <c r="AE11" s="81">
        <v>7066387</v>
      </c>
      <c r="AF11" s="81">
        <f t="shared" si="14"/>
        <v>258505714</v>
      </c>
      <c r="AG11" s="40">
        <f t="shared" si="15"/>
        <v>0</v>
      </c>
      <c r="AH11" s="40">
        <f t="shared" si="16"/>
        <v>0.08296425896411708</v>
      </c>
      <c r="AI11" s="12">
        <v>0</v>
      </c>
      <c r="AJ11" s="12">
        <v>0</v>
      </c>
      <c r="AK11" s="12">
        <v>812502167</v>
      </c>
      <c r="AL11" s="12"/>
    </row>
    <row r="12" spans="1:38" s="13" customFormat="1" ht="12.75">
      <c r="A12" s="29"/>
      <c r="B12" s="38" t="s">
        <v>63</v>
      </c>
      <c r="C12" s="39" t="s">
        <v>64</v>
      </c>
      <c r="D12" s="80">
        <v>4152968107</v>
      </c>
      <c r="E12" s="81">
        <v>367488750</v>
      </c>
      <c r="F12" s="83">
        <f t="shared" si="0"/>
        <v>4520456857</v>
      </c>
      <c r="G12" s="80">
        <v>4240544789</v>
      </c>
      <c r="H12" s="81">
        <v>346325006</v>
      </c>
      <c r="I12" s="83">
        <f t="shared" si="1"/>
        <v>4586869795</v>
      </c>
      <c r="J12" s="80">
        <v>651318339</v>
      </c>
      <c r="K12" s="81">
        <v>5326053</v>
      </c>
      <c r="L12" s="81">
        <f t="shared" si="2"/>
        <v>656644392</v>
      </c>
      <c r="M12" s="40">
        <f t="shared" si="3"/>
        <v>0.14526062581112253</v>
      </c>
      <c r="N12" s="108">
        <v>748342683</v>
      </c>
      <c r="O12" s="109">
        <v>10039979</v>
      </c>
      <c r="P12" s="110">
        <f t="shared" si="4"/>
        <v>758382662</v>
      </c>
      <c r="Q12" s="40">
        <f t="shared" si="5"/>
        <v>0.16776681782188282</v>
      </c>
      <c r="R12" s="108">
        <v>737654608</v>
      </c>
      <c r="S12" s="110">
        <v>77078850</v>
      </c>
      <c r="T12" s="110">
        <f t="shared" si="6"/>
        <v>814733458</v>
      </c>
      <c r="U12" s="40">
        <f t="shared" si="7"/>
        <v>0.17762297479821967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2137315630</v>
      </c>
      <c r="AA12" s="81">
        <f t="shared" si="11"/>
        <v>92444882</v>
      </c>
      <c r="AB12" s="81">
        <f t="shared" si="12"/>
        <v>2229760512</v>
      </c>
      <c r="AC12" s="40">
        <f t="shared" si="13"/>
        <v>0.4861181179440913</v>
      </c>
      <c r="AD12" s="80">
        <v>658651520</v>
      </c>
      <c r="AE12" s="81">
        <v>39437423</v>
      </c>
      <c r="AF12" s="81">
        <f t="shared" si="14"/>
        <v>698088943</v>
      </c>
      <c r="AG12" s="40">
        <f t="shared" si="15"/>
        <v>1.5304318252346425</v>
      </c>
      <c r="AH12" s="40">
        <f t="shared" si="16"/>
        <v>0.16709119399417283</v>
      </c>
      <c r="AI12" s="12">
        <v>3665902369</v>
      </c>
      <c r="AJ12" s="12">
        <v>1446912292</v>
      </c>
      <c r="AK12" s="12">
        <v>2214400620</v>
      </c>
      <c r="AL12" s="12"/>
    </row>
    <row r="13" spans="1:38" s="13" customFormat="1" ht="12.75">
      <c r="A13" s="29"/>
      <c r="B13" s="38" t="s">
        <v>65</v>
      </c>
      <c r="C13" s="39" t="s">
        <v>66</v>
      </c>
      <c r="D13" s="80">
        <v>983290146</v>
      </c>
      <c r="E13" s="81">
        <v>150922033</v>
      </c>
      <c r="F13" s="83">
        <f t="shared" si="0"/>
        <v>1134212179</v>
      </c>
      <c r="G13" s="80">
        <v>1019256270</v>
      </c>
      <c r="H13" s="81">
        <v>153373390</v>
      </c>
      <c r="I13" s="83">
        <f t="shared" si="1"/>
        <v>1172629660</v>
      </c>
      <c r="J13" s="80">
        <v>183559455</v>
      </c>
      <c r="K13" s="81">
        <v>13702601</v>
      </c>
      <c r="L13" s="81">
        <f t="shared" si="2"/>
        <v>197262056</v>
      </c>
      <c r="M13" s="40">
        <f t="shared" si="3"/>
        <v>0.17391988875830966</v>
      </c>
      <c r="N13" s="108">
        <v>275382712</v>
      </c>
      <c r="O13" s="109">
        <v>20863737</v>
      </c>
      <c r="P13" s="110">
        <f t="shared" si="4"/>
        <v>296246449</v>
      </c>
      <c r="Q13" s="40">
        <f t="shared" si="5"/>
        <v>0.2611913841916169</v>
      </c>
      <c r="R13" s="108">
        <v>260161266</v>
      </c>
      <c r="S13" s="110">
        <v>30871495</v>
      </c>
      <c r="T13" s="110">
        <f t="shared" si="6"/>
        <v>291032761</v>
      </c>
      <c r="U13" s="40">
        <f t="shared" si="7"/>
        <v>0.24818812872258408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719103433</v>
      </c>
      <c r="AA13" s="81">
        <f t="shared" si="11"/>
        <v>65437833</v>
      </c>
      <c r="AB13" s="81">
        <f t="shared" si="12"/>
        <v>784541266</v>
      </c>
      <c r="AC13" s="40">
        <f t="shared" si="13"/>
        <v>0.6690443647826544</v>
      </c>
      <c r="AD13" s="80">
        <v>191658099</v>
      </c>
      <c r="AE13" s="81">
        <v>14665924</v>
      </c>
      <c r="AF13" s="81">
        <f t="shared" si="14"/>
        <v>206324023</v>
      </c>
      <c r="AG13" s="40">
        <f t="shared" si="15"/>
        <v>0.6511644217367497</v>
      </c>
      <c r="AH13" s="40">
        <f t="shared" si="16"/>
        <v>0.41056168238828894</v>
      </c>
      <c r="AI13" s="12">
        <v>1128107863</v>
      </c>
      <c r="AJ13" s="12">
        <v>1127416561</v>
      </c>
      <c r="AK13" s="12">
        <v>734133553</v>
      </c>
      <c r="AL13" s="12"/>
    </row>
    <row r="14" spans="1:38" s="13" customFormat="1" ht="12.75">
      <c r="A14" s="29"/>
      <c r="B14" s="38" t="s">
        <v>67</v>
      </c>
      <c r="C14" s="39" t="s">
        <v>68</v>
      </c>
      <c r="D14" s="80">
        <v>1384339619</v>
      </c>
      <c r="E14" s="81">
        <v>261809178</v>
      </c>
      <c r="F14" s="83">
        <f t="shared" si="0"/>
        <v>1646148797</v>
      </c>
      <c r="G14" s="80">
        <v>1384339619</v>
      </c>
      <c r="H14" s="81">
        <v>261809178</v>
      </c>
      <c r="I14" s="83">
        <f t="shared" si="1"/>
        <v>1646148797</v>
      </c>
      <c r="J14" s="80">
        <v>195022483</v>
      </c>
      <c r="K14" s="81">
        <v>14112567</v>
      </c>
      <c r="L14" s="81">
        <f t="shared" si="2"/>
        <v>209135050</v>
      </c>
      <c r="M14" s="40">
        <f t="shared" si="3"/>
        <v>0.12704504622008359</v>
      </c>
      <c r="N14" s="108">
        <v>219901292</v>
      </c>
      <c r="O14" s="109">
        <v>17961138</v>
      </c>
      <c r="P14" s="110">
        <f t="shared" si="4"/>
        <v>237862430</v>
      </c>
      <c r="Q14" s="40">
        <f t="shared" si="5"/>
        <v>0.14449631189688864</v>
      </c>
      <c r="R14" s="108">
        <v>183381805</v>
      </c>
      <c r="S14" s="110">
        <v>24716102</v>
      </c>
      <c r="T14" s="110">
        <f t="shared" si="6"/>
        <v>208097907</v>
      </c>
      <c r="U14" s="40">
        <f t="shared" si="7"/>
        <v>0.12641500414740453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598305580</v>
      </c>
      <c r="AA14" s="81">
        <f t="shared" si="11"/>
        <v>56789807</v>
      </c>
      <c r="AB14" s="81">
        <f t="shared" si="12"/>
        <v>655095387</v>
      </c>
      <c r="AC14" s="40">
        <f t="shared" si="13"/>
        <v>0.39795636226437675</v>
      </c>
      <c r="AD14" s="80">
        <v>242422261</v>
      </c>
      <c r="AE14" s="81">
        <v>12006998</v>
      </c>
      <c r="AF14" s="81">
        <f t="shared" si="14"/>
        <v>254429259</v>
      </c>
      <c r="AG14" s="40">
        <f t="shared" si="15"/>
        <v>0.6827418986849536</v>
      </c>
      <c r="AH14" s="40">
        <f t="shared" si="16"/>
        <v>-0.18209915078988614</v>
      </c>
      <c r="AI14" s="12">
        <v>1261008792</v>
      </c>
      <c r="AJ14" s="12">
        <v>1168367999</v>
      </c>
      <c r="AK14" s="12">
        <v>797693786</v>
      </c>
      <c r="AL14" s="12"/>
    </row>
    <row r="15" spans="1:38" s="13" customFormat="1" ht="12.75">
      <c r="A15" s="29"/>
      <c r="B15" s="38" t="s">
        <v>69</v>
      </c>
      <c r="C15" s="39" t="s">
        <v>70</v>
      </c>
      <c r="D15" s="80">
        <v>1166180200</v>
      </c>
      <c r="E15" s="81">
        <v>210500000</v>
      </c>
      <c r="F15" s="83">
        <f t="shared" si="0"/>
        <v>1376680200</v>
      </c>
      <c r="G15" s="80">
        <v>1167096300</v>
      </c>
      <c r="H15" s="81">
        <v>278807384</v>
      </c>
      <c r="I15" s="83">
        <f t="shared" si="1"/>
        <v>1445903684</v>
      </c>
      <c r="J15" s="80">
        <v>218244835</v>
      </c>
      <c r="K15" s="81">
        <v>43744746</v>
      </c>
      <c r="L15" s="81">
        <f t="shared" si="2"/>
        <v>261989581</v>
      </c>
      <c r="M15" s="40">
        <f t="shared" si="3"/>
        <v>0.19030533089674712</v>
      </c>
      <c r="N15" s="108">
        <v>181486454</v>
      </c>
      <c r="O15" s="109">
        <v>49477335</v>
      </c>
      <c r="P15" s="110">
        <f t="shared" si="4"/>
        <v>230963789</v>
      </c>
      <c r="Q15" s="40">
        <f t="shared" si="5"/>
        <v>0.1677686575284514</v>
      </c>
      <c r="R15" s="108">
        <v>227243535</v>
      </c>
      <c r="S15" s="110">
        <v>66129293</v>
      </c>
      <c r="T15" s="110">
        <f t="shared" si="6"/>
        <v>293372828</v>
      </c>
      <c r="U15" s="40">
        <f t="shared" si="7"/>
        <v>0.20289928799987758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626974824</v>
      </c>
      <c r="AA15" s="81">
        <f t="shared" si="11"/>
        <v>159351374</v>
      </c>
      <c r="AB15" s="81">
        <f t="shared" si="12"/>
        <v>786326198</v>
      </c>
      <c r="AC15" s="40">
        <f t="shared" si="13"/>
        <v>0.5438302749355192</v>
      </c>
      <c r="AD15" s="80">
        <v>208425588</v>
      </c>
      <c r="AE15" s="81">
        <v>52620188</v>
      </c>
      <c r="AF15" s="81">
        <f t="shared" si="14"/>
        <v>261045776</v>
      </c>
      <c r="AG15" s="40">
        <f t="shared" si="15"/>
        <v>0.4977689919852087</v>
      </c>
      <c r="AH15" s="40">
        <f t="shared" si="16"/>
        <v>0.12383671743456981</v>
      </c>
      <c r="AI15" s="12">
        <v>1233965000</v>
      </c>
      <c r="AJ15" s="12">
        <v>1416665462</v>
      </c>
      <c r="AK15" s="12">
        <v>705172139</v>
      </c>
      <c r="AL15" s="12"/>
    </row>
    <row r="16" spans="1:38" s="13" customFormat="1" ht="12.75">
      <c r="A16" s="29"/>
      <c r="B16" s="38" t="s">
        <v>71</v>
      </c>
      <c r="C16" s="39" t="s">
        <v>72</v>
      </c>
      <c r="D16" s="80">
        <v>1420427448</v>
      </c>
      <c r="E16" s="81">
        <v>246637998</v>
      </c>
      <c r="F16" s="83">
        <f t="shared" si="0"/>
        <v>1667065446</v>
      </c>
      <c r="G16" s="80">
        <v>1617317571</v>
      </c>
      <c r="H16" s="81">
        <v>246627000</v>
      </c>
      <c r="I16" s="83">
        <f t="shared" si="1"/>
        <v>1863944571</v>
      </c>
      <c r="J16" s="80">
        <v>350312530</v>
      </c>
      <c r="K16" s="81">
        <v>62874699</v>
      </c>
      <c r="L16" s="81">
        <f t="shared" si="2"/>
        <v>413187229</v>
      </c>
      <c r="M16" s="40">
        <f t="shared" si="3"/>
        <v>0.2478530341993544</v>
      </c>
      <c r="N16" s="108">
        <v>322054150</v>
      </c>
      <c r="O16" s="109">
        <v>35415236</v>
      </c>
      <c r="P16" s="110">
        <f t="shared" si="4"/>
        <v>357469386</v>
      </c>
      <c r="Q16" s="40">
        <f t="shared" si="5"/>
        <v>0.21443032537068135</v>
      </c>
      <c r="R16" s="108">
        <v>295546661</v>
      </c>
      <c r="S16" s="110">
        <v>33454997</v>
      </c>
      <c r="T16" s="110">
        <f t="shared" si="6"/>
        <v>329001658</v>
      </c>
      <c r="U16" s="40">
        <f t="shared" si="7"/>
        <v>0.176508284161847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967913341</v>
      </c>
      <c r="AA16" s="81">
        <f t="shared" si="11"/>
        <v>131744932</v>
      </c>
      <c r="AB16" s="81">
        <f t="shared" si="12"/>
        <v>1099658273</v>
      </c>
      <c r="AC16" s="40">
        <f t="shared" si="13"/>
        <v>0.5899629689149163</v>
      </c>
      <c r="AD16" s="80">
        <v>287146346</v>
      </c>
      <c r="AE16" s="81">
        <v>38864671</v>
      </c>
      <c r="AF16" s="81">
        <f t="shared" si="14"/>
        <v>326011017</v>
      </c>
      <c r="AG16" s="40">
        <f t="shared" si="15"/>
        <v>0.46440564867862805</v>
      </c>
      <c r="AH16" s="40">
        <f t="shared" si="16"/>
        <v>0.00917343538730786</v>
      </c>
      <c r="AI16" s="12">
        <v>1544221000</v>
      </c>
      <c r="AJ16" s="12">
        <v>2044800981</v>
      </c>
      <c r="AK16" s="12">
        <v>949617126</v>
      </c>
      <c r="AL16" s="12"/>
    </row>
    <row r="17" spans="1:38" s="13" customFormat="1" ht="12.75">
      <c r="A17" s="29"/>
      <c r="B17" s="38" t="s">
        <v>73</v>
      </c>
      <c r="C17" s="39" t="s">
        <v>74</v>
      </c>
      <c r="D17" s="80">
        <v>1703254563</v>
      </c>
      <c r="E17" s="81">
        <v>541567987</v>
      </c>
      <c r="F17" s="83">
        <f t="shared" si="0"/>
        <v>2244822550</v>
      </c>
      <c r="G17" s="80">
        <v>1734156022</v>
      </c>
      <c r="H17" s="81">
        <v>523095917</v>
      </c>
      <c r="I17" s="83">
        <f t="shared" si="1"/>
        <v>2257251939</v>
      </c>
      <c r="J17" s="80">
        <v>299756416</v>
      </c>
      <c r="K17" s="81">
        <v>26262111</v>
      </c>
      <c r="L17" s="81">
        <f t="shared" si="2"/>
        <v>326018527</v>
      </c>
      <c r="M17" s="40">
        <f t="shared" si="3"/>
        <v>0.14523131327240096</v>
      </c>
      <c r="N17" s="108">
        <v>460482550</v>
      </c>
      <c r="O17" s="109">
        <v>77237026</v>
      </c>
      <c r="P17" s="110">
        <f t="shared" si="4"/>
        <v>537719576</v>
      </c>
      <c r="Q17" s="40">
        <f t="shared" si="5"/>
        <v>0.23953767570626017</v>
      </c>
      <c r="R17" s="108">
        <v>444356545</v>
      </c>
      <c r="S17" s="110">
        <v>44815499</v>
      </c>
      <c r="T17" s="110">
        <f t="shared" si="6"/>
        <v>489172044</v>
      </c>
      <c r="U17" s="40">
        <f t="shared" si="7"/>
        <v>0.21671131854989625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1204595511</v>
      </c>
      <c r="AA17" s="81">
        <f t="shared" si="11"/>
        <v>148314636</v>
      </c>
      <c r="AB17" s="81">
        <f t="shared" si="12"/>
        <v>1352910147</v>
      </c>
      <c r="AC17" s="40">
        <f t="shared" si="13"/>
        <v>0.5993616058645902</v>
      </c>
      <c r="AD17" s="80">
        <v>436542501</v>
      </c>
      <c r="AE17" s="81">
        <v>79372483</v>
      </c>
      <c r="AF17" s="81">
        <f t="shared" si="14"/>
        <v>515914984</v>
      </c>
      <c r="AG17" s="40">
        <f t="shared" si="15"/>
        <v>0.5936483217719205</v>
      </c>
      <c r="AH17" s="40">
        <f t="shared" si="16"/>
        <v>-0.0518359435747654</v>
      </c>
      <c r="AI17" s="12">
        <v>2228169384</v>
      </c>
      <c r="AJ17" s="12">
        <v>2088202696</v>
      </c>
      <c r="AK17" s="12">
        <v>1239658026</v>
      </c>
      <c r="AL17" s="12"/>
    </row>
    <row r="18" spans="1:38" s="13" customFormat="1" ht="12.75">
      <c r="A18" s="29"/>
      <c r="B18" s="38" t="s">
        <v>75</v>
      </c>
      <c r="C18" s="39" t="s">
        <v>76</v>
      </c>
      <c r="D18" s="80">
        <v>1887290899</v>
      </c>
      <c r="E18" s="81">
        <v>382973863</v>
      </c>
      <c r="F18" s="83">
        <f t="shared" si="0"/>
        <v>2270264762</v>
      </c>
      <c r="G18" s="80">
        <v>2012524096</v>
      </c>
      <c r="H18" s="81">
        <v>358511497</v>
      </c>
      <c r="I18" s="83">
        <f t="shared" si="1"/>
        <v>2371035593</v>
      </c>
      <c r="J18" s="80">
        <v>411095074</v>
      </c>
      <c r="K18" s="81">
        <v>19004166</v>
      </c>
      <c r="L18" s="81">
        <f t="shared" si="2"/>
        <v>430099240</v>
      </c>
      <c r="M18" s="40">
        <f t="shared" si="3"/>
        <v>0.18944893441463723</v>
      </c>
      <c r="N18" s="108">
        <v>473016089</v>
      </c>
      <c r="O18" s="109">
        <v>34569471</v>
      </c>
      <c r="P18" s="110">
        <f t="shared" si="4"/>
        <v>507585560</v>
      </c>
      <c r="Q18" s="40">
        <f t="shared" si="5"/>
        <v>0.2235798962729088</v>
      </c>
      <c r="R18" s="108">
        <v>429269927</v>
      </c>
      <c r="S18" s="110">
        <v>89503363</v>
      </c>
      <c r="T18" s="110">
        <f t="shared" si="6"/>
        <v>518773290</v>
      </c>
      <c r="U18" s="40">
        <f t="shared" si="7"/>
        <v>0.21879607861289496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1313381090</v>
      </c>
      <c r="AA18" s="81">
        <f t="shared" si="11"/>
        <v>143077000</v>
      </c>
      <c r="AB18" s="81">
        <f t="shared" si="12"/>
        <v>1456458090</v>
      </c>
      <c r="AC18" s="40">
        <f t="shared" si="13"/>
        <v>0.614270867253067</v>
      </c>
      <c r="AD18" s="80">
        <v>492715591</v>
      </c>
      <c r="AE18" s="81">
        <v>33174755</v>
      </c>
      <c r="AF18" s="81">
        <f t="shared" si="14"/>
        <v>525890346</v>
      </c>
      <c r="AG18" s="40">
        <f t="shared" si="15"/>
        <v>0.6893711354656781</v>
      </c>
      <c r="AH18" s="40">
        <f t="shared" si="16"/>
        <v>-0.013533345980076272</v>
      </c>
      <c r="AI18" s="12">
        <v>1600824816</v>
      </c>
      <c r="AJ18" s="12">
        <v>1840847443</v>
      </c>
      <c r="AK18" s="12">
        <v>1269027092</v>
      </c>
      <c r="AL18" s="12"/>
    </row>
    <row r="19" spans="1:38" s="13" customFormat="1" ht="12.75">
      <c r="A19" s="29"/>
      <c r="B19" s="38" t="s">
        <v>77</v>
      </c>
      <c r="C19" s="39" t="s">
        <v>78</v>
      </c>
      <c r="D19" s="80">
        <v>2982646720</v>
      </c>
      <c r="E19" s="81">
        <v>230014000</v>
      </c>
      <c r="F19" s="83">
        <f t="shared" si="0"/>
        <v>3212660720</v>
      </c>
      <c r="G19" s="80">
        <v>3138747377</v>
      </c>
      <c r="H19" s="81">
        <v>309755750</v>
      </c>
      <c r="I19" s="83">
        <f t="shared" si="1"/>
        <v>3448503127</v>
      </c>
      <c r="J19" s="80">
        <v>797710999</v>
      </c>
      <c r="K19" s="81">
        <v>9775997</v>
      </c>
      <c r="L19" s="81">
        <f t="shared" si="2"/>
        <v>807486996</v>
      </c>
      <c r="M19" s="40">
        <f t="shared" si="3"/>
        <v>0.25134524507150574</v>
      </c>
      <c r="N19" s="108">
        <v>714126784</v>
      </c>
      <c r="O19" s="109">
        <v>36709583</v>
      </c>
      <c r="P19" s="110">
        <f t="shared" si="4"/>
        <v>750836367</v>
      </c>
      <c r="Q19" s="40">
        <f t="shared" si="5"/>
        <v>0.23371169022790556</v>
      </c>
      <c r="R19" s="108">
        <v>707492827</v>
      </c>
      <c r="S19" s="110">
        <v>48797553</v>
      </c>
      <c r="T19" s="110">
        <f t="shared" si="6"/>
        <v>756290380</v>
      </c>
      <c r="U19" s="40">
        <f t="shared" si="7"/>
        <v>0.2193097561891815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2219330610</v>
      </c>
      <c r="AA19" s="81">
        <f t="shared" si="11"/>
        <v>95283133</v>
      </c>
      <c r="AB19" s="81">
        <f t="shared" si="12"/>
        <v>2314613743</v>
      </c>
      <c r="AC19" s="40">
        <f t="shared" si="13"/>
        <v>0.6711937492176733</v>
      </c>
      <c r="AD19" s="80">
        <v>678692938</v>
      </c>
      <c r="AE19" s="81">
        <v>29082974</v>
      </c>
      <c r="AF19" s="81">
        <f t="shared" si="14"/>
        <v>707775912</v>
      </c>
      <c r="AG19" s="40">
        <f t="shared" si="15"/>
        <v>0.5411767207599961</v>
      </c>
      <c r="AH19" s="40">
        <f t="shared" si="16"/>
        <v>0.06854495494613566</v>
      </c>
      <c r="AI19" s="12">
        <v>3750419440</v>
      </c>
      <c r="AJ19" s="12">
        <v>3690546787</v>
      </c>
      <c r="AK19" s="12">
        <v>1997238008</v>
      </c>
      <c r="AL19" s="12"/>
    </row>
    <row r="20" spans="1:38" s="13" customFormat="1" ht="12.75">
      <c r="A20" s="29"/>
      <c r="B20" s="38" t="s">
        <v>79</v>
      </c>
      <c r="C20" s="39" t="s">
        <v>80</v>
      </c>
      <c r="D20" s="80">
        <v>1414018616</v>
      </c>
      <c r="E20" s="81">
        <v>305418128</v>
      </c>
      <c r="F20" s="83">
        <f t="shared" si="0"/>
        <v>1719436744</v>
      </c>
      <c r="G20" s="80">
        <v>1444941490</v>
      </c>
      <c r="H20" s="81">
        <v>331202933</v>
      </c>
      <c r="I20" s="83">
        <f t="shared" si="1"/>
        <v>1776144423</v>
      </c>
      <c r="J20" s="80">
        <v>330807471</v>
      </c>
      <c r="K20" s="81">
        <v>23662893</v>
      </c>
      <c r="L20" s="81">
        <f t="shared" si="2"/>
        <v>354470364</v>
      </c>
      <c r="M20" s="40">
        <f t="shared" si="3"/>
        <v>0.20615493139653412</v>
      </c>
      <c r="N20" s="108">
        <v>326892895</v>
      </c>
      <c r="O20" s="109">
        <v>49626337</v>
      </c>
      <c r="P20" s="110">
        <f t="shared" si="4"/>
        <v>376519232</v>
      </c>
      <c r="Q20" s="40">
        <f t="shared" si="5"/>
        <v>0.21897824000439065</v>
      </c>
      <c r="R20" s="108">
        <v>314640000</v>
      </c>
      <c r="S20" s="110">
        <v>25032596</v>
      </c>
      <c r="T20" s="110">
        <f t="shared" si="6"/>
        <v>339672596</v>
      </c>
      <c r="U20" s="40">
        <f t="shared" si="7"/>
        <v>0.19124154072238977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972340366</v>
      </c>
      <c r="AA20" s="81">
        <f t="shared" si="11"/>
        <v>98321826</v>
      </c>
      <c r="AB20" s="81">
        <f t="shared" si="12"/>
        <v>1070662192</v>
      </c>
      <c r="AC20" s="40">
        <f t="shared" si="13"/>
        <v>0.6028013139785086</v>
      </c>
      <c r="AD20" s="80">
        <v>319189303</v>
      </c>
      <c r="AE20" s="81">
        <v>24965818</v>
      </c>
      <c r="AF20" s="81">
        <f t="shared" si="14"/>
        <v>344155121</v>
      </c>
      <c r="AG20" s="40">
        <f t="shared" si="15"/>
        <v>0.6046131299789658</v>
      </c>
      <c r="AH20" s="40">
        <f t="shared" si="16"/>
        <v>-0.013024722651155951</v>
      </c>
      <c r="AI20" s="12">
        <v>1791396750</v>
      </c>
      <c r="AJ20" s="12">
        <v>1792801425</v>
      </c>
      <c r="AK20" s="12">
        <v>1083951281</v>
      </c>
      <c r="AL20" s="12"/>
    </row>
    <row r="21" spans="1:38" s="13" customFormat="1" ht="12.75">
      <c r="A21" s="29"/>
      <c r="B21" s="38" t="s">
        <v>81</v>
      </c>
      <c r="C21" s="39" t="s">
        <v>82</v>
      </c>
      <c r="D21" s="80">
        <v>1670108000</v>
      </c>
      <c r="E21" s="81">
        <v>485070000</v>
      </c>
      <c r="F21" s="83">
        <f t="shared" si="0"/>
        <v>2155178000</v>
      </c>
      <c r="G21" s="80">
        <v>1670108000</v>
      </c>
      <c r="H21" s="81">
        <v>485070000</v>
      </c>
      <c r="I21" s="83">
        <f t="shared" si="1"/>
        <v>2155178000</v>
      </c>
      <c r="J21" s="80">
        <v>362896697</v>
      </c>
      <c r="K21" s="81">
        <v>84937598</v>
      </c>
      <c r="L21" s="81">
        <f t="shared" si="2"/>
        <v>447834295</v>
      </c>
      <c r="M21" s="40">
        <f t="shared" si="3"/>
        <v>0.20779457427646347</v>
      </c>
      <c r="N21" s="108">
        <v>331850021</v>
      </c>
      <c r="O21" s="109">
        <v>93008260</v>
      </c>
      <c r="P21" s="110">
        <f t="shared" si="4"/>
        <v>424858281</v>
      </c>
      <c r="Q21" s="40">
        <f t="shared" si="5"/>
        <v>0.19713373141336818</v>
      </c>
      <c r="R21" s="108">
        <v>339286081</v>
      </c>
      <c r="S21" s="110">
        <v>55074871</v>
      </c>
      <c r="T21" s="110">
        <f t="shared" si="6"/>
        <v>394360952</v>
      </c>
      <c r="U21" s="40">
        <f t="shared" si="7"/>
        <v>0.18298300743604473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1034032799</v>
      </c>
      <c r="AA21" s="81">
        <f t="shared" si="11"/>
        <v>233020729</v>
      </c>
      <c r="AB21" s="81">
        <f t="shared" si="12"/>
        <v>1267053528</v>
      </c>
      <c r="AC21" s="40">
        <f t="shared" si="13"/>
        <v>0.5879113131258764</v>
      </c>
      <c r="AD21" s="80">
        <v>303059750</v>
      </c>
      <c r="AE21" s="81">
        <v>41824397</v>
      </c>
      <c r="AF21" s="81">
        <f t="shared" si="14"/>
        <v>344884147</v>
      </c>
      <c r="AG21" s="40">
        <f t="shared" si="15"/>
        <v>0.5447380304096574</v>
      </c>
      <c r="AH21" s="40">
        <f t="shared" si="16"/>
        <v>0.1434592034176625</v>
      </c>
      <c r="AI21" s="12">
        <v>1864478000</v>
      </c>
      <c r="AJ21" s="12">
        <v>2115841000</v>
      </c>
      <c r="AK21" s="12">
        <v>1152579059</v>
      </c>
      <c r="AL21" s="12"/>
    </row>
    <row r="22" spans="1:38" s="13" customFormat="1" ht="12.75">
      <c r="A22" s="29"/>
      <c r="B22" s="38" t="s">
        <v>83</v>
      </c>
      <c r="C22" s="39" t="s">
        <v>84</v>
      </c>
      <c r="D22" s="80">
        <v>2587145639</v>
      </c>
      <c r="E22" s="81">
        <v>888772983</v>
      </c>
      <c r="F22" s="83">
        <f t="shared" si="0"/>
        <v>3475918622</v>
      </c>
      <c r="G22" s="80">
        <v>2587145639</v>
      </c>
      <c r="H22" s="81">
        <v>888772983</v>
      </c>
      <c r="I22" s="83">
        <f t="shared" si="1"/>
        <v>3475918622</v>
      </c>
      <c r="J22" s="80">
        <v>438932386</v>
      </c>
      <c r="K22" s="81">
        <v>40293477</v>
      </c>
      <c r="L22" s="81">
        <f t="shared" si="2"/>
        <v>479225863</v>
      </c>
      <c r="M22" s="40">
        <f t="shared" si="3"/>
        <v>0.1378702769296306</v>
      </c>
      <c r="N22" s="108">
        <v>618514736</v>
      </c>
      <c r="O22" s="109">
        <v>136404135</v>
      </c>
      <c r="P22" s="110">
        <f t="shared" si="4"/>
        <v>754918871</v>
      </c>
      <c r="Q22" s="40">
        <f t="shared" si="5"/>
        <v>0.21718542724847487</v>
      </c>
      <c r="R22" s="108">
        <v>543928853</v>
      </c>
      <c r="S22" s="110">
        <v>183821372</v>
      </c>
      <c r="T22" s="110">
        <f t="shared" si="6"/>
        <v>727750225</v>
      </c>
      <c r="U22" s="40">
        <f t="shared" si="7"/>
        <v>0.2093691780911895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1601375975</v>
      </c>
      <c r="AA22" s="81">
        <f t="shared" si="11"/>
        <v>360518984</v>
      </c>
      <c r="AB22" s="81">
        <f t="shared" si="12"/>
        <v>1961894959</v>
      </c>
      <c r="AC22" s="40">
        <f t="shared" si="13"/>
        <v>0.564424882269295</v>
      </c>
      <c r="AD22" s="80">
        <v>408052254</v>
      </c>
      <c r="AE22" s="81">
        <v>47836669</v>
      </c>
      <c r="AF22" s="81">
        <f t="shared" si="14"/>
        <v>455888923</v>
      </c>
      <c r="AG22" s="40">
        <f t="shared" si="15"/>
        <v>0.5107230914178642</v>
      </c>
      <c r="AH22" s="40">
        <f t="shared" si="16"/>
        <v>0.5963323263285343</v>
      </c>
      <c r="AI22" s="12">
        <v>2739267527</v>
      </c>
      <c r="AJ22" s="12">
        <v>2806067656</v>
      </c>
      <c r="AK22" s="12">
        <v>1433123548</v>
      </c>
      <c r="AL22" s="12"/>
    </row>
    <row r="23" spans="1:38" s="13" customFormat="1" ht="12.75">
      <c r="A23" s="29"/>
      <c r="B23" s="38" t="s">
        <v>85</v>
      </c>
      <c r="C23" s="39" t="s">
        <v>86</v>
      </c>
      <c r="D23" s="80">
        <v>1371847468</v>
      </c>
      <c r="E23" s="81">
        <v>285010000</v>
      </c>
      <c r="F23" s="83">
        <f t="shared" si="0"/>
        <v>1656857468</v>
      </c>
      <c r="G23" s="80">
        <v>1424615085</v>
      </c>
      <c r="H23" s="81">
        <v>258471000</v>
      </c>
      <c r="I23" s="83">
        <f t="shared" si="1"/>
        <v>1683086085</v>
      </c>
      <c r="J23" s="80">
        <v>385964830</v>
      </c>
      <c r="K23" s="81">
        <v>19639204</v>
      </c>
      <c r="L23" s="81">
        <f t="shared" si="2"/>
        <v>405604034</v>
      </c>
      <c r="M23" s="40">
        <f t="shared" si="3"/>
        <v>0.24480321441868289</v>
      </c>
      <c r="N23" s="108">
        <v>268362105</v>
      </c>
      <c r="O23" s="109">
        <v>77365546</v>
      </c>
      <c r="P23" s="110">
        <f t="shared" si="4"/>
        <v>345727651</v>
      </c>
      <c r="Q23" s="40">
        <f t="shared" si="5"/>
        <v>0.20866469064314228</v>
      </c>
      <c r="R23" s="108">
        <v>240658576</v>
      </c>
      <c r="S23" s="110">
        <v>21423589</v>
      </c>
      <c r="T23" s="110">
        <f t="shared" si="6"/>
        <v>262082165</v>
      </c>
      <c r="U23" s="40">
        <f t="shared" si="7"/>
        <v>0.15571524673379972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894985511</v>
      </c>
      <c r="AA23" s="81">
        <f t="shared" si="11"/>
        <v>118428339</v>
      </c>
      <c r="AB23" s="81">
        <f t="shared" si="12"/>
        <v>1013413850</v>
      </c>
      <c r="AC23" s="40">
        <f t="shared" si="13"/>
        <v>0.6021164686891224</v>
      </c>
      <c r="AD23" s="80">
        <v>239552386</v>
      </c>
      <c r="AE23" s="81">
        <v>29059913</v>
      </c>
      <c r="AF23" s="81">
        <f t="shared" si="14"/>
        <v>268612299</v>
      </c>
      <c r="AG23" s="40">
        <f t="shared" si="15"/>
        <v>0.6010692329882593</v>
      </c>
      <c r="AH23" s="40">
        <f t="shared" si="16"/>
        <v>-0.0243106292016807</v>
      </c>
      <c r="AI23" s="12">
        <v>1445273050</v>
      </c>
      <c r="AJ23" s="12">
        <v>1452686942</v>
      </c>
      <c r="AK23" s="12">
        <v>873165426</v>
      </c>
      <c r="AL23" s="12"/>
    </row>
    <row r="24" spans="1:38" s="13" customFormat="1" ht="12.75">
      <c r="A24" s="29"/>
      <c r="B24" s="38" t="s">
        <v>87</v>
      </c>
      <c r="C24" s="39" t="s">
        <v>88</v>
      </c>
      <c r="D24" s="80">
        <v>891306452</v>
      </c>
      <c r="E24" s="81">
        <v>189043691</v>
      </c>
      <c r="F24" s="83">
        <f t="shared" si="0"/>
        <v>1080350143</v>
      </c>
      <c r="G24" s="80">
        <v>931090241</v>
      </c>
      <c r="H24" s="81">
        <v>198351933</v>
      </c>
      <c r="I24" s="83">
        <f t="shared" si="1"/>
        <v>1129442174</v>
      </c>
      <c r="J24" s="80">
        <v>161693171</v>
      </c>
      <c r="K24" s="81">
        <v>14835828</v>
      </c>
      <c r="L24" s="81">
        <f t="shared" si="2"/>
        <v>176528999</v>
      </c>
      <c r="M24" s="40">
        <f t="shared" si="3"/>
        <v>0.16339980157710776</v>
      </c>
      <c r="N24" s="108">
        <v>189567625</v>
      </c>
      <c r="O24" s="109">
        <v>23765244</v>
      </c>
      <c r="P24" s="110">
        <f t="shared" si="4"/>
        <v>213332869</v>
      </c>
      <c r="Q24" s="40">
        <f t="shared" si="5"/>
        <v>0.1974664143678463</v>
      </c>
      <c r="R24" s="108">
        <v>193657033</v>
      </c>
      <c r="S24" s="110">
        <v>22976054</v>
      </c>
      <c r="T24" s="110">
        <f t="shared" si="6"/>
        <v>216633087</v>
      </c>
      <c r="U24" s="40">
        <f t="shared" si="7"/>
        <v>0.1918053814413344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544917829</v>
      </c>
      <c r="AA24" s="81">
        <f t="shared" si="11"/>
        <v>61577126</v>
      </c>
      <c r="AB24" s="81">
        <f t="shared" si="12"/>
        <v>606494955</v>
      </c>
      <c r="AC24" s="40">
        <f t="shared" si="13"/>
        <v>0.5369862831065134</v>
      </c>
      <c r="AD24" s="80">
        <v>143824032</v>
      </c>
      <c r="AE24" s="81">
        <v>26419276</v>
      </c>
      <c r="AF24" s="81">
        <f t="shared" si="14"/>
        <v>170243308</v>
      </c>
      <c r="AG24" s="40">
        <f t="shared" si="15"/>
        <v>0.5007431587147194</v>
      </c>
      <c r="AH24" s="40">
        <f t="shared" si="16"/>
        <v>0.27249105732837386</v>
      </c>
      <c r="AI24" s="12">
        <v>1041867261</v>
      </c>
      <c r="AJ24" s="12">
        <v>1049583332</v>
      </c>
      <c r="AK24" s="12">
        <v>525571673</v>
      </c>
      <c r="AL24" s="12"/>
    </row>
    <row r="25" spans="1:38" s="13" customFormat="1" ht="12.75">
      <c r="A25" s="29"/>
      <c r="B25" s="38" t="s">
        <v>89</v>
      </c>
      <c r="C25" s="39" t="s">
        <v>90</v>
      </c>
      <c r="D25" s="80">
        <v>1038540366</v>
      </c>
      <c r="E25" s="81">
        <v>195689000</v>
      </c>
      <c r="F25" s="83">
        <f t="shared" si="0"/>
        <v>1234229366</v>
      </c>
      <c r="G25" s="80">
        <v>1053781070</v>
      </c>
      <c r="H25" s="81">
        <v>292734123</v>
      </c>
      <c r="I25" s="83">
        <f t="shared" si="1"/>
        <v>1346515193</v>
      </c>
      <c r="J25" s="80">
        <v>244616501</v>
      </c>
      <c r="K25" s="81">
        <v>23402465</v>
      </c>
      <c r="L25" s="81">
        <f t="shared" si="2"/>
        <v>268018966</v>
      </c>
      <c r="M25" s="40">
        <f t="shared" si="3"/>
        <v>0.21715490927640105</v>
      </c>
      <c r="N25" s="108">
        <v>247897035</v>
      </c>
      <c r="O25" s="109">
        <v>59385804</v>
      </c>
      <c r="P25" s="110">
        <f t="shared" si="4"/>
        <v>307282839</v>
      </c>
      <c r="Q25" s="40">
        <f t="shared" si="5"/>
        <v>0.24896736981382114</v>
      </c>
      <c r="R25" s="108">
        <v>239987918</v>
      </c>
      <c r="S25" s="110">
        <v>28339387</v>
      </c>
      <c r="T25" s="110">
        <f t="shared" si="6"/>
        <v>268327305</v>
      </c>
      <c r="U25" s="40">
        <f t="shared" si="7"/>
        <v>0.1992753638391364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732501454</v>
      </c>
      <c r="AA25" s="81">
        <f t="shared" si="11"/>
        <v>111127656</v>
      </c>
      <c r="AB25" s="81">
        <f t="shared" si="12"/>
        <v>843629110</v>
      </c>
      <c r="AC25" s="40">
        <f t="shared" si="13"/>
        <v>0.6265277320194337</v>
      </c>
      <c r="AD25" s="80">
        <v>214217289</v>
      </c>
      <c r="AE25" s="81">
        <v>31769419</v>
      </c>
      <c r="AF25" s="81">
        <f t="shared" si="14"/>
        <v>245986708</v>
      </c>
      <c r="AG25" s="40">
        <f t="shared" si="15"/>
        <v>0.5910722173095828</v>
      </c>
      <c r="AH25" s="40">
        <f t="shared" si="16"/>
        <v>0.09082034221133606</v>
      </c>
      <c r="AI25" s="12">
        <v>1126098437</v>
      </c>
      <c r="AJ25" s="12">
        <v>1288900951</v>
      </c>
      <c r="AK25" s="12">
        <v>761833543</v>
      </c>
      <c r="AL25" s="12"/>
    </row>
    <row r="26" spans="1:38" s="13" customFormat="1" ht="12.75">
      <c r="A26" s="29"/>
      <c r="B26" s="38" t="s">
        <v>91</v>
      </c>
      <c r="C26" s="39" t="s">
        <v>92</v>
      </c>
      <c r="D26" s="80">
        <v>879484783</v>
      </c>
      <c r="E26" s="81">
        <v>157672949</v>
      </c>
      <c r="F26" s="83">
        <f t="shared" si="0"/>
        <v>1037157732</v>
      </c>
      <c r="G26" s="80">
        <v>879484783</v>
      </c>
      <c r="H26" s="81">
        <v>157672949</v>
      </c>
      <c r="I26" s="83">
        <f t="shared" si="1"/>
        <v>1037157732</v>
      </c>
      <c r="J26" s="80">
        <v>229556102</v>
      </c>
      <c r="K26" s="81">
        <v>13101518</v>
      </c>
      <c r="L26" s="81">
        <f t="shared" si="2"/>
        <v>242657620</v>
      </c>
      <c r="M26" s="40">
        <f t="shared" si="3"/>
        <v>0.23396404665669504</v>
      </c>
      <c r="N26" s="108">
        <v>196217044</v>
      </c>
      <c r="O26" s="109">
        <v>24573436</v>
      </c>
      <c r="P26" s="110">
        <f t="shared" si="4"/>
        <v>220790480</v>
      </c>
      <c r="Q26" s="40">
        <f t="shared" si="5"/>
        <v>0.21288032975875265</v>
      </c>
      <c r="R26" s="108">
        <v>180819004</v>
      </c>
      <c r="S26" s="110">
        <v>6355309</v>
      </c>
      <c r="T26" s="110">
        <f t="shared" si="6"/>
        <v>187174313</v>
      </c>
      <c r="U26" s="40">
        <f t="shared" si="7"/>
        <v>0.1804685123824541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606592150</v>
      </c>
      <c r="AA26" s="81">
        <f t="shared" si="11"/>
        <v>44030263</v>
      </c>
      <c r="AB26" s="81">
        <f t="shared" si="12"/>
        <v>650622413</v>
      </c>
      <c r="AC26" s="40">
        <f t="shared" si="13"/>
        <v>0.6273128887979018</v>
      </c>
      <c r="AD26" s="80">
        <v>177331668</v>
      </c>
      <c r="AE26" s="81">
        <v>14487459</v>
      </c>
      <c r="AF26" s="81">
        <f t="shared" si="14"/>
        <v>191819127</v>
      </c>
      <c r="AG26" s="40">
        <f t="shared" si="15"/>
        <v>0.6625121996989516</v>
      </c>
      <c r="AH26" s="40">
        <f t="shared" si="16"/>
        <v>-0.0242145508252678</v>
      </c>
      <c r="AI26" s="12">
        <v>907751715</v>
      </c>
      <c r="AJ26" s="12">
        <v>929509617</v>
      </c>
      <c r="AK26" s="12">
        <v>615811461</v>
      </c>
      <c r="AL26" s="12"/>
    </row>
    <row r="27" spans="1:38" s="13" customFormat="1" ht="12.75">
      <c r="A27" s="29"/>
      <c r="B27" s="41" t="s">
        <v>93</v>
      </c>
      <c r="C27" s="39" t="s">
        <v>94</v>
      </c>
      <c r="D27" s="80">
        <v>1812293800</v>
      </c>
      <c r="E27" s="81">
        <v>206483100</v>
      </c>
      <c r="F27" s="83">
        <f t="shared" si="0"/>
        <v>2018776900</v>
      </c>
      <c r="G27" s="80">
        <v>2057307905</v>
      </c>
      <c r="H27" s="81">
        <v>233547400</v>
      </c>
      <c r="I27" s="83">
        <f t="shared" si="1"/>
        <v>2290855305</v>
      </c>
      <c r="J27" s="80">
        <v>563742838</v>
      </c>
      <c r="K27" s="81">
        <v>15938259</v>
      </c>
      <c r="L27" s="81">
        <f t="shared" si="2"/>
        <v>579681097</v>
      </c>
      <c r="M27" s="40">
        <f t="shared" si="3"/>
        <v>0.2871447047962556</v>
      </c>
      <c r="N27" s="108">
        <v>503615928</v>
      </c>
      <c r="O27" s="109">
        <v>30824303</v>
      </c>
      <c r="P27" s="110">
        <f t="shared" si="4"/>
        <v>534440231</v>
      </c>
      <c r="Q27" s="40">
        <f t="shared" si="5"/>
        <v>0.26473466731266837</v>
      </c>
      <c r="R27" s="108">
        <v>461035691</v>
      </c>
      <c r="S27" s="110">
        <v>15445988</v>
      </c>
      <c r="T27" s="110">
        <f t="shared" si="6"/>
        <v>476481679</v>
      </c>
      <c r="U27" s="40">
        <f t="shared" si="7"/>
        <v>0.2079929177368974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1528394457</v>
      </c>
      <c r="AA27" s="81">
        <f t="shared" si="11"/>
        <v>62208550</v>
      </c>
      <c r="AB27" s="81">
        <f t="shared" si="12"/>
        <v>1590603007</v>
      </c>
      <c r="AC27" s="40">
        <f t="shared" si="13"/>
        <v>0.6943271377848982</v>
      </c>
      <c r="AD27" s="80">
        <v>489123384</v>
      </c>
      <c r="AE27" s="81">
        <v>28691988</v>
      </c>
      <c r="AF27" s="81">
        <f t="shared" si="14"/>
        <v>517815372</v>
      </c>
      <c r="AG27" s="40">
        <f t="shared" si="15"/>
        <v>0.7918391090321479</v>
      </c>
      <c r="AH27" s="40">
        <f t="shared" si="16"/>
        <v>-0.07982322510116602</v>
      </c>
      <c r="AI27" s="12">
        <v>2267008003</v>
      </c>
      <c r="AJ27" s="12">
        <v>1881980002</v>
      </c>
      <c r="AK27" s="12">
        <v>1490225368</v>
      </c>
      <c r="AL27" s="12"/>
    </row>
    <row r="28" spans="1:38" s="13" customFormat="1" ht="12.75">
      <c r="A28" s="42"/>
      <c r="B28" s="43" t="s">
        <v>655</v>
      </c>
      <c r="C28" s="42"/>
      <c r="D28" s="84">
        <f>SUM(D9:D27)</f>
        <v>32034851346</v>
      </c>
      <c r="E28" s="85">
        <f>SUM(E9:E27)</f>
        <v>5684352514</v>
      </c>
      <c r="F28" s="86">
        <f t="shared" si="0"/>
        <v>37719203860</v>
      </c>
      <c r="G28" s="84">
        <f>SUM(G9:G27)</f>
        <v>33024324068</v>
      </c>
      <c r="H28" s="85">
        <f>SUM(H9:H27)</f>
        <v>6008534507</v>
      </c>
      <c r="I28" s="86">
        <f t="shared" si="1"/>
        <v>39032858575</v>
      </c>
      <c r="J28" s="84">
        <f>SUM(J9:J27)</f>
        <v>6560415572</v>
      </c>
      <c r="K28" s="85">
        <f>SUM(K9:K27)</f>
        <v>461560700</v>
      </c>
      <c r="L28" s="85">
        <f t="shared" si="2"/>
        <v>7021976272</v>
      </c>
      <c r="M28" s="44">
        <f t="shared" si="3"/>
        <v>0.18616448793731247</v>
      </c>
      <c r="N28" s="111">
        <f>SUM(N9:N27)</f>
        <v>7008784195</v>
      </c>
      <c r="O28" s="112">
        <f>SUM(O9:O27)</f>
        <v>880597619</v>
      </c>
      <c r="P28" s="113">
        <f t="shared" si="4"/>
        <v>7889381814</v>
      </c>
      <c r="Q28" s="44">
        <f t="shared" si="5"/>
        <v>0.20916087845550832</v>
      </c>
      <c r="R28" s="111">
        <f>SUM(R9:R27)</f>
        <v>6880969965</v>
      </c>
      <c r="S28" s="113">
        <f>SUM(S9:S27)</f>
        <v>835579337</v>
      </c>
      <c r="T28" s="113">
        <f t="shared" si="6"/>
        <v>7716549302</v>
      </c>
      <c r="U28" s="44">
        <f t="shared" si="7"/>
        <v>0.1976936761414226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20450169732</v>
      </c>
      <c r="AA28" s="85">
        <f t="shared" si="11"/>
        <v>2177737656</v>
      </c>
      <c r="AB28" s="85">
        <f t="shared" si="12"/>
        <v>22627907388</v>
      </c>
      <c r="AC28" s="44">
        <f t="shared" si="13"/>
        <v>0.5797143282376161</v>
      </c>
      <c r="AD28" s="84">
        <f>SUM(AD9:AD27)</f>
        <v>6354606828</v>
      </c>
      <c r="AE28" s="85">
        <f>SUM(AE9:AE27)</f>
        <v>610621083</v>
      </c>
      <c r="AF28" s="85">
        <f t="shared" si="14"/>
        <v>6965227911</v>
      </c>
      <c r="AG28" s="44">
        <f t="shared" si="15"/>
        <v>0.6578771330938117</v>
      </c>
      <c r="AH28" s="44">
        <f t="shared" si="16"/>
        <v>0.10786745252276075</v>
      </c>
      <c r="AI28" s="12">
        <f>SUM(AI9:AI27)</f>
        <v>33233271849</v>
      </c>
      <c r="AJ28" s="12">
        <f>SUM(AJ9:AJ27)</f>
        <v>31502676303</v>
      </c>
      <c r="AK28" s="12">
        <f>SUM(AK9:AK27)</f>
        <v>20724890371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40</v>
      </c>
      <c r="C9" s="39" t="s">
        <v>41</v>
      </c>
      <c r="D9" s="80">
        <v>3992221749</v>
      </c>
      <c r="E9" s="81">
        <v>749097271</v>
      </c>
      <c r="F9" s="82">
        <f>$D9+$E9</f>
        <v>4741319020</v>
      </c>
      <c r="G9" s="80">
        <v>4031665887</v>
      </c>
      <c r="H9" s="81">
        <v>978103489</v>
      </c>
      <c r="I9" s="83">
        <f>$G9+$H9</f>
        <v>5009769376</v>
      </c>
      <c r="J9" s="80">
        <v>718688792</v>
      </c>
      <c r="K9" s="81">
        <v>38430807</v>
      </c>
      <c r="L9" s="81">
        <f>$J9+$K9</f>
        <v>757119599</v>
      </c>
      <c r="M9" s="40">
        <f>IF($F9=0,0,$L9/$F9)</f>
        <v>0.15968543685972011</v>
      </c>
      <c r="N9" s="108">
        <v>891790248</v>
      </c>
      <c r="O9" s="109">
        <v>110911932</v>
      </c>
      <c r="P9" s="110">
        <f>$N9+$O9</f>
        <v>1002702180</v>
      </c>
      <c r="Q9" s="40">
        <f>IF($F9=0,0,$P9/$F9)</f>
        <v>0.21148169439144807</v>
      </c>
      <c r="R9" s="108">
        <v>776493887</v>
      </c>
      <c r="S9" s="110">
        <v>82770468</v>
      </c>
      <c r="T9" s="110">
        <f>$R9+$S9</f>
        <v>859264355</v>
      </c>
      <c r="U9" s="40">
        <f>IF($I9=0,0,$T9/$I9)</f>
        <v>0.1715177467283077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2386972927</v>
      </c>
      <c r="AA9" s="81">
        <f>$K9+$O9+$S9</f>
        <v>232113207</v>
      </c>
      <c r="AB9" s="81">
        <f>$Z9+$AA9</f>
        <v>2619086134</v>
      </c>
      <c r="AC9" s="40">
        <f>IF($I9=0,0,$AB9/$I9)</f>
        <v>0.5227957491510683</v>
      </c>
      <c r="AD9" s="80">
        <v>741588099</v>
      </c>
      <c r="AE9" s="81">
        <v>50368886</v>
      </c>
      <c r="AF9" s="81">
        <f>$AD9+$AE9</f>
        <v>791956985</v>
      </c>
      <c r="AG9" s="40">
        <f>IF($AJ9=0,0,$AK9/$AJ9)</f>
        <v>0.5453341806879135</v>
      </c>
      <c r="AH9" s="40">
        <f>IF($AF9=0,0,(($T9/$AF9)-1))</f>
        <v>0.08498866892372958</v>
      </c>
      <c r="AI9" s="12">
        <v>4380918676</v>
      </c>
      <c r="AJ9" s="12">
        <v>4449461994</v>
      </c>
      <c r="AK9" s="12">
        <v>2426443711</v>
      </c>
      <c r="AL9" s="12"/>
    </row>
    <row r="10" spans="1:38" s="13" customFormat="1" ht="12.75">
      <c r="A10" s="29" t="s">
        <v>95</v>
      </c>
      <c r="B10" s="63" t="s">
        <v>52</v>
      </c>
      <c r="C10" s="39" t="s">
        <v>53</v>
      </c>
      <c r="D10" s="80">
        <v>7316096070</v>
      </c>
      <c r="E10" s="81">
        <v>1079076000</v>
      </c>
      <c r="F10" s="82">
        <f aca="true" t="shared" si="0" ref="F10:F41">$D10+$E10</f>
        <v>8395172070</v>
      </c>
      <c r="G10" s="80">
        <v>7518798012</v>
      </c>
      <c r="H10" s="81">
        <v>1500403710</v>
      </c>
      <c r="I10" s="83">
        <f aca="true" t="shared" si="1" ref="I10:I41">$G10+$H10</f>
        <v>9019201722</v>
      </c>
      <c r="J10" s="80">
        <v>1567584371</v>
      </c>
      <c r="K10" s="81">
        <v>145738522</v>
      </c>
      <c r="L10" s="81">
        <f aca="true" t="shared" si="2" ref="L10:L41">$J10+$K10</f>
        <v>1713322893</v>
      </c>
      <c r="M10" s="40">
        <f aca="true" t="shared" si="3" ref="M10:M41">IF($F10=0,0,$L10/$F10)</f>
        <v>0.2040843092570466</v>
      </c>
      <c r="N10" s="108">
        <v>1577098650</v>
      </c>
      <c r="O10" s="109">
        <v>318935653</v>
      </c>
      <c r="P10" s="110">
        <f aca="true" t="shared" si="4" ref="P10:P41">$N10+$O10</f>
        <v>1896034303</v>
      </c>
      <c r="Q10" s="40">
        <f aca="true" t="shared" si="5" ref="Q10:Q41">IF($F10=0,0,$P10/$F10)</f>
        <v>0.22584817645077762</v>
      </c>
      <c r="R10" s="108">
        <v>1587820803</v>
      </c>
      <c r="S10" s="110">
        <v>191821536</v>
      </c>
      <c r="T10" s="110">
        <f aca="true" t="shared" si="6" ref="T10:T41">$R10+$S10</f>
        <v>1779642339</v>
      </c>
      <c r="U10" s="40">
        <f aca="true" t="shared" si="7" ref="U10:U41">IF($I10=0,0,$T10/$I10)</f>
        <v>0.19731705685870454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$J10+$N10+$R10</f>
        <v>4732503824</v>
      </c>
      <c r="AA10" s="81">
        <f aca="true" t="shared" si="11" ref="AA10:AA41">$K10+$O10+$S10</f>
        <v>656495711</v>
      </c>
      <c r="AB10" s="81">
        <f aca="true" t="shared" si="12" ref="AB10:AB41">$Z10+$AA10</f>
        <v>5388999535</v>
      </c>
      <c r="AC10" s="40">
        <f aca="true" t="shared" si="13" ref="AC10:AC41">IF($I10=0,0,$AB10/$I10)</f>
        <v>0.5975029388526631</v>
      </c>
      <c r="AD10" s="80">
        <v>1526246407</v>
      </c>
      <c r="AE10" s="81">
        <v>226122941</v>
      </c>
      <c r="AF10" s="81">
        <f aca="true" t="shared" si="14" ref="AF10:AF41">$AD10+$AE10</f>
        <v>1752369348</v>
      </c>
      <c r="AG10" s="40">
        <f aca="true" t="shared" si="15" ref="AG10:AG41">IF($AJ10=0,0,$AK10/$AJ10)</f>
        <v>0.6378220775438059</v>
      </c>
      <c r="AH10" s="40">
        <f aca="true" t="shared" si="16" ref="AH10:AH41">IF($AF10=0,0,(($T10/$AF10)-1))</f>
        <v>0.015563494665737476</v>
      </c>
      <c r="AI10" s="12">
        <v>8027850860</v>
      </c>
      <c r="AJ10" s="12">
        <v>7855720497</v>
      </c>
      <c r="AK10" s="12">
        <v>5010551968</v>
      </c>
      <c r="AL10" s="12"/>
    </row>
    <row r="11" spans="1:38" s="59" customFormat="1" ht="12.75">
      <c r="A11" s="64"/>
      <c r="B11" s="65" t="s">
        <v>96</v>
      </c>
      <c r="C11" s="32"/>
      <c r="D11" s="84">
        <f>SUM(D9:D10)</f>
        <v>11308317819</v>
      </c>
      <c r="E11" s="85">
        <f>SUM(E9:E10)</f>
        <v>1828173271</v>
      </c>
      <c r="F11" s="86">
        <f t="shared" si="0"/>
        <v>13136491090</v>
      </c>
      <c r="G11" s="84">
        <f>SUM(G9:G10)</f>
        <v>11550463899</v>
      </c>
      <c r="H11" s="85">
        <f>SUM(H9:H10)</f>
        <v>2478507199</v>
      </c>
      <c r="I11" s="86">
        <f t="shared" si="1"/>
        <v>14028971098</v>
      </c>
      <c r="J11" s="84">
        <f>SUM(J9:J10)</f>
        <v>2286273163</v>
      </c>
      <c r="K11" s="85">
        <f>SUM(K9:K10)</f>
        <v>184169329</v>
      </c>
      <c r="L11" s="85">
        <f t="shared" si="2"/>
        <v>2470442492</v>
      </c>
      <c r="M11" s="44">
        <f t="shared" si="3"/>
        <v>0.18805954155296428</v>
      </c>
      <c r="N11" s="114">
        <f>SUM(N9:N10)</f>
        <v>2468888898</v>
      </c>
      <c r="O11" s="115">
        <f>SUM(O9:O10)</f>
        <v>429847585</v>
      </c>
      <c r="P11" s="116">
        <f t="shared" si="4"/>
        <v>2898736483</v>
      </c>
      <c r="Q11" s="44">
        <f t="shared" si="5"/>
        <v>0.2206629200400881</v>
      </c>
      <c r="R11" s="114">
        <f>SUM(R9:R10)</f>
        <v>2364314690</v>
      </c>
      <c r="S11" s="116">
        <f>SUM(S9:S10)</f>
        <v>274592004</v>
      </c>
      <c r="T11" s="116">
        <f t="shared" si="6"/>
        <v>2638906694</v>
      </c>
      <c r="U11" s="44">
        <f t="shared" si="7"/>
        <v>0.18810407944857824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7119476751</v>
      </c>
      <c r="AA11" s="85">
        <f t="shared" si="11"/>
        <v>888608918</v>
      </c>
      <c r="AB11" s="85">
        <f t="shared" si="12"/>
        <v>8008085669</v>
      </c>
      <c r="AC11" s="44">
        <f t="shared" si="13"/>
        <v>0.570824874686758</v>
      </c>
      <c r="AD11" s="84">
        <f>SUM(AD9:AD10)</f>
        <v>2267834506</v>
      </c>
      <c r="AE11" s="85">
        <f>SUM(AE9:AE10)</f>
        <v>276491827</v>
      </c>
      <c r="AF11" s="85">
        <f t="shared" si="14"/>
        <v>2544326333</v>
      </c>
      <c r="AG11" s="44">
        <f t="shared" si="15"/>
        <v>0.6043791454892613</v>
      </c>
      <c r="AH11" s="44">
        <f t="shared" si="16"/>
        <v>0.03717304646549824</v>
      </c>
      <c r="AI11" s="66">
        <f>SUM(AI9:AI10)</f>
        <v>12408769536</v>
      </c>
      <c r="AJ11" s="66">
        <f>SUM(AJ9:AJ10)</f>
        <v>12305182491</v>
      </c>
      <c r="AK11" s="66">
        <f>SUM(AK9:AK10)</f>
        <v>7436995679</v>
      </c>
      <c r="AL11" s="66"/>
    </row>
    <row r="12" spans="1:38" s="13" customFormat="1" ht="12.75">
      <c r="A12" s="29" t="s">
        <v>97</v>
      </c>
      <c r="B12" s="63" t="s">
        <v>98</v>
      </c>
      <c r="C12" s="39" t="s">
        <v>99</v>
      </c>
      <c r="D12" s="80">
        <v>158861357</v>
      </c>
      <c r="E12" s="81">
        <v>48355500</v>
      </c>
      <c r="F12" s="82">
        <f t="shared" si="0"/>
        <v>207216857</v>
      </c>
      <c r="G12" s="80">
        <v>158861357</v>
      </c>
      <c r="H12" s="81">
        <v>48355500</v>
      </c>
      <c r="I12" s="83">
        <f t="shared" si="1"/>
        <v>207216857</v>
      </c>
      <c r="J12" s="80">
        <v>38788307</v>
      </c>
      <c r="K12" s="81">
        <v>1296269</v>
      </c>
      <c r="L12" s="81">
        <f t="shared" si="2"/>
        <v>40084576</v>
      </c>
      <c r="M12" s="40">
        <f t="shared" si="3"/>
        <v>0.19344264062455113</v>
      </c>
      <c r="N12" s="108">
        <v>35525764</v>
      </c>
      <c r="O12" s="109">
        <v>1835292</v>
      </c>
      <c r="P12" s="110">
        <f t="shared" si="4"/>
        <v>37361056</v>
      </c>
      <c r="Q12" s="40">
        <f t="shared" si="5"/>
        <v>0.1802993083714227</v>
      </c>
      <c r="R12" s="108">
        <v>37168473</v>
      </c>
      <c r="S12" s="110">
        <v>0</v>
      </c>
      <c r="T12" s="110">
        <f t="shared" si="6"/>
        <v>37168473</v>
      </c>
      <c r="U12" s="40">
        <f t="shared" si="7"/>
        <v>0.17936992934894289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111482544</v>
      </c>
      <c r="AA12" s="81">
        <f t="shared" si="11"/>
        <v>3131561</v>
      </c>
      <c r="AB12" s="81">
        <f t="shared" si="12"/>
        <v>114614105</v>
      </c>
      <c r="AC12" s="40">
        <f t="shared" si="13"/>
        <v>0.5531118783449167</v>
      </c>
      <c r="AD12" s="80">
        <v>28262276</v>
      </c>
      <c r="AE12" s="81">
        <v>507215</v>
      </c>
      <c r="AF12" s="81">
        <f t="shared" si="14"/>
        <v>28769491</v>
      </c>
      <c r="AG12" s="40">
        <f t="shared" si="15"/>
        <v>0.6843035991471386</v>
      </c>
      <c r="AH12" s="40">
        <f t="shared" si="16"/>
        <v>0.2919405838636491</v>
      </c>
      <c r="AI12" s="12">
        <v>144297296</v>
      </c>
      <c r="AJ12" s="12">
        <v>144297296</v>
      </c>
      <c r="AK12" s="12">
        <v>98743159</v>
      </c>
      <c r="AL12" s="12"/>
    </row>
    <row r="13" spans="1:38" s="13" customFormat="1" ht="12.75">
      <c r="A13" s="29" t="s">
        <v>97</v>
      </c>
      <c r="B13" s="63" t="s">
        <v>100</v>
      </c>
      <c r="C13" s="39" t="s">
        <v>101</v>
      </c>
      <c r="D13" s="80">
        <v>148244750</v>
      </c>
      <c r="E13" s="81">
        <v>31932250</v>
      </c>
      <c r="F13" s="82">
        <f t="shared" si="0"/>
        <v>180177000</v>
      </c>
      <c r="G13" s="80">
        <v>148244750</v>
      </c>
      <c r="H13" s="81">
        <v>31932250</v>
      </c>
      <c r="I13" s="83">
        <f t="shared" si="1"/>
        <v>180177000</v>
      </c>
      <c r="J13" s="80">
        <v>39240228</v>
      </c>
      <c r="K13" s="81">
        <v>1030028</v>
      </c>
      <c r="L13" s="81">
        <f t="shared" si="2"/>
        <v>40270256</v>
      </c>
      <c r="M13" s="40">
        <f t="shared" si="3"/>
        <v>0.2235038656432286</v>
      </c>
      <c r="N13" s="108">
        <v>37855959</v>
      </c>
      <c r="O13" s="109">
        <v>2831473</v>
      </c>
      <c r="P13" s="110">
        <f t="shared" si="4"/>
        <v>40687432</v>
      </c>
      <c r="Q13" s="40">
        <f t="shared" si="5"/>
        <v>0.2258192333094679</v>
      </c>
      <c r="R13" s="108">
        <v>58342356</v>
      </c>
      <c r="S13" s="110">
        <v>9208141</v>
      </c>
      <c r="T13" s="110">
        <f t="shared" si="6"/>
        <v>67550497</v>
      </c>
      <c r="U13" s="40">
        <f t="shared" si="7"/>
        <v>0.37491187554460337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135438543</v>
      </c>
      <c r="AA13" s="81">
        <f t="shared" si="11"/>
        <v>13069642</v>
      </c>
      <c r="AB13" s="81">
        <f t="shared" si="12"/>
        <v>148508185</v>
      </c>
      <c r="AC13" s="40">
        <f t="shared" si="13"/>
        <v>0.8242349744972999</v>
      </c>
      <c r="AD13" s="80">
        <v>28965244</v>
      </c>
      <c r="AE13" s="81">
        <v>1701460</v>
      </c>
      <c r="AF13" s="81">
        <f t="shared" si="14"/>
        <v>30666704</v>
      </c>
      <c r="AG13" s="40">
        <f t="shared" si="15"/>
        <v>0.616469523655666</v>
      </c>
      <c r="AH13" s="40">
        <f t="shared" si="16"/>
        <v>1.2027309162406237</v>
      </c>
      <c r="AI13" s="12">
        <v>160670034</v>
      </c>
      <c r="AJ13" s="12">
        <v>166523614</v>
      </c>
      <c r="AK13" s="12">
        <v>102656733</v>
      </c>
      <c r="AL13" s="12"/>
    </row>
    <row r="14" spans="1:38" s="13" customFormat="1" ht="12.75">
      <c r="A14" s="29" t="s">
        <v>97</v>
      </c>
      <c r="B14" s="63" t="s">
        <v>102</v>
      </c>
      <c r="C14" s="39" t="s">
        <v>103</v>
      </c>
      <c r="D14" s="80">
        <v>44356696</v>
      </c>
      <c r="E14" s="81">
        <v>22356980</v>
      </c>
      <c r="F14" s="82">
        <f t="shared" si="0"/>
        <v>66713676</v>
      </c>
      <c r="G14" s="80">
        <v>44356696</v>
      </c>
      <c r="H14" s="81">
        <v>22356980</v>
      </c>
      <c r="I14" s="83">
        <f t="shared" si="1"/>
        <v>66713676</v>
      </c>
      <c r="J14" s="80">
        <v>8320673</v>
      </c>
      <c r="K14" s="81">
        <v>338815</v>
      </c>
      <c r="L14" s="81">
        <f t="shared" si="2"/>
        <v>8659488</v>
      </c>
      <c r="M14" s="40">
        <f t="shared" si="3"/>
        <v>0.1298007922693392</v>
      </c>
      <c r="N14" s="108">
        <v>7120955</v>
      </c>
      <c r="O14" s="109">
        <v>1556046</v>
      </c>
      <c r="P14" s="110">
        <f t="shared" si="4"/>
        <v>8677001</v>
      </c>
      <c r="Q14" s="40">
        <f t="shared" si="5"/>
        <v>0.1300633021631127</v>
      </c>
      <c r="R14" s="108">
        <v>7714725</v>
      </c>
      <c r="S14" s="110">
        <v>2099913</v>
      </c>
      <c r="T14" s="110">
        <f t="shared" si="6"/>
        <v>9814638</v>
      </c>
      <c r="U14" s="40">
        <f t="shared" si="7"/>
        <v>0.1471158327417005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23156353</v>
      </c>
      <c r="AA14" s="81">
        <f t="shared" si="11"/>
        <v>3994774</v>
      </c>
      <c r="AB14" s="81">
        <f t="shared" si="12"/>
        <v>27151127</v>
      </c>
      <c r="AC14" s="40">
        <f t="shared" si="13"/>
        <v>0.40697992717415243</v>
      </c>
      <c r="AD14" s="80">
        <v>6837519</v>
      </c>
      <c r="AE14" s="81">
        <v>1578962</v>
      </c>
      <c r="AF14" s="81">
        <f t="shared" si="14"/>
        <v>8416481</v>
      </c>
      <c r="AG14" s="40">
        <f t="shared" si="15"/>
        <v>0.5669891291643638</v>
      </c>
      <c r="AH14" s="40">
        <f t="shared" si="16"/>
        <v>0.16612132790414424</v>
      </c>
      <c r="AI14" s="12">
        <v>42377331</v>
      </c>
      <c r="AJ14" s="12">
        <v>42377331</v>
      </c>
      <c r="AK14" s="12">
        <v>24027486</v>
      </c>
      <c r="AL14" s="12"/>
    </row>
    <row r="15" spans="1:38" s="13" customFormat="1" ht="12.75">
      <c r="A15" s="29" t="s">
        <v>97</v>
      </c>
      <c r="B15" s="63" t="s">
        <v>104</v>
      </c>
      <c r="C15" s="39" t="s">
        <v>105</v>
      </c>
      <c r="D15" s="80">
        <v>305092361</v>
      </c>
      <c r="E15" s="81">
        <v>124736110</v>
      </c>
      <c r="F15" s="82">
        <f t="shared" si="0"/>
        <v>429828471</v>
      </c>
      <c r="G15" s="80">
        <v>305092361</v>
      </c>
      <c r="H15" s="81">
        <v>124736110</v>
      </c>
      <c r="I15" s="83">
        <f t="shared" si="1"/>
        <v>429828471</v>
      </c>
      <c r="J15" s="80">
        <v>80649214</v>
      </c>
      <c r="K15" s="81">
        <v>12038328</v>
      </c>
      <c r="L15" s="81">
        <f t="shared" si="2"/>
        <v>92687542</v>
      </c>
      <c r="M15" s="40">
        <f t="shared" si="3"/>
        <v>0.21563844243347016</v>
      </c>
      <c r="N15" s="108">
        <v>75242422</v>
      </c>
      <c r="O15" s="109">
        <v>12909374</v>
      </c>
      <c r="P15" s="110">
        <f t="shared" si="4"/>
        <v>88151796</v>
      </c>
      <c r="Q15" s="40">
        <f t="shared" si="5"/>
        <v>0.20508598649808843</v>
      </c>
      <c r="R15" s="108">
        <v>80568298</v>
      </c>
      <c r="S15" s="110">
        <v>11409504</v>
      </c>
      <c r="T15" s="110">
        <f t="shared" si="6"/>
        <v>91977802</v>
      </c>
      <c r="U15" s="40">
        <f t="shared" si="7"/>
        <v>0.21398722561586667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236459934</v>
      </c>
      <c r="AA15" s="81">
        <f t="shared" si="11"/>
        <v>36357206</v>
      </c>
      <c r="AB15" s="81">
        <f t="shared" si="12"/>
        <v>272817140</v>
      </c>
      <c r="AC15" s="40">
        <f t="shared" si="13"/>
        <v>0.6347116545474253</v>
      </c>
      <c r="AD15" s="80">
        <v>58661529</v>
      </c>
      <c r="AE15" s="81">
        <v>7460636</v>
      </c>
      <c r="AF15" s="81">
        <f t="shared" si="14"/>
        <v>66122165</v>
      </c>
      <c r="AG15" s="40">
        <f t="shared" si="15"/>
        <v>1.1704561318131372</v>
      </c>
      <c r="AH15" s="40">
        <f t="shared" si="16"/>
        <v>0.39102828832056535</v>
      </c>
      <c r="AI15" s="12">
        <v>423630274</v>
      </c>
      <c r="AJ15" s="12">
        <v>182307170</v>
      </c>
      <c r="AK15" s="12">
        <v>213382545</v>
      </c>
      <c r="AL15" s="12"/>
    </row>
    <row r="16" spans="1:38" s="13" customFormat="1" ht="12.75">
      <c r="A16" s="29" t="s">
        <v>97</v>
      </c>
      <c r="B16" s="63" t="s">
        <v>106</v>
      </c>
      <c r="C16" s="39" t="s">
        <v>107</v>
      </c>
      <c r="D16" s="80">
        <v>266190305</v>
      </c>
      <c r="E16" s="81">
        <v>37544200</v>
      </c>
      <c r="F16" s="82">
        <f t="shared" si="0"/>
        <v>303734505</v>
      </c>
      <c r="G16" s="80">
        <v>266190305</v>
      </c>
      <c r="H16" s="81">
        <v>37544200</v>
      </c>
      <c r="I16" s="83">
        <f t="shared" si="1"/>
        <v>303734505</v>
      </c>
      <c r="J16" s="80">
        <v>54244648</v>
      </c>
      <c r="K16" s="81">
        <v>4998664</v>
      </c>
      <c r="L16" s="81">
        <f t="shared" si="2"/>
        <v>59243312</v>
      </c>
      <c r="M16" s="40">
        <f t="shared" si="3"/>
        <v>0.195049660228758</v>
      </c>
      <c r="N16" s="108">
        <v>56525842</v>
      </c>
      <c r="O16" s="109">
        <v>6367259</v>
      </c>
      <c r="P16" s="110">
        <f t="shared" si="4"/>
        <v>62893101</v>
      </c>
      <c r="Q16" s="40">
        <f t="shared" si="5"/>
        <v>0.20706603946759358</v>
      </c>
      <c r="R16" s="108">
        <v>58268060</v>
      </c>
      <c r="S16" s="110">
        <v>1479358</v>
      </c>
      <c r="T16" s="110">
        <f t="shared" si="6"/>
        <v>59747418</v>
      </c>
      <c r="U16" s="40">
        <f t="shared" si="7"/>
        <v>0.19670935312403837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169038550</v>
      </c>
      <c r="AA16" s="81">
        <f t="shared" si="11"/>
        <v>12845281</v>
      </c>
      <c r="AB16" s="81">
        <f t="shared" si="12"/>
        <v>181883831</v>
      </c>
      <c r="AC16" s="40">
        <f t="shared" si="13"/>
        <v>0.59882505282039</v>
      </c>
      <c r="AD16" s="80">
        <v>50599563</v>
      </c>
      <c r="AE16" s="81">
        <v>7557115</v>
      </c>
      <c r="AF16" s="81">
        <f t="shared" si="14"/>
        <v>58156678</v>
      </c>
      <c r="AG16" s="40">
        <f t="shared" si="15"/>
        <v>0.9224940782535079</v>
      </c>
      <c r="AH16" s="40">
        <f t="shared" si="16"/>
        <v>0.02735266275009729</v>
      </c>
      <c r="AI16" s="12">
        <v>183889162</v>
      </c>
      <c r="AJ16" s="12">
        <v>183889162</v>
      </c>
      <c r="AK16" s="12">
        <v>169636663</v>
      </c>
      <c r="AL16" s="12"/>
    </row>
    <row r="17" spans="1:38" s="13" customFormat="1" ht="12.75">
      <c r="A17" s="29" t="s">
        <v>97</v>
      </c>
      <c r="B17" s="63" t="s">
        <v>108</v>
      </c>
      <c r="C17" s="39" t="s">
        <v>109</v>
      </c>
      <c r="D17" s="80">
        <v>110301939</v>
      </c>
      <c r="E17" s="81">
        <v>42186059</v>
      </c>
      <c r="F17" s="82">
        <f t="shared" si="0"/>
        <v>152487998</v>
      </c>
      <c r="G17" s="80">
        <v>110301939</v>
      </c>
      <c r="H17" s="81">
        <v>42186059</v>
      </c>
      <c r="I17" s="83">
        <f t="shared" si="1"/>
        <v>152487998</v>
      </c>
      <c r="J17" s="80">
        <v>19186640</v>
      </c>
      <c r="K17" s="81">
        <v>1721622</v>
      </c>
      <c r="L17" s="81">
        <f t="shared" si="2"/>
        <v>20908262</v>
      </c>
      <c r="M17" s="40">
        <f t="shared" si="3"/>
        <v>0.13711414848531225</v>
      </c>
      <c r="N17" s="108">
        <v>19092186</v>
      </c>
      <c r="O17" s="109">
        <v>5321974</v>
      </c>
      <c r="P17" s="110">
        <f t="shared" si="4"/>
        <v>24414160</v>
      </c>
      <c r="Q17" s="40">
        <f t="shared" si="5"/>
        <v>0.16010545302063708</v>
      </c>
      <c r="R17" s="108">
        <v>19690182</v>
      </c>
      <c r="S17" s="110">
        <v>5465560</v>
      </c>
      <c r="T17" s="110">
        <f t="shared" si="6"/>
        <v>25155742</v>
      </c>
      <c r="U17" s="40">
        <f t="shared" si="7"/>
        <v>0.164968668550557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57969008</v>
      </c>
      <c r="AA17" s="81">
        <f t="shared" si="11"/>
        <v>12509156</v>
      </c>
      <c r="AB17" s="81">
        <f t="shared" si="12"/>
        <v>70478164</v>
      </c>
      <c r="AC17" s="40">
        <f t="shared" si="13"/>
        <v>0.46218827005650637</v>
      </c>
      <c r="AD17" s="80">
        <v>16443554</v>
      </c>
      <c r="AE17" s="81">
        <v>2631193</v>
      </c>
      <c r="AF17" s="81">
        <f t="shared" si="14"/>
        <v>19074747</v>
      </c>
      <c r="AG17" s="40">
        <f t="shared" si="15"/>
        <v>0.5069537363580302</v>
      </c>
      <c r="AH17" s="40">
        <f t="shared" si="16"/>
        <v>0.31879819952526756</v>
      </c>
      <c r="AI17" s="12">
        <v>113917750</v>
      </c>
      <c r="AJ17" s="12">
        <v>113917750</v>
      </c>
      <c r="AK17" s="12">
        <v>57751029</v>
      </c>
      <c r="AL17" s="12"/>
    </row>
    <row r="18" spans="1:38" s="13" customFormat="1" ht="12.75">
      <c r="A18" s="29" t="s">
        <v>97</v>
      </c>
      <c r="B18" s="63" t="s">
        <v>110</v>
      </c>
      <c r="C18" s="39" t="s">
        <v>111</v>
      </c>
      <c r="D18" s="80">
        <v>43232563</v>
      </c>
      <c r="E18" s="81">
        <v>61521874</v>
      </c>
      <c r="F18" s="82">
        <f t="shared" si="0"/>
        <v>104754437</v>
      </c>
      <c r="G18" s="80">
        <v>43232563</v>
      </c>
      <c r="H18" s="81">
        <v>61521874</v>
      </c>
      <c r="I18" s="83">
        <f t="shared" si="1"/>
        <v>104754437</v>
      </c>
      <c r="J18" s="80">
        <v>10634561</v>
      </c>
      <c r="K18" s="81">
        <v>1796624</v>
      </c>
      <c r="L18" s="81">
        <f t="shared" si="2"/>
        <v>12431185</v>
      </c>
      <c r="M18" s="40">
        <f t="shared" si="3"/>
        <v>0.11866977052246484</v>
      </c>
      <c r="N18" s="108">
        <v>12350043</v>
      </c>
      <c r="O18" s="109">
        <v>3991251</v>
      </c>
      <c r="P18" s="110">
        <f t="shared" si="4"/>
        <v>16341294</v>
      </c>
      <c r="Q18" s="40">
        <f t="shared" si="5"/>
        <v>0.15599619899632508</v>
      </c>
      <c r="R18" s="108">
        <v>7402615</v>
      </c>
      <c r="S18" s="110">
        <v>5563288</v>
      </c>
      <c r="T18" s="110">
        <f t="shared" si="6"/>
        <v>12965903</v>
      </c>
      <c r="U18" s="40">
        <f t="shared" si="7"/>
        <v>0.1237742607504062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30387219</v>
      </c>
      <c r="AA18" s="81">
        <f t="shared" si="11"/>
        <v>11351163</v>
      </c>
      <c r="AB18" s="81">
        <f t="shared" si="12"/>
        <v>41738382</v>
      </c>
      <c r="AC18" s="40">
        <f t="shared" si="13"/>
        <v>0.3984402302691961</v>
      </c>
      <c r="AD18" s="80">
        <v>8702986</v>
      </c>
      <c r="AE18" s="81">
        <v>825305</v>
      </c>
      <c r="AF18" s="81">
        <f t="shared" si="14"/>
        <v>9528291</v>
      </c>
      <c r="AG18" s="40">
        <f t="shared" si="15"/>
        <v>0.6744468713584437</v>
      </c>
      <c r="AH18" s="40">
        <f t="shared" si="16"/>
        <v>0.36077949340548066</v>
      </c>
      <c r="AI18" s="12">
        <v>44468453</v>
      </c>
      <c r="AJ18" s="12">
        <v>44468453</v>
      </c>
      <c r="AK18" s="12">
        <v>29991609</v>
      </c>
      <c r="AL18" s="12"/>
    </row>
    <row r="19" spans="1:38" s="13" customFormat="1" ht="12.75">
      <c r="A19" s="29" t="s">
        <v>97</v>
      </c>
      <c r="B19" s="63" t="s">
        <v>112</v>
      </c>
      <c r="C19" s="39" t="s">
        <v>113</v>
      </c>
      <c r="D19" s="80">
        <v>521397720</v>
      </c>
      <c r="E19" s="81">
        <v>35006900</v>
      </c>
      <c r="F19" s="82">
        <f t="shared" si="0"/>
        <v>556404620</v>
      </c>
      <c r="G19" s="80">
        <v>521397720</v>
      </c>
      <c r="H19" s="81">
        <v>35006900</v>
      </c>
      <c r="I19" s="83">
        <f t="shared" si="1"/>
        <v>556404620</v>
      </c>
      <c r="J19" s="80">
        <v>112583276</v>
      </c>
      <c r="K19" s="81">
        <v>5616744</v>
      </c>
      <c r="L19" s="81">
        <f t="shared" si="2"/>
        <v>118200020</v>
      </c>
      <c r="M19" s="40">
        <f t="shared" si="3"/>
        <v>0.2124353676286872</v>
      </c>
      <c r="N19" s="108">
        <v>117805567</v>
      </c>
      <c r="O19" s="109">
        <v>8443869</v>
      </c>
      <c r="P19" s="110">
        <f t="shared" si="4"/>
        <v>126249436</v>
      </c>
      <c r="Q19" s="40">
        <f t="shared" si="5"/>
        <v>0.22690220652732898</v>
      </c>
      <c r="R19" s="108">
        <v>108457405</v>
      </c>
      <c r="S19" s="110">
        <v>4497940</v>
      </c>
      <c r="T19" s="110">
        <f t="shared" si="6"/>
        <v>112955345</v>
      </c>
      <c r="U19" s="40">
        <f t="shared" si="7"/>
        <v>0.20300935854917956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338846248</v>
      </c>
      <c r="AA19" s="81">
        <f t="shared" si="11"/>
        <v>18558553</v>
      </c>
      <c r="AB19" s="81">
        <f t="shared" si="12"/>
        <v>357404801</v>
      </c>
      <c r="AC19" s="40">
        <f t="shared" si="13"/>
        <v>0.6423469327051957</v>
      </c>
      <c r="AD19" s="80">
        <v>112272209</v>
      </c>
      <c r="AE19" s="81">
        <v>5096178</v>
      </c>
      <c r="AF19" s="81">
        <f t="shared" si="14"/>
        <v>117368387</v>
      </c>
      <c r="AG19" s="40">
        <f t="shared" si="15"/>
        <v>0.5576818989921924</v>
      </c>
      <c r="AH19" s="40">
        <f t="shared" si="16"/>
        <v>-0.03759992032607551</v>
      </c>
      <c r="AI19" s="12">
        <v>521253373</v>
      </c>
      <c r="AJ19" s="12">
        <v>497043518</v>
      </c>
      <c r="AK19" s="12">
        <v>277192173</v>
      </c>
      <c r="AL19" s="12"/>
    </row>
    <row r="20" spans="1:38" s="13" customFormat="1" ht="12.75">
      <c r="A20" s="29" t="s">
        <v>97</v>
      </c>
      <c r="B20" s="63" t="s">
        <v>114</v>
      </c>
      <c r="C20" s="39" t="s">
        <v>115</v>
      </c>
      <c r="D20" s="80">
        <v>81777746</v>
      </c>
      <c r="E20" s="81">
        <v>17911850</v>
      </c>
      <c r="F20" s="82">
        <f t="shared" si="0"/>
        <v>99689596</v>
      </c>
      <c r="G20" s="80">
        <v>166262098</v>
      </c>
      <c r="H20" s="81">
        <v>17911850</v>
      </c>
      <c r="I20" s="83">
        <f t="shared" si="1"/>
        <v>184173948</v>
      </c>
      <c r="J20" s="80">
        <v>27615111</v>
      </c>
      <c r="K20" s="81">
        <v>2379998</v>
      </c>
      <c r="L20" s="81">
        <f t="shared" si="2"/>
        <v>29995109</v>
      </c>
      <c r="M20" s="40">
        <f t="shared" si="3"/>
        <v>0.3008850492282063</v>
      </c>
      <c r="N20" s="108">
        <v>15503569</v>
      </c>
      <c r="O20" s="109">
        <v>4424257</v>
      </c>
      <c r="P20" s="110">
        <f t="shared" si="4"/>
        <v>19927826</v>
      </c>
      <c r="Q20" s="40">
        <f t="shared" si="5"/>
        <v>0.19989875372752036</v>
      </c>
      <c r="R20" s="108">
        <v>13683516</v>
      </c>
      <c r="S20" s="110">
        <v>988667</v>
      </c>
      <c r="T20" s="110">
        <f t="shared" si="6"/>
        <v>14672183</v>
      </c>
      <c r="U20" s="40">
        <f t="shared" si="7"/>
        <v>0.0796648123110224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56802196</v>
      </c>
      <c r="AA20" s="81">
        <f t="shared" si="11"/>
        <v>7792922</v>
      </c>
      <c r="AB20" s="81">
        <f t="shared" si="12"/>
        <v>64595118</v>
      </c>
      <c r="AC20" s="40">
        <f t="shared" si="13"/>
        <v>0.35072885552738436</v>
      </c>
      <c r="AD20" s="80">
        <v>15431963</v>
      </c>
      <c r="AE20" s="81">
        <v>279439</v>
      </c>
      <c r="AF20" s="81">
        <f t="shared" si="14"/>
        <v>15711402</v>
      </c>
      <c r="AG20" s="40">
        <f t="shared" si="15"/>
        <v>0.4248247248675364</v>
      </c>
      <c r="AH20" s="40">
        <f t="shared" si="16"/>
        <v>-0.06614425625415221</v>
      </c>
      <c r="AI20" s="12">
        <v>20245086</v>
      </c>
      <c r="AJ20" s="12">
        <v>140576559</v>
      </c>
      <c r="AK20" s="12">
        <v>59720398</v>
      </c>
      <c r="AL20" s="12"/>
    </row>
    <row r="21" spans="1:38" s="13" customFormat="1" ht="12.75">
      <c r="A21" s="29" t="s">
        <v>116</v>
      </c>
      <c r="B21" s="63" t="s">
        <v>117</v>
      </c>
      <c r="C21" s="39" t="s">
        <v>118</v>
      </c>
      <c r="D21" s="80">
        <v>153299666</v>
      </c>
      <c r="E21" s="81">
        <v>16110000</v>
      </c>
      <c r="F21" s="82">
        <f t="shared" si="0"/>
        <v>169409666</v>
      </c>
      <c r="G21" s="80">
        <v>153299666</v>
      </c>
      <c r="H21" s="81">
        <v>16110000</v>
      </c>
      <c r="I21" s="83">
        <f t="shared" si="1"/>
        <v>169409666</v>
      </c>
      <c r="J21" s="80">
        <v>20135403</v>
      </c>
      <c r="K21" s="81">
        <v>1201969</v>
      </c>
      <c r="L21" s="81">
        <f t="shared" si="2"/>
        <v>21337372</v>
      </c>
      <c r="M21" s="40">
        <f t="shared" si="3"/>
        <v>0.1259513255872897</v>
      </c>
      <c r="N21" s="108">
        <v>26166900</v>
      </c>
      <c r="O21" s="109">
        <v>276334</v>
      </c>
      <c r="P21" s="110">
        <f t="shared" si="4"/>
        <v>26443234</v>
      </c>
      <c r="Q21" s="40">
        <f t="shared" si="5"/>
        <v>0.15609046770684265</v>
      </c>
      <c r="R21" s="108">
        <v>30273733</v>
      </c>
      <c r="S21" s="110">
        <v>411822</v>
      </c>
      <c r="T21" s="110">
        <f t="shared" si="6"/>
        <v>30685555</v>
      </c>
      <c r="U21" s="40">
        <f t="shared" si="7"/>
        <v>0.18113225605438593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76576036</v>
      </c>
      <c r="AA21" s="81">
        <f t="shared" si="11"/>
        <v>1890125</v>
      </c>
      <c r="AB21" s="81">
        <f t="shared" si="12"/>
        <v>78466161</v>
      </c>
      <c r="AC21" s="40">
        <f t="shared" si="13"/>
        <v>0.4631740493485183</v>
      </c>
      <c r="AD21" s="80">
        <v>32838507</v>
      </c>
      <c r="AE21" s="81">
        <v>110488</v>
      </c>
      <c r="AF21" s="81">
        <f t="shared" si="14"/>
        <v>32948995</v>
      </c>
      <c r="AG21" s="40">
        <f t="shared" si="15"/>
        <v>0.4253830100564023</v>
      </c>
      <c r="AH21" s="40">
        <f t="shared" si="16"/>
        <v>-0.06869526672968329</v>
      </c>
      <c r="AI21" s="12">
        <v>198329934</v>
      </c>
      <c r="AJ21" s="12">
        <v>197276217</v>
      </c>
      <c r="AK21" s="12">
        <v>83917951</v>
      </c>
      <c r="AL21" s="12"/>
    </row>
    <row r="22" spans="1:38" s="59" customFormat="1" ht="12.75">
      <c r="A22" s="64"/>
      <c r="B22" s="65" t="s">
        <v>119</v>
      </c>
      <c r="C22" s="32"/>
      <c r="D22" s="84">
        <f>SUM(D12:D21)</f>
        <v>1832755103</v>
      </c>
      <c r="E22" s="85">
        <f>SUM(E12:E21)</f>
        <v>437661723</v>
      </c>
      <c r="F22" s="86">
        <f t="shared" si="0"/>
        <v>2270416826</v>
      </c>
      <c r="G22" s="84">
        <f>SUM(G12:G21)</f>
        <v>1917239455</v>
      </c>
      <c r="H22" s="85">
        <f>SUM(H12:H21)</f>
        <v>437661723</v>
      </c>
      <c r="I22" s="86">
        <f t="shared" si="1"/>
        <v>2354901178</v>
      </c>
      <c r="J22" s="84">
        <f>SUM(J12:J21)</f>
        <v>411398061</v>
      </c>
      <c r="K22" s="85">
        <f>SUM(K12:K21)</f>
        <v>32419061</v>
      </c>
      <c r="L22" s="85">
        <f t="shared" si="2"/>
        <v>443817122</v>
      </c>
      <c r="M22" s="44">
        <f t="shared" si="3"/>
        <v>0.19547825620281056</v>
      </c>
      <c r="N22" s="114">
        <f>SUM(N12:N21)</f>
        <v>403189207</v>
      </c>
      <c r="O22" s="115">
        <f>SUM(O12:O21)</f>
        <v>47957129</v>
      </c>
      <c r="P22" s="116">
        <f t="shared" si="4"/>
        <v>451146336</v>
      </c>
      <c r="Q22" s="44">
        <f t="shared" si="5"/>
        <v>0.1987063920746331</v>
      </c>
      <c r="R22" s="114">
        <f>SUM(R12:R21)</f>
        <v>421569363</v>
      </c>
      <c r="S22" s="116">
        <f>SUM(S12:S21)</f>
        <v>41124193</v>
      </c>
      <c r="T22" s="116">
        <f t="shared" si="6"/>
        <v>462693556</v>
      </c>
      <c r="U22" s="44">
        <f t="shared" si="7"/>
        <v>0.19648109242229952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1236156631</v>
      </c>
      <c r="AA22" s="85">
        <f t="shared" si="11"/>
        <v>121500383</v>
      </c>
      <c r="AB22" s="85">
        <f t="shared" si="12"/>
        <v>1357657014</v>
      </c>
      <c r="AC22" s="44">
        <f t="shared" si="13"/>
        <v>0.5765239860948425</v>
      </c>
      <c r="AD22" s="84">
        <f>SUM(AD12:AD21)</f>
        <v>359015350</v>
      </c>
      <c r="AE22" s="85">
        <f>SUM(AE12:AE21)</f>
        <v>27747991</v>
      </c>
      <c r="AF22" s="85">
        <f t="shared" si="14"/>
        <v>386763341</v>
      </c>
      <c r="AG22" s="44">
        <f t="shared" si="15"/>
        <v>0.6522068669956561</v>
      </c>
      <c r="AH22" s="44">
        <f t="shared" si="16"/>
        <v>0.1963221612567465</v>
      </c>
      <c r="AI22" s="66">
        <f>SUM(AI12:AI21)</f>
        <v>1853078693</v>
      </c>
      <c r="AJ22" s="66">
        <f>SUM(AJ12:AJ21)</f>
        <v>1712677070</v>
      </c>
      <c r="AK22" s="66">
        <f>SUM(AK12:AK21)</f>
        <v>1117019746</v>
      </c>
      <c r="AL22" s="66"/>
    </row>
    <row r="23" spans="1:38" s="13" customFormat="1" ht="12.75">
      <c r="A23" s="29" t="s">
        <v>97</v>
      </c>
      <c r="B23" s="63" t="s">
        <v>120</v>
      </c>
      <c r="C23" s="39" t="s">
        <v>121</v>
      </c>
      <c r="D23" s="80">
        <v>136468074</v>
      </c>
      <c r="E23" s="81">
        <v>61326374</v>
      </c>
      <c r="F23" s="82">
        <f t="shared" si="0"/>
        <v>197794448</v>
      </c>
      <c r="G23" s="80">
        <v>136468074</v>
      </c>
      <c r="H23" s="81">
        <v>61326374</v>
      </c>
      <c r="I23" s="83">
        <f t="shared" si="1"/>
        <v>197794448</v>
      </c>
      <c r="J23" s="80">
        <v>24421375</v>
      </c>
      <c r="K23" s="81">
        <v>5503425</v>
      </c>
      <c r="L23" s="81">
        <f t="shared" si="2"/>
        <v>29924800</v>
      </c>
      <c r="M23" s="40">
        <f t="shared" si="3"/>
        <v>0.15129241645852465</v>
      </c>
      <c r="N23" s="108">
        <v>27451533</v>
      </c>
      <c r="O23" s="109">
        <v>0</v>
      </c>
      <c r="P23" s="110">
        <f t="shared" si="4"/>
        <v>27451533</v>
      </c>
      <c r="Q23" s="40">
        <f t="shared" si="5"/>
        <v>0.13878818782618205</v>
      </c>
      <c r="R23" s="108">
        <v>25007543</v>
      </c>
      <c r="S23" s="110">
        <v>0</v>
      </c>
      <c r="T23" s="110">
        <f t="shared" si="6"/>
        <v>25007543</v>
      </c>
      <c r="U23" s="40">
        <f t="shared" si="7"/>
        <v>0.12643197649309146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76880451</v>
      </c>
      <c r="AA23" s="81">
        <f t="shared" si="11"/>
        <v>5503425</v>
      </c>
      <c r="AB23" s="81">
        <f t="shared" si="12"/>
        <v>82383876</v>
      </c>
      <c r="AC23" s="40">
        <f t="shared" si="13"/>
        <v>0.4165125807777982</v>
      </c>
      <c r="AD23" s="80">
        <v>24115760</v>
      </c>
      <c r="AE23" s="81">
        <v>3102648</v>
      </c>
      <c r="AF23" s="81">
        <f t="shared" si="14"/>
        <v>27218408</v>
      </c>
      <c r="AG23" s="40">
        <f t="shared" si="15"/>
        <v>0.45487240850036836</v>
      </c>
      <c r="AH23" s="40">
        <f t="shared" si="16"/>
        <v>-0.08122683001886077</v>
      </c>
      <c r="AI23" s="12">
        <v>176018113</v>
      </c>
      <c r="AJ23" s="12">
        <v>176018113</v>
      </c>
      <c r="AK23" s="12">
        <v>80065783</v>
      </c>
      <c r="AL23" s="12"/>
    </row>
    <row r="24" spans="1:38" s="13" customFormat="1" ht="12.75">
      <c r="A24" s="29" t="s">
        <v>97</v>
      </c>
      <c r="B24" s="63" t="s">
        <v>122</v>
      </c>
      <c r="C24" s="39" t="s">
        <v>123</v>
      </c>
      <c r="D24" s="80">
        <v>187264387</v>
      </c>
      <c r="E24" s="81">
        <v>78412929</v>
      </c>
      <c r="F24" s="82">
        <f t="shared" si="0"/>
        <v>265677316</v>
      </c>
      <c r="G24" s="80">
        <v>200841812</v>
      </c>
      <c r="H24" s="81">
        <v>108825379</v>
      </c>
      <c r="I24" s="83">
        <f t="shared" si="1"/>
        <v>309667191</v>
      </c>
      <c r="J24" s="80">
        <v>39174870</v>
      </c>
      <c r="K24" s="81">
        <v>2632545</v>
      </c>
      <c r="L24" s="81">
        <f t="shared" si="2"/>
        <v>41807415</v>
      </c>
      <c r="M24" s="40">
        <f t="shared" si="3"/>
        <v>0.15736162811882667</v>
      </c>
      <c r="N24" s="108">
        <v>39172910</v>
      </c>
      <c r="O24" s="109">
        <v>268227</v>
      </c>
      <c r="P24" s="110">
        <f t="shared" si="4"/>
        <v>39441137</v>
      </c>
      <c r="Q24" s="40">
        <f t="shared" si="5"/>
        <v>0.14845504160392828</v>
      </c>
      <c r="R24" s="108">
        <v>33076451</v>
      </c>
      <c r="S24" s="110">
        <v>691454</v>
      </c>
      <c r="T24" s="110">
        <f t="shared" si="6"/>
        <v>33767905</v>
      </c>
      <c r="U24" s="40">
        <f t="shared" si="7"/>
        <v>0.1090457949095421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111424231</v>
      </c>
      <c r="AA24" s="81">
        <f t="shared" si="11"/>
        <v>3592226</v>
      </c>
      <c r="AB24" s="81">
        <f t="shared" si="12"/>
        <v>115016457</v>
      </c>
      <c r="AC24" s="40">
        <f t="shared" si="13"/>
        <v>0.37141957670291265</v>
      </c>
      <c r="AD24" s="80">
        <v>49333989</v>
      </c>
      <c r="AE24" s="81">
        <v>3286903</v>
      </c>
      <c r="AF24" s="81">
        <f t="shared" si="14"/>
        <v>52620892</v>
      </c>
      <c r="AG24" s="40">
        <f t="shared" si="15"/>
        <v>0.6407456062951167</v>
      </c>
      <c r="AH24" s="40">
        <f t="shared" si="16"/>
        <v>-0.3582795023695151</v>
      </c>
      <c r="AI24" s="12">
        <v>216960359</v>
      </c>
      <c r="AJ24" s="12">
        <v>247626611</v>
      </c>
      <c r="AK24" s="12">
        <v>158665663</v>
      </c>
      <c r="AL24" s="12"/>
    </row>
    <row r="25" spans="1:38" s="13" customFormat="1" ht="12.75">
      <c r="A25" s="29" t="s">
        <v>97</v>
      </c>
      <c r="B25" s="63" t="s">
        <v>124</v>
      </c>
      <c r="C25" s="39" t="s">
        <v>125</v>
      </c>
      <c r="D25" s="80">
        <v>69259851</v>
      </c>
      <c r="E25" s="81">
        <v>15786733</v>
      </c>
      <c r="F25" s="82">
        <f t="shared" si="0"/>
        <v>85046584</v>
      </c>
      <c r="G25" s="80">
        <v>92635522</v>
      </c>
      <c r="H25" s="81">
        <v>15786733</v>
      </c>
      <c r="I25" s="83">
        <f t="shared" si="1"/>
        <v>108422255</v>
      </c>
      <c r="J25" s="80">
        <v>10512153</v>
      </c>
      <c r="K25" s="81">
        <v>3114980</v>
      </c>
      <c r="L25" s="81">
        <f t="shared" si="2"/>
        <v>13627133</v>
      </c>
      <c r="M25" s="40">
        <f t="shared" si="3"/>
        <v>0.16023139741861941</v>
      </c>
      <c r="N25" s="108">
        <v>13209231</v>
      </c>
      <c r="O25" s="109">
        <v>5208201</v>
      </c>
      <c r="P25" s="110">
        <f t="shared" si="4"/>
        <v>18417432</v>
      </c>
      <c r="Q25" s="40">
        <f t="shared" si="5"/>
        <v>0.21655698716835</v>
      </c>
      <c r="R25" s="108">
        <v>14684170</v>
      </c>
      <c r="S25" s="110">
        <v>0</v>
      </c>
      <c r="T25" s="110">
        <f t="shared" si="6"/>
        <v>14684170</v>
      </c>
      <c r="U25" s="40">
        <f t="shared" si="7"/>
        <v>0.13543501746943004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38405554</v>
      </c>
      <c r="AA25" s="81">
        <f t="shared" si="11"/>
        <v>8323181</v>
      </c>
      <c r="AB25" s="81">
        <f t="shared" si="12"/>
        <v>46728735</v>
      </c>
      <c r="AC25" s="40">
        <f t="shared" si="13"/>
        <v>0.43098840731545385</v>
      </c>
      <c r="AD25" s="80">
        <v>10783802</v>
      </c>
      <c r="AE25" s="81">
        <v>472163</v>
      </c>
      <c r="AF25" s="81">
        <f t="shared" si="14"/>
        <v>11255965</v>
      </c>
      <c r="AG25" s="40">
        <f t="shared" si="15"/>
        <v>0.4439345758576308</v>
      </c>
      <c r="AH25" s="40">
        <f t="shared" si="16"/>
        <v>0.3045678446939022</v>
      </c>
      <c r="AI25" s="12">
        <v>43647198</v>
      </c>
      <c r="AJ25" s="12">
        <v>78419553</v>
      </c>
      <c r="AK25" s="12">
        <v>34813151</v>
      </c>
      <c r="AL25" s="12"/>
    </row>
    <row r="26" spans="1:38" s="13" customFormat="1" ht="12.75">
      <c r="A26" s="29" t="s">
        <v>97</v>
      </c>
      <c r="B26" s="63" t="s">
        <v>126</v>
      </c>
      <c r="C26" s="39" t="s">
        <v>127</v>
      </c>
      <c r="D26" s="80">
        <v>154220116</v>
      </c>
      <c r="E26" s="81">
        <v>92892050</v>
      </c>
      <c r="F26" s="82">
        <f t="shared" si="0"/>
        <v>247112166</v>
      </c>
      <c r="G26" s="80">
        <v>154220116</v>
      </c>
      <c r="H26" s="81">
        <v>92892050</v>
      </c>
      <c r="I26" s="83">
        <f t="shared" si="1"/>
        <v>247112166</v>
      </c>
      <c r="J26" s="80">
        <v>26063922</v>
      </c>
      <c r="K26" s="81">
        <v>6576754</v>
      </c>
      <c r="L26" s="81">
        <f t="shared" si="2"/>
        <v>32640676</v>
      </c>
      <c r="M26" s="40">
        <f t="shared" si="3"/>
        <v>0.1320885026761491</v>
      </c>
      <c r="N26" s="108">
        <v>35467927</v>
      </c>
      <c r="O26" s="109">
        <v>12490732</v>
      </c>
      <c r="P26" s="110">
        <f t="shared" si="4"/>
        <v>47958659</v>
      </c>
      <c r="Q26" s="40">
        <f t="shared" si="5"/>
        <v>0.19407647861416907</v>
      </c>
      <c r="R26" s="108">
        <v>23877494</v>
      </c>
      <c r="S26" s="110">
        <v>336046</v>
      </c>
      <c r="T26" s="110">
        <f t="shared" si="6"/>
        <v>24213540</v>
      </c>
      <c r="U26" s="40">
        <f t="shared" si="7"/>
        <v>0.09798602955064543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85409343</v>
      </c>
      <c r="AA26" s="81">
        <f t="shared" si="11"/>
        <v>19403532</v>
      </c>
      <c r="AB26" s="81">
        <f t="shared" si="12"/>
        <v>104812875</v>
      </c>
      <c r="AC26" s="40">
        <f t="shared" si="13"/>
        <v>0.4241510108409636</v>
      </c>
      <c r="AD26" s="80">
        <v>27769369</v>
      </c>
      <c r="AE26" s="81">
        <v>4743114</v>
      </c>
      <c r="AF26" s="81">
        <f t="shared" si="14"/>
        <v>32512483</v>
      </c>
      <c r="AG26" s="40">
        <f t="shared" si="15"/>
        <v>0</v>
      </c>
      <c r="AH26" s="40">
        <f t="shared" si="16"/>
        <v>-0.2552540511901229</v>
      </c>
      <c r="AI26" s="12">
        <v>0</v>
      </c>
      <c r="AJ26" s="12">
        <v>0</v>
      </c>
      <c r="AK26" s="12">
        <v>79444882</v>
      </c>
      <c r="AL26" s="12"/>
    </row>
    <row r="27" spans="1:38" s="13" customFormat="1" ht="12.75">
      <c r="A27" s="29" t="s">
        <v>97</v>
      </c>
      <c r="B27" s="63" t="s">
        <v>128</v>
      </c>
      <c r="C27" s="39" t="s">
        <v>129</v>
      </c>
      <c r="D27" s="80">
        <v>67176280</v>
      </c>
      <c r="E27" s="81">
        <v>40132774</v>
      </c>
      <c r="F27" s="82">
        <f t="shared" si="0"/>
        <v>107309054</v>
      </c>
      <c r="G27" s="80">
        <v>67176280</v>
      </c>
      <c r="H27" s="81">
        <v>40132774</v>
      </c>
      <c r="I27" s="83">
        <f t="shared" si="1"/>
        <v>107309054</v>
      </c>
      <c r="J27" s="80">
        <v>12391077</v>
      </c>
      <c r="K27" s="81">
        <v>103895</v>
      </c>
      <c r="L27" s="81">
        <f t="shared" si="2"/>
        <v>12494972</v>
      </c>
      <c r="M27" s="40">
        <f t="shared" si="3"/>
        <v>0.11643912171660743</v>
      </c>
      <c r="N27" s="108">
        <v>13683720</v>
      </c>
      <c r="O27" s="109">
        <v>2605660</v>
      </c>
      <c r="P27" s="110">
        <f t="shared" si="4"/>
        <v>16289380</v>
      </c>
      <c r="Q27" s="40">
        <f t="shared" si="5"/>
        <v>0.15179874756886777</v>
      </c>
      <c r="R27" s="108">
        <v>14070591</v>
      </c>
      <c r="S27" s="110">
        <v>2120114</v>
      </c>
      <c r="T27" s="110">
        <f t="shared" si="6"/>
        <v>16190705</v>
      </c>
      <c r="U27" s="40">
        <f t="shared" si="7"/>
        <v>0.1508792072661455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40145388</v>
      </c>
      <c r="AA27" s="81">
        <f t="shared" si="11"/>
        <v>4829669</v>
      </c>
      <c r="AB27" s="81">
        <f t="shared" si="12"/>
        <v>44975057</v>
      </c>
      <c r="AC27" s="40">
        <f t="shared" si="13"/>
        <v>0.4191170765516207</v>
      </c>
      <c r="AD27" s="80">
        <v>15758144</v>
      </c>
      <c r="AE27" s="81">
        <v>1364360</v>
      </c>
      <c r="AF27" s="81">
        <f t="shared" si="14"/>
        <v>17122504</v>
      </c>
      <c r="AG27" s="40">
        <f t="shared" si="15"/>
        <v>2.8273875660252257</v>
      </c>
      <c r="AH27" s="40">
        <f t="shared" si="16"/>
        <v>-0.054419552186993236</v>
      </c>
      <c r="AI27" s="12">
        <v>23961107</v>
      </c>
      <c r="AJ27" s="12">
        <v>23961107</v>
      </c>
      <c r="AK27" s="12">
        <v>67747336</v>
      </c>
      <c r="AL27" s="12"/>
    </row>
    <row r="28" spans="1:38" s="13" customFormat="1" ht="12.75">
      <c r="A28" s="29" t="s">
        <v>97</v>
      </c>
      <c r="B28" s="63" t="s">
        <v>130</v>
      </c>
      <c r="C28" s="39" t="s">
        <v>131</v>
      </c>
      <c r="D28" s="80">
        <v>151757914</v>
      </c>
      <c r="E28" s="81">
        <v>45149250</v>
      </c>
      <c r="F28" s="82">
        <f t="shared" si="0"/>
        <v>196907164</v>
      </c>
      <c r="G28" s="80">
        <v>151757914</v>
      </c>
      <c r="H28" s="81">
        <v>45149250</v>
      </c>
      <c r="I28" s="83">
        <f t="shared" si="1"/>
        <v>196907164</v>
      </c>
      <c r="J28" s="80">
        <v>37927441</v>
      </c>
      <c r="K28" s="81">
        <v>9823246</v>
      </c>
      <c r="L28" s="81">
        <f t="shared" si="2"/>
        <v>47750687</v>
      </c>
      <c r="M28" s="40">
        <f t="shared" si="3"/>
        <v>0.24250355360356518</v>
      </c>
      <c r="N28" s="108">
        <v>34519585</v>
      </c>
      <c r="O28" s="109">
        <v>5419099</v>
      </c>
      <c r="P28" s="110">
        <f t="shared" si="4"/>
        <v>39938684</v>
      </c>
      <c r="Q28" s="40">
        <f t="shared" si="5"/>
        <v>0.20283001993772048</v>
      </c>
      <c r="R28" s="108">
        <v>15878203</v>
      </c>
      <c r="S28" s="110">
        <v>5788450</v>
      </c>
      <c r="T28" s="110">
        <f t="shared" si="6"/>
        <v>21666653</v>
      </c>
      <c r="U28" s="40">
        <f t="shared" si="7"/>
        <v>0.1100348639422789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88325229</v>
      </c>
      <c r="AA28" s="81">
        <f t="shared" si="11"/>
        <v>21030795</v>
      </c>
      <c r="AB28" s="81">
        <f t="shared" si="12"/>
        <v>109356024</v>
      </c>
      <c r="AC28" s="40">
        <f t="shared" si="13"/>
        <v>0.5553684374835646</v>
      </c>
      <c r="AD28" s="80">
        <v>24059314</v>
      </c>
      <c r="AE28" s="81">
        <v>10455902</v>
      </c>
      <c r="AF28" s="81">
        <f t="shared" si="14"/>
        <v>34515216</v>
      </c>
      <c r="AG28" s="40">
        <f t="shared" si="15"/>
        <v>0.5946292444850483</v>
      </c>
      <c r="AH28" s="40">
        <f t="shared" si="16"/>
        <v>-0.3722579340080039</v>
      </c>
      <c r="AI28" s="12">
        <v>165565049</v>
      </c>
      <c r="AJ28" s="12">
        <v>165565049</v>
      </c>
      <c r="AK28" s="12">
        <v>98449820</v>
      </c>
      <c r="AL28" s="12"/>
    </row>
    <row r="29" spans="1:38" s="13" customFormat="1" ht="12.75">
      <c r="A29" s="29" t="s">
        <v>97</v>
      </c>
      <c r="B29" s="63" t="s">
        <v>132</v>
      </c>
      <c r="C29" s="39" t="s">
        <v>133</v>
      </c>
      <c r="D29" s="80">
        <v>56343312</v>
      </c>
      <c r="E29" s="81">
        <v>11142550</v>
      </c>
      <c r="F29" s="82">
        <f t="shared" si="0"/>
        <v>67485862</v>
      </c>
      <c r="G29" s="80">
        <v>56343312</v>
      </c>
      <c r="H29" s="81">
        <v>11142550</v>
      </c>
      <c r="I29" s="83">
        <f t="shared" si="1"/>
        <v>67485862</v>
      </c>
      <c r="J29" s="80">
        <v>14079561</v>
      </c>
      <c r="K29" s="81">
        <v>0</v>
      </c>
      <c r="L29" s="81">
        <f t="shared" si="2"/>
        <v>14079561</v>
      </c>
      <c r="M29" s="40">
        <f t="shared" si="3"/>
        <v>0.20862978678408228</v>
      </c>
      <c r="N29" s="108">
        <v>18341499</v>
      </c>
      <c r="O29" s="109">
        <v>3669861</v>
      </c>
      <c r="P29" s="110">
        <f t="shared" si="4"/>
        <v>22011360</v>
      </c>
      <c r="Q29" s="40">
        <f t="shared" si="5"/>
        <v>0.3261625375697209</v>
      </c>
      <c r="R29" s="108">
        <v>12506797</v>
      </c>
      <c r="S29" s="110">
        <v>1175325</v>
      </c>
      <c r="T29" s="110">
        <f t="shared" si="6"/>
        <v>13682122</v>
      </c>
      <c r="U29" s="40">
        <f t="shared" si="7"/>
        <v>0.2027405680911359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44927857</v>
      </c>
      <c r="AA29" s="81">
        <f t="shared" si="11"/>
        <v>4845186</v>
      </c>
      <c r="AB29" s="81">
        <f t="shared" si="12"/>
        <v>49773043</v>
      </c>
      <c r="AC29" s="40">
        <f t="shared" si="13"/>
        <v>0.737532892444939</v>
      </c>
      <c r="AD29" s="80">
        <v>12525254</v>
      </c>
      <c r="AE29" s="81">
        <v>1488450</v>
      </c>
      <c r="AF29" s="81">
        <f t="shared" si="14"/>
        <v>14013704</v>
      </c>
      <c r="AG29" s="40">
        <f t="shared" si="15"/>
        <v>0.5252867504581188</v>
      </c>
      <c r="AH29" s="40">
        <f t="shared" si="16"/>
        <v>-0.023661267570658007</v>
      </c>
      <c r="AI29" s="12">
        <v>62117076</v>
      </c>
      <c r="AJ29" s="12">
        <v>62117076</v>
      </c>
      <c r="AK29" s="12">
        <v>32629277</v>
      </c>
      <c r="AL29" s="12"/>
    </row>
    <row r="30" spans="1:38" s="13" customFormat="1" ht="12.75">
      <c r="A30" s="29" t="s">
        <v>116</v>
      </c>
      <c r="B30" s="63" t="s">
        <v>134</v>
      </c>
      <c r="C30" s="39" t="s">
        <v>135</v>
      </c>
      <c r="D30" s="80">
        <v>1012900165</v>
      </c>
      <c r="E30" s="81">
        <v>511841061</v>
      </c>
      <c r="F30" s="82">
        <f t="shared" si="0"/>
        <v>1524741226</v>
      </c>
      <c r="G30" s="80">
        <v>1012900165</v>
      </c>
      <c r="H30" s="81">
        <v>511841061</v>
      </c>
      <c r="I30" s="83">
        <f t="shared" si="1"/>
        <v>1524741226</v>
      </c>
      <c r="J30" s="80">
        <v>168841368</v>
      </c>
      <c r="K30" s="81">
        <v>44642691</v>
      </c>
      <c r="L30" s="81">
        <f t="shared" si="2"/>
        <v>213484059</v>
      </c>
      <c r="M30" s="40">
        <f t="shared" si="3"/>
        <v>0.1400133054446578</v>
      </c>
      <c r="N30" s="108">
        <v>209373503</v>
      </c>
      <c r="O30" s="109">
        <v>-427088</v>
      </c>
      <c r="P30" s="110">
        <f t="shared" si="4"/>
        <v>208946415</v>
      </c>
      <c r="Q30" s="40">
        <f t="shared" si="5"/>
        <v>0.13703729618969454</v>
      </c>
      <c r="R30" s="108">
        <v>219651786</v>
      </c>
      <c r="S30" s="110">
        <v>55122872</v>
      </c>
      <c r="T30" s="110">
        <f t="shared" si="6"/>
        <v>274774658</v>
      </c>
      <c r="U30" s="40">
        <f t="shared" si="7"/>
        <v>0.1802106831733295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597866657</v>
      </c>
      <c r="AA30" s="81">
        <f t="shared" si="11"/>
        <v>99338475</v>
      </c>
      <c r="AB30" s="81">
        <f t="shared" si="12"/>
        <v>697205132</v>
      </c>
      <c r="AC30" s="40">
        <f t="shared" si="13"/>
        <v>0.45726128480768186</v>
      </c>
      <c r="AD30" s="80">
        <v>201627979</v>
      </c>
      <c r="AE30" s="81">
        <v>51599358</v>
      </c>
      <c r="AF30" s="81">
        <f t="shared" si="14"/>
        <v>253227337</v>
      </c>
      <c r="AG30" s="40">
        <f t="shared" si="15"/>
        <v>0.5367750053214847</v>
      </c>
      <c r="AH30" s="40">
        <f t="shared" si="16"/>
        <v>0.08509081703133803</v>
      </c>
      <c r="AI30" s="12">
        <v>1304842612</v>
      </c>
      <c r="AJ30" s="12">
        <v>1304842612</v>
      </c>
      <c r="AK30" s="12">
        <v>700406900</v>
      </c>
      <c r="AL30" s="12"/>
    </row>
    <row r="31" spans="1:38" s="59" customFormat="1" ht="12.75">
      <c r="A31" s="64"/>
      <c r="B31" s="65" t="s">
        <v>136</v>
      </c>
      <c r="C31" s="32"/>
      <c r="D31" s="84">
        <f>SUM(D23:D30)</f>
        <v>1835390099</v>
      </c>
      <c r="E31" s="85">
        <f>SUM(E23:E30)</f>
        <v>856683721</v>
      </c>
      <c r="F31" s="86">
        <f t="shared" si="0"/>
        <v>2692073820</v>
      </c>
      <c r="G31" s="84">
        <f>SUM(G23:G30)</f>
        <v>1872343195</v>
      </c>
      <c r="H31" s="85">
        <f>SUM(H23:H30)</f>
        <v>887096171</v>
      </c>
      <c r="I31" s="86">
        <f t="shared" si="1"/>
        <v>2759439366</v>
      </c>
      <c r="J31" s="84">
        <f>SUM(J23:J30)</f>
        <v>333411767</v>
      </c>
      <c r="K31" s="85">
        <f>SUM(K23:K30)</f>
        <v>72397536</v>
      </c>
      <c r="L31" s="85">
        <f t="shared" si="2"/>
        <v>405809303</v>
      </c>
      <c r="M31" s="44">
        <f t="shared" si="3"/>
        <v>0.15074226419244327</v>
      </c>
      <c r="N31" s="114">
        <f>SUM(N23:N30)</f>
        <v>391219908</v>
      </c>
      <c r="O31" s="115">
        <f>SUM(O23:O30)</f>
        <v>29234692</v>
      </c>
      <c r="P31" s="116">
        <f t="shared" si="4"/>
        <v>420454600</v>
      </c>
      <c r="Q31" s="44">
        <f t="shared" si="5"/>
        <v>0.15618241850440787</v>
      </c>
      <c r="R31" s="114">
        <f>SUM(R23:R30)</f>
        <v>358753035</v>
      </c>
      <c r="S31" s="116">
        <f>SUM(S23:S30)</f>
        <v>65234261</v>
      </c>
      <c r="T31" s="116">
        <f t="shared" si="6"/>
        <v>423987296</v>
      </c>
      <c r="U31" s="44">
        <f t="shared" si="7"/>
        <v>0.15364979612311583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1083384710</v>
      </c>
      <c r="AA31" s="85">
        <f t="shared" si="11"/>
        <v>166866489</v>
      </c>
      <c r="AB31" s="85">
        <f t="shared" si="12"/>
        <v>1250251199</v>
      </c>
      <c r="AC31" s="44">
        <f t="shared" si="13"/>
        <v>0.4530815985322143</v>
      </c>
      <c r="AD31" s="84">
        <f>SUM(AD23:AD30)</f>
        <v>365973611</v>
      </c>
      <c r="AE31" s="85">
        <f>SUM(AE23:AE30)</f>
        <v>76512898</v>
      </c>
      <c r="AF31" s="85">
        <f t="shared" si="14"/>
        <v>442486509</v>
      </c>
      <c r="AG31" s="44">
        <f t="shared" si="15"/>
        <v>0.6083032903720104</v>
      </c>
      <c r="AH31" s="44">
        <f t="shared" si="16"/>
        <v>-0.041807405703300216</v>
      </c>
      <c r="AI31" s="66">
        <f>SUM(AI23:AI30)</f>
        <v>1993111514</v>
      </c>
      <c r="AJ31" s="66">
        <f>SUM(AJ23:AJ30)</f>
        <v>2058550121</v>
      </c>
      <c r="AK31" s="66">
        <f>SUM(AK23:AK30)</f>
        <v>1252222812</v>
      </c>
      <c r="AL31" s="66"/>
    </row>
    <row r="32" spans="1:38" s="13" customFormat="1" ht="12.75">
      <c r="A32" s="29" t="s">
        <v>97</v>
      </c>
      <c r="B32" s="63" t="s">
        <v>137</v>
      </c>
      <c r="C32" s="39" t="s">
        <v>138</v>
      </c>
      <c r="D32" s="80">
        <v>180715475</v>
      </c>
      <c r="E32" s="81">
        <v>25728000</v>
      </c>
      <c r="F32" s="82">
        <f t="shared" si="0"/>
        <v>206443475</v>
      </c>
      <c r="G32" s="80">
        <v>180715475</v>
      </c>
      <c r="H32" s="81">
        <v>25728000</v>
      </c>
      <c r="I32" s="83">
        <f t="shared" si="1"/>
        <v>206443475</v>
      </c>
      <c r="J32" s="80">
        <v>44595862</v>
      </c>
      <c r="K32" s="81">
        <v>1664108</v>
      </c>
      <c r="L32" s="81">
        <f t="shared" si="2"/>
        <v>46259970</v>
      </c>
      <c r="M32" s="40">
        <f t="shared" si="3"/>
        <v>0.22408056248810965</v>
      </c>
      <c r="N32" s="108">
        <v>42473342</v>
      </c>
      <c r="O32" s="109">
        <v>986198</v>
      </c>
      <c r="P32" s="110">
        <f t="shared" si="4"/>
        <v>43459540</v>
      </c>
      <c r="Q32" s="40">
        <f t="shared" si="5"/>
        <v>0.21051544496623106</v>
      </c>
      <c r="R32" s="108">
        <v>15498890</v>
      </c>
      <c r="S32" s="110">
        <v>0</v>
      </c>
      <c r="T32" s="110">
        <f t="shared" si="6"/>
        <v>15498890</v>
      </c>
      <c r="U32" s="40">
        <f t="shared" si="7"/>
        <v>0.07507570776940274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102568094</v>
      </c>
      <c r="AA32" s="81">
        <f t="shared" si="11"/>
        <v>2650306</v>
      </c>
      <c r="AB32" s="81">
        <f t="shared" si="12"/>
        <v>105218400</v>
      </c>
      <c r="AC32" s="40">
        <f t="shared" si="13"/>
        <v>0.5096717152237434</v>
      </c>
      <c r="AD32" s="80">
        <v>11368837</v>
      </c>
      <c r="AE32" s="81">
        <v>1227893</v>
      </c>
      <c r="AF32" s="81">
        <f t="shared" si="14"/>
        <v>12596730</v>
      </c>
      <c r="AG32" s="40">
        <f t="shared" si="15"/>
        <v>1.6660137140735833</v>
      </c>
      <c r="AH32" s="40">
        <f t="shared" si="16"/>
        <v>0.23038995040776467</v>
      </c>
      <c r="AI32" s="12">
        <v>36247144</v>
      </c>
      <c r="AJ32" s="12">
        <v>36247144</v>
      </c>
      <c r="AK32" s="12">
        <v>60388239</v>
      </c>
      <c r="AL32" s="12"/>
    </row>
    <row r="33" spans="1:38" s="13" customFormat="1" ht="12.75">
      <c r="A33" s="29" t="s">
        <v>97</v>
      </c>
      <c r="B33" s="63" t="s">
        <v>139</v>
      </c>
      <c r="C33" s="39" t="s">
        <v>140</v>
      </c>
      <c r="D33" s="80">
        <v>55677074</v>
      </c>
      <c r="E33" s="81">
        <v>20034050</v>
      </c>
      <c r="F33" s="82">
        <f t="shared" si="0"/>
        <v>75711124</v>
      </c>
      <c r="G33" s="80">
        <v>55677074</v>
      </c>
      <c r="H33" s="81">
        <v>20034050</v>
      </c>
      <c r="I33" s="83">
        <f t="shared" si="1"/>
        <v>75711124</v>
      </c>
      <c r="J33" s="80">
        <v>18468854</v>
      </c>
      <c r="K33" s="81">
        <v>1559348</v>
      </c>
      <c r="L33" s="81">
        <f t="shared" si="2"/>
        <v>20028202</v>
      </c>
      <c r="M33" s="40">
        <f t="shared" si="3"/>
        <v>0.26453446920164597</v>
      </c>
      <c r="N33" s="108">
        <v>10188447</v>
      </c>
      <c r="O33" s="109">
        <v>1087086</v>
      </c>
      <c r="P33" s="110">
        <f t="shared" si="4"/>
        <v>11275533</v>
      </c>
      <c r="Q33" s="40">
        <f t="shared" si="5"/>
        <v>0.14892835298548732</v>
      </c>
      <c r="R33" s="108">
        <v>12277448</v>
      </c>
      <c r="S33" s="110">
        <v>2109915</v>
      </c>
      <c r="T33" s="110">
        <f t="shared" si="6"/>
        <v>14387363</v>
      </c>
      <c r="U33" s="40">
        <f t="shared" si="7"/>
        <v>0.1900297108255849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40934749</v>
      </c>
      <c r="AA33" s="81">
        <f t="shared" si="11"/>
        <v>4756349</v>
      </c>
      <c r="AB33" s="81">
        <f t="shared" si="12"/>
        <v>45691098</v>
      </c>
      <c r="AC33" s="40">
        <f t="shared" si="13"/>
        <v>0.6034925330127182</v>
      </c>
      <c r="AD33" s="80">
        <v>8492126</v>
      </c>
      <c r="AE33" s="81">
        <v>2758754</v>
      </c>
      <c r="AF33" s="81">
        <f t="shared" si="14"/>
        <v>11250880</v>
      </c>
      <c r="AG33" s="40">
        <f t="shared" si="15"/>
        <v>0.46889306985935475</v>
      </c>
      <c r="AH33" s="40">
        <f t="shared" si="16"/>
        <v>0.27877668235729125</v>
      </c>
      <c r="AI33" s="12">
        <v>67371553</v>
      </c>
      <c r="AJ33" s="12">
        <v>68644350</v>
      </c>
      <c r="AK33" s="12">
        <v>32186860</v>
      </c>
      <c r="AL33" s="12"/>
    </row>
    <row r="34" spans="1:38" s="13" customFormat="1" ht="12.75">
      <c r="A34" s="29" t="s">
        <v>97</v>
      </c>
      <c r="B34" s="63" t="s">
        <v>141</v>
      </c>
      <c r="C34" s="39" t="s">
        <v>142</v>
      </c>
      <c r="D34" s="80">
        <v>47990983</v>
      </c>
      <c r="E34" s="81">
        <v>11278000</v>
      </c>
      <c r="F34" s="82">
        <f t="shared" si="0"/>
        <v>59268983</v>
      </c>
      <c r="G34" s="80">
        <v>50750818</v>
      </c>
      <c r="H34" s="81">
        <v>11442500</v>
      </c>
      <c r="I34" s="83">
        <f t="shared" si="1"/>
        <v>62193318</v>
      </c>
      <c r="J34" s="80">
        <v>10048853</v>
      </c>
      <c r="K34" s="81">
        <v>1285317</v>
      </c>
      <c r="L34" s="81">
        <f t="shared" si="2"/>
        <v>11334170</v>
      </c>
      <c r="M34" s="40">
        <f t="shared" si="3"/>
        <v>0.19123273972829938</v>
      </c>
      <c r="N34" s="108">
        <v>10052326</v>
      </c>
      <c r="O34" s="109">
        <v>3774106</v>
      </c>
      <c r="P34" s="110">
        <f t="shared" si="4"/>
        <v>13826432</v>
      </c>
      <c r="Q34" s="40">
        <f t="shared" si="5"/>
        <v>0.23328276106914134</v>
      </c>
      <c r="R34" s="108">
        <v>9830476</v>
      </c>
      <c r="S34" s="110">
        <v>4564578</v>
      </c>
      <c r="T34" s="110">
        <f t="shared" si="6"/>
        <v>14395054</v>
      </c>
      <c r="U34" s="40">
        <f t="shared" si="7"/>
        <v>0.23145660117377884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29931655</v>
      </c>
      <c r="AA34" s="81">
        <f t="shared" si="11"/>
        <v>9624001</v>
      </c>
      <c r="AB34" s="81">
        <f t="shared" si="12"/>
        <v>39555656</v>
      </c>
      <c r="AC34" s="40">
        <f t="shared" si="13"/>
        <v>0.6360113477142352</v>
      </c>
      <c r="AD34" s="80">
        <v>11765685</v>
      </c>
      <c r="AE34" s="81">
        <v>2030314</v>
      </c>
      <c r="AF34" s="81">
        <f t="shared" si="14"/>
        <v>13795999</v>
      </c>
      <c r="AG34" s="40">
        <f t="shared" si="15"/>
        <v>0.7838282765860549</v>
      </c>
      <c r="AH34" s="40">
        <f t="shared" si="16"/>
        <v>0.04342237195001242</v>
      </c>
      <c r="AI34" s="12">
        <v>47244204</v>
      </c>
      <c r="AJ34" s="12">
        <v>47244204</v>
      </c>
      <c r="AK34" s="12">
        <v>37031343</v>
      </c>
      <c r="AL34" s="12"/>
    </row>
    <row r="35" spans="1:38" s="13" customFormat="1" ht="12.75">
      <c r="A35" s="29" t="s">
        <v>97</v>
      </c>
      <c r="B35" s="63" t="s">
        <v>143</v>
      </c>
      <c r="C35" s="39" t="s">
        <v>144</v>
      </c>
      <c r="D35" s="80">
        <v>484927878</v>
      </c>
      <c r="E35" s="81">
        <v>105151382</v>
      </c>
      <c r="F35" s="82">
        <f t="shared" si="0"/>
        <v>590079260</v>
      </c>
      <c r="G35" s="80">
        <v>505723221</v>
      </c>
      <c r="H35" s="81">
        <v>84684688</v>
      </c>
      <c r="I35" s="83">
        <f t="shared" si="1"/>
        <v>590407909</v>
      </c>
      <c r="J35" s="80">
        <v>119425361</v>
      </c>
      <c r="K35" s="81">
        <v>4666931</v>
      </c>
      <c r="L35" s="81">
        <f t="shared" si="2"/>
        <v>124092292</v>
      </c>
      <c r="M35" s="40">
        <f t="shared" si="3"/>
        <v>0.210297667469282</v>
      </c>
      <c r="N35" s="108">
        <v>118100829</v>
      </c>
      <c r="O35" s="109">
        <v>15425018</v>
      </c>
      <c r="P35" s="110">
        <f t="shared" si="4"/>
        <v>133525847</v>
      </c>
      <c r="Q35" s="40">
        <f t="shared" si="5"/>
        <v>0.22628459607273776</v>
      </c>
      <c r="R35" s="108">
        <v>92219617</v>
      </c>
      <c r="S35" s="110">
        <v>12181401</v>
      </c>
      <c r="T35" s="110">
        <f t="shared" si="6"/>
        <v>104401018</v>
      </c>
      <c r="U35" s="40">
        <f t="shared" si="7"/>
        <v>0.1768286237507025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329745807</v>
      </c>
      <c r="AA35" s="81">
        <f t="shared" si="11"/>
        <v>32273350</v>
      </c>
      <c r="AB35" s="81">
        <f t="shared" si="12"/>
        <v>362019157</v>
      </c>
      <c r="AC35" s="40">
        <f t="shared" si="13"/>
        <v>0.6131678649311589</v>
      </c>
      <c r="AD35" s="80">
        <v>71927703</v>
      </c>
      <c r="AE35" s="81">
        <v>4351722</v>
      </c>
      <c r="AF35" s="81">
        <f t="shared" si="14"/>
        <v>76279425</v>
      </c>
      <c r="AG35" s="40">
        <f t="shared" si="15"/>
        <v>0.5305207258680378</v>
      </c>
      <c r="AH35" s="40">
        <f t="shared" si="16"/>
        <v>0.36866550842510937</v>
      </c>
      <c r="AI35" s="12">
        <v>481147529</v>
      </c>
      <c r="AJ35" s="12">
        <v>470711069</v>
      </c>
      <c r="AK35" s="12">
        <v>249721978</v>
      </c>
      <c r="AL35" s="12"/>
    </row>
    <row r="36" spans="1:38" s="13" customFormat="1" ht="12.75">
      <c r="A36" s="29" t="s">
        <v>97</v>
      </c>
      <c r="B36" s="63" t="s">
        <v>145</v>
      </c>
      <c r="C36" s="39" t="s">
        <v>146</v>
      </c>
      <c r="D36" s="80">
        <v>123556789</v>
      </c>
      <c r="E36" s="81">
        <v>42925711</v>
      </c>
      <c r="F36" s="82">
        <f t="shared" si="0"/>
        <v>166482500</v>
      </c>
      <c r="G36" s="80">
        <v>123556789</v>
      </c>
      <c r="H36" s="81">
        <v>42925711</v>
      </c>
      <c r="I36" s="83">
        <f t="shared" si="1"/>
        <v>166482500</v>
      </c>
      <c r="J36" s="80">
        <v>51427263</v>
      </c>
      <c r="K36" s="81">
        <v>10598487</v>
      </c>
      <c r="L36" s="81">
        <f t="shared" si="2"/>
        <v>62025750</v>
      </c>
      <c r="M36" s="40">
        <f t="shared" si="3"/>
        <v>0.37256618563512683</v>
      </c>
      <c r="N36" s="108">
        <v>29685975</v>
      </c>
      <c r="O36" s="109">
        <v>0</v>
      </c>
      <c r="P36" s="110">
        <f t="shared" si="4"/>
        <v>29685975</v>
      </c>
      <c r="Q36" s="40">
        <f t="shared" si="5"/>
        <v>0.17831288573874132</v>
      </c>
      <c r="R36" s="108">
        <v>4693522</v>
      </c>
      <c r="S36" s="110">
        <v>0</v>
      </c>
      <c r="T36" s="110">
        <f t="shared" si="6"/>
        <v>4693522</v>
      </c>
      <c r="U36" s="40">
        <f t="shared" si="7"/>
        <v>0.02819228447434415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85806760</v>
      </c>
      <c r="AA36" s="81">
        <f t="shared" si="11"/>
        <v>10598487</v>
      </c>
      <c r="AB36" s="81">
        <f t="shared" si="12"/>
        <v>96405247</v>
      </c>
      <c r="AC36" s="40">
        <f t="shared" si="13"/>
        <v>0.5790713558482122</v>
      </c>
      <c r="AD36" s="80">
        <v>25204665</v>
      </c>
      <c r="AE36" s="81">
        <v>2506411</v>
      </c>
      <c r="AF36" s="81">
        <f t="shared" si="14"/>
        <v>27711076</v>
      </c>
      <c r="AG36" s="40">
        <f t="shared" si="15"/>
        <v>6.420817643528685</v>
      </c>
      <c r="AH36" s="40">
        <f t="shared" si="16"/>
        <v>-0.830626497505907</v>
      </c>
      <c r="AI36" s="12">
        <v>0</v>
      </c>
      <c r="AJ36" s="12">
        <v>9556365</v>
      </c>
      <c r="AK36" s="12">
        <v>61359677</v>
      </c>
      <c r="AL36" s="12"/>
    </row>
    <row r="37" spans="1:38" s="13" customFormat="1" ht="12.75">
      <c r="A37" s="29" t="s">
        <v>97</v>
      </c>
      <c r="B37" s="63" t="s">
        <v>147</v>
      </c>
      <c r="C37" s="39" t="s">
        <v>148</v>
      </c>
      <c r="D37" s="80">
        <v>120504189</v>
      </c>
      <c r="E37" s="81">
        <v>23950450</v>
      </c>
      <c r="F37" s="82">
        <f t="shared" si="0"/>
        <v>144454639</v>
      </c>
      <c r="G37" s="80">
        <v>120504189</v>
      </c>
      <c r="H37" s="81">
        <v>23950450</v>
      </c>
      <c r="I37" s="83">
        <f t="shared" si="1"/>
        <v>144454639</v>
      </c>
      <c r="J37" s="80">
        <v>24845738</v>
      </c>
      <c r="K37" s="81">
        <v>978395</v>
      </c>
      <c r="L37" s="81">
        <f t="shared" si="2"/>
        <v>25824133</v>
      </c>
      <c r="M37" s="40">
        <f t="shared" si="3"/>
        <v>0.17876984206786187</v>
      </c>
      <c r="N37" s="108">
        <v>32664325</v>
      </c>
      <c r="O37" s="109">
        <v>1034785</v>
      </c>
      <c r="P37" s="110">
        <f t="shared" si="4"/>
        <v>33699110</v>
      </c>
      <c r="Q37" s="40">
        <f t="shared" si="5"/>
        <v>0.23328506604761928</v>
      </c>
      <c r="R37" s="108">
        <v>24823668</v>
      </c>
      <c r="S37" s="110">
        <v>3092422</v>
      </c>
      <c r="T37" s="110">
        <f t="shared" si="6"/>
        <v>27916090</v>
      </c>
      <c r="U37" s="40">
        <f t="shared" si="7"/>
        <v>0.19325159920963147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82333731</v>
      </c>
      <c r="AA37" s="81">
        <f t="shared" si="11"/>
        <v>5105602</v>
      </c>
      <c r="AB37" s="81">
        <f t="shared" si="12"/>
        <v>87439333</v>
      </c>
      <c r="AC37" s="40">
        <f t="shared" si="13"/>
        <v>0.6053065073251126</v>
      </c>
      <c r="AD37" s="80">
        <v>23545741</v>
      </c>
      <c r="AE37" s="81">
        <v>888469</v>
      </c>
      <c r="AF37" s="81">
        <f t="shared" si="14"/>
        <v>24434210</v>
      </c>
      <c r="AG37" s="40">
        <f t="shared" si="15"/>
        <v>0.453435402827986</v>
      </c>
      <c r="AH37" s="40">
        <f t="shared" si="16"/>
        <v>0.1425002077005968</v>
      </c>
      <c r="AI37" s="12">
        <v>181914620</v>
      </c>
      <c r="AJ37" s="12">
        <v>181914620</v>
      </c>
      <c r="AK37" s="12">
        <v>82486529</v>
      </c>
      <c r="AL37" s="12"/>
    </row>
    <row r="38" spans="1:38" s="13" customFormat="1" ht="12.75">
      <c r="A38" s="29" t="s">
        <v>97</v>
      </c>
      <c r="B38" s="63" t="s">
        <v>149</v>
      </c>
      <c r="C38" s="39" t="s">
        <v>150</v>
      </c>
      <c r="D38" s="80">
        <v>122024709</v>
      </c>
      <c r="E38" s="81">
        <v>67491548</v>
      </c>
      <c r="F38" s="82">
        <f t="shared" si="0"/>
        <v>189516257</v>
      </c>
      <c r="G38" s="80">
        <v>122024709</v>
      </c>
      <c r="H38" s="81">
        <v>67491548</v>
      </c>
      <c r="I38" s="83">
        <f t="shared" si="1"/>
        <v>189516257</v>
      </c>
      <c r="J38" s="80">
        <v>20855612</v>
      </c>
      <c r="K38" s="81">
        <v>5029458</v>
      </c>
      <c r="L38" s="81">
        <f t="shared" si="2"/>
        <v>25885070</v>
      </c>
      <c r="M38" s="40">
        <f t="shared" si="3"/>
        <v>0.13658495798595263</v>
      </c>
      <c r="N38" s="108">
        <v>33811265</v>
      </c>
      <c r="O38" s="109">
        <v>0</v>
      </c>
      <c r="P38" s="110">
        <f t="shared" si="4"/>
        <v>33811265</v>
      </c>
      <c r="Q38" s="40">
        <f t="shared" si="5"/>
        <v>0.1784082565539483</v>
      </c>
      <c r="R38" s="108">
        <v>27949941</v>
      </c>
      <c r="S38" s="110">
        <v>4958763</v>
      </c>
      <c r="T38" s="110">
        <f t="shared" si="6"/>
        <v>32908704</v>
      </c>
      <c r="U38" s="40">
        <f t="shared" si="7"/>
        <v>0.1736458102377993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82616818</v>
      </c>
      <c r="AA38" s="81">
        <f t="shared" si="11"/>
        <v>9988221</v>
      </c>
      <c r="AB38" s="81">
        <f t="shared" si="12"/>
        <v>92605039</v>
      </c>
      <c r="AC38" s="40">
        <f t="shared" si="13"/>
        <v>0.4886390247777002</v>
      </c>
      <c r="AD38" s="80">
        <v>23869777</v>
      </c>
      <c r="AE38" s="81">
        <v>4849326</v>
      </c>
      <c r="AF38" s="81">
        <f t="shared" si="14"/>
        <v>28719103</v>
      </c>
      <c r="AG38" s="40">
        <f t="shared" si="15"/>
        <v>1.0497076380788743</v>
      </c>
      <c r="AH38" s="40">
        <f t="shared" si="16"/>
        <v>0.14588202841850606</v>
      </c>
      <c r="AI38" s="12">
        <v>103084560</v>
      </c>
      <c r="AJ38" s="12">
        <v>103084560</v>
      </c>
      <c r="AK38" s="12">
        <v>108208650</v>
      </c>
      <c r="AL38" s="12"/>
    </row>
    <row r="39" spans="1:38" s="13" customFormat="1" ht="12.75">
      <c r="A39" s="29" t="s">
        <v>97</v>
      </c>
      <c r="B39" s="63" t="s">
        <v>151</v>
      </c>
      <c r="C39" s="39" t="s">
        <v>152</v>
      </c>
      <c r="D39" s="80">
        <v>0</v>
      </c>
      <c r="E39" s="81">
        <v>20283596</v>
      </c>
      <c r="F39" s="82">
        <f t="shared" si="0"/>
        <v>20283596</v>
      </c>
      <c r="G39" s="80">
        <v>0</v>
      </c>
      <c r="H39" s="81">
        <v>20283596</v>
      </c>
      <c r="I39" s="83">
        <f t="shared" si="1"/>
        <v>20283596</v>
      </c>
      <c r="J39" s="80">
        <v>28056424</v>
      </c>
      <c r="K39" s="81">
        <v>43383</v>
      </c>
      <c r="L39" s="81">
        <f t="shared" si="2"/>
        <v>28099807</v>
      </c>
      <c r="M39" s="40">
        <f t="shared" si="3"/>
        <v>1.3853464149059171</v>
      </c>
      <c r="N39" s="108">
        <v>15784553</v>
      </c>
      <c r="O39" s="109">
        <v>7066967</v>
      </c>
      <c r="P39" s="110">
        <f t="shared" si="4"/>
        <v>22851520</v>
      </c>
      <c r="Q39" s="40">
        <f t="shared" si="5"/>
        <v>1.1266010228166643</v>
      </c>
      <c r="R39" s="108">
        <v>15284875</v>
      </c>
      <c r="S39" s="110">
        <v>2110327</v>
      </c>
      <c r="T39" s="110">
        <f t="shared" si="6"/>
        <v>17395202</v>
      </c>
      <c r="U39" s="40">
        <f t="shared" si="7"/>
        <v>0.8575995104615572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59125852</v>
      </c>
      <c r="AA39" s="81">
        <f t="shared" si="11"/>
        <v>9220677</v>
      </c>
      <c r="AB39" s="81">
        <f t="shared" si="12"/>
        <v>68346529</v>
      </c>
      <c r="AC39" s="40">
        <f t="shared" si="13"/>
        <v>3.3695469481841385</v>
      </c>
      <c r="AD39" s="80">
        <v>14681016</v>
      </c>
      <c r="AE39" s="81">
        <v>38995</v>
      </c>
      <c r="AF39" s="81">
        <f t="shared" si="14"/>
        <v>14720011</v>
      </c>
      <c r="AG39" s="40">
        <f t="shared" si="15"/>
        <v>0.7030340210228373</v>
      </c>
      <c r="AH39" s="40">
        <f t="shared" si="16"/>
        <v>0.18173838321180602</v>
      </c>
      <c r="AI39" s="12">
        <v>68223522</v>
      </c>
      <c r="AJ39" s="12">
        <v>68223522</v>
      </c>
      <c r="AK39" s="12">
        <v>47963457</v>
      </c>
      <c r="AL39" s="12"/>
    </row>
    <row r="40" spans="1:38" s="13" customFormat="1" ht="12.75">
      <c r="A40" s="29" t="s">
        <v>116</v>
      </c>
      <c r="B40" s="63" t="s">
        <v>153</v>
      </c>
      <c r="C40" s="39" t="s">
        <v>154</v>
      </c>
      <c r="D40" s="80">
        <v>425341136</v>
      </c>
      <c r="E40" s="81">
        <v>544479000</v>
      </c>
      <c r="F40" s="82">
        <f t="shared" si="0"/>
        <v>969820136</v>
      </c>
      <c r="G40" s="80">
        <v>690209042</v>
      </c>
      <c r="H40" s="81">
        <v>522050274</v>
      </c>
      <c r="I40" s="83">
        <f t="shared" si="1"/>
        <v>1212259316</v>
      </c>
      <c r="J40" s="80">
        <v>83573274</v>
      </c>
      <c r="K40" s="81">
        <v>141795924</v>
      </c>
      <c r="L40" s="81">
        <f t="shared" si="2"/>
        <v>225369198</v>
      </c>
      <c r="M40" s="40">
        <f t="shared" si="3"/>
        <v>0.2323824693200637</v>
      </c>
      <c r="N40" s="108">
        <v>103975118</v>
      </c>
      <c r="O40" s="109">
        <v>177471375</v>
      </c>
      <c r="P40" s="110">
        <f t="shared" si="4"/>
        <v>281446493</v>
      </c>
      <c r="Q40" s="40">
        <f t="shared" si="5"/>
        <v>0.29020483546652204</v>
      </c>
      <c r="R40" s="108">
        <v>108868535</v>
      </c>
      <c r="S40" s="110">
        <v>205101125</v>
      </c>
      <c r="T40" s="110">
        <f t="shared" si="6"/>
        <v>313969660</v>
      </c>
      <c r="U40" s="40">
        <f t="shared" si="7"/>
        <v>0.25899546067089163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296416927</v>
      </c>
      <c r="AA40" s="81">
        <f t="shared" si="11"/>
        <v>524368424</v>
      </c>
      <c r="AB40" s="81">
        <f t="shared" si="12"/>
        <v>820785351</v>
      </c>
      <c r="AC40" s="40">
        <f t="shared" si="13"/>
        <v>0.6770707720426378</v>
      </c>
      <c r="AD40" s="80">
        <v>91480398</v>
      </c>
      <c r="AE40" s="81">
        <v>155794316</v>
      </c>
      <c r="AF40" s="81">
        <f t="shared" si="14"/>
        <v>247274714</v>
      </c>
      <c r="AG40" s="40">
        <f t="shared" si="15"/>
        <v>0.6906046519370473</v>
      </c>
      <c r="AH40" s="40">
        <f t="shared" si="16"/>
        <v>0.2697200410067</v>
      </c>
      <c r="AI40" s="12">
        <v>870812773</v>
      </c>
      <c r="AJ40" s="12">
        <v>870812773</v>
      </c>
      <c r="AK40" s="12">
        <v>601387352</v>
      </c>
      <c r="AL40" s="12"/>
    </row>
    <row r="41" spans="1:38" s="59" customFormat="1" ht="12.75">
      <c r="A41" s="64"/>
      <c r="B41" s="65" t="s">
        <v>155</v>
      </c>
      <c r="C41" s="32"/>
      <c r="D41" s="84">
        <f>SUM(D32:D40)</f>
        <v>1560738233</v>
      </c>
      <c r="E41" s="85">
        <f>SUM(E32:E40)</f>
        <v>861321737</v>
      </c>
      <c r="F41" s="86">
        <f t="shared" si="0"/>
        <v>2422059970</v>
      </c>
      <c r="G41" s="84">
        <f>SUM(G32:G40)</f>
        <v>1849161317</v>
      </c>
      <c r="H41" s="85">
        <f>SUM(H32:H40)</f>
        <v>818590817</v>
      </c>
      <c r="I41" s="86">
        <f t="shared" si="1"/>
        <v>2667752134</v>
      </c>
      <c r="J41" s="84">
        <f>SUM(J32:J40)</f>
        <v>401297241</v>
      </c>
      <c r="K41" s="85">
        <f>SUM(K32:K40)</f>
        <v>167621351</v>
      </c>
      <c r="L41" s="85">
        <f t="shared" si="2"/>
        <v>568918592</v>
      </c>
      <c r="M41" s="44">
        <f t="shared" si="3"/>
        <v>0.23489038217332</v>
      </c>
      <c r="N41" s="114">
        <f>SUM(N32:N40)</f>
        <v>396736180</v>
      </c>
      <c r="O41" s="115">
        <f>SUM(O32:O40)</f>
        <v>206845535</v>
      </c>
      <c r="P41" s="116">
        <f t="shared" si="4"/>
        <v>603581715</v>
      </c>
      <c r="Q41" s="44">
        <f t="shared" si="5"/>
        <v>0.24920180444582468</v>
      </c>
      <c r="R41" s="114">
        <f>SUM(R32:R40)</f>
        <v>311446972</v>
      </c>
      <c r="S41" s="116">
        <f>SUM(S32:S40)</f>
        <v>234118531</v>
      </c>
      <c r="T41" s="116">
        <f t="shared" si="6"/>
        <v>545565503</v>
      </c>
      <c r="U41" s="44">
        <f t="shared" si="7"/>
        <v>0.20450382029382344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1109480393</v>
      </c>
      <c r="AA41" s="85">
        <f t="shared" si="11"/>
        <v>608585417</v>
      </c>
      <c r="AB41" s="85">
        <f t="shared" si="12"/>
        <v>1718065810</v>
      </c>
      <c r="AC41" s="44">
        <f t="shared" si="13"/>
        <v>0.6440125332873222</v>
      </c>
      <c r="AD41" s="84">
        <f>SUM(AD32:AD40)</f>
        <v>282335948</v>
      </c>
      <c r="AE41" s="85">
        <f>SUM(AE32:AE40)</f>
        <v>174446200</v>
      </c>
      <c r="AF41" s="85">
        <f t="shared" si="14"/>
        <v>456782148</v>
      </c>
      <c r="AG41" s="44">
        <f t="shared" si="15"/>
        <v>0.6898876591829034</v>
      </c>
      <c r="AH41" s="44">
        <f t="shared" si="16"/>
        <v>0.1943669545509472</v>
      </c>
      <c r="AI41" s="66">
        <f>SUM(AI32:AI40)</f>
        <v>1856045905</v>
      </c>
      <c r="AJ41" s="66">
        <f>SUM(AJ32:AJ40)</f>
        <v>1856438607</v>
      </c>
      <c r="AK41" s="66">
        <f>SUM(AK32:AK40)</f>
        <v>1280734085</v>
      </c>
      <c r="AL41" s="66"/>
    </row>
    <row r="42" spans="1:38" s="13" customFormat="1" ht="12.75">
      <c r="A42" s="29" t="s">
        <v>97</v>
      </c>
      <c r="B42" s="63" t="s">
        <v>156</v>
      </c>
      <c r="C42" s="39" t="s">
        <v>157</v>
      </c>
      <c r="D42" s="80">
        <v>165485834</v>
      </c>
      <c r="E42" s="81">
        <v>40568350</v>
      </c>
      <c r="F42" s="82">
        <f aca="true" t="shared" si="17" ref="F42:F61">$D42+$E42</f>
        <v>206054184</v>
      </c>
      <c r="G42" s="80">
        <v>151281793</v>
      </c>
      <c r="H42" s="81">
        <v>40568350</v>
      </c>
      <c r="I42" s="83">
        <f aca="true" t="shared" si="18" ref="I42:I61">$G42+$H42</f>
        <v>191850143</v>
      </c>
      <c r="J42" s="80">
        <v>29921361</v>
      </c>
      <c r="K42" s="81">
        <v>6572364</v>
      </c>
      <c r="L42" s="81">
        <f aca="true" t="shared" si="19" ref="L42:L61">$J42+$K42</f>
        <v>36493725</v>
      </c>
      <c r="M42" s="40">
        <f aca="true" t="shared" si="20" ref="M42:M61">IF($F42=0,0,$L42/$F42)</f>
        <v>0.1771074204443235</v>
      </c>
      <c r="N42" s="108">
        <v>28169744</v>
      </c>
      <c r="O42" s="109">
        <v>12091089</v>
      </c>
      <c r="P42" s="110">
        <f aca="true" t="shared" si="21" ref="P42:P61">$N42+$O42</f>
        <v>40260833</v>
      </c>
      <c r="Q42" s="40">
        <f aca="true" t="shared" si="22" ref="Q42:Q61">IF($F42=0,0,$P42/$F42)</f>
        <v>0.19538954375223946</v>
      </c>
      <c r="R42" s="108">
        <v>27881850</v>
      </c>
      <c r="S42" s="110">
        <v>4777339</v>
      </c>
      <c r="T42" s="110">
        <f aca="true" t="shared" si="23" ref="T42:T61">$R42+$S42</f>
        <v>32659189</v>
      </c>
      <c r="U42" s="40">
        <f aca="true" t="shared" si="24" ref="U42:U61">IF($I42=0,0,$T42/$I42)</f>
        <v>0.17023281030340437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$J42+$N42+$R42</f>
        <v>85972955</v>
      </c>
      <c r="AA42" s="81">
        <f aca="true" t="shared" si="28" ref="AA42:AA61">$K42+$O42+$S42</f>
        <v>23440792</v>
      </c>
      <c r="AB42" s="81">
        <f aca="true" t="shared" si="29" ref="AB42:AB61">$Z42+$AA42</f>
        <v>109413747</v>
      </c>
      <c r="AC42" s="40">
        <f aca="true" t="shared" si="30" ref="AC42:AC61">IF($I42=0,0,$AB42/$I42)</f>
        <v>0.5703083942971051</v>
      </c>
      <c r="AD42" s="80">
        <v>26861524</v>
      </c>
      <c r="AE42" s="81">
        <v>6759876</v>
      </c>
      <c r="AF42" s="81">
        <f aca="true" t="shared" si="31" ref="AF42:AF61">$AD42+$AE42</f>
        <v>33621400</v>
      </c>
      <c r="AG42" s="40">
        <f aca="true" t="shared" si="32" ref="AG42:AG61">IF($AJ42=0,0,$AK42/$AJ42)</f>
        <v>0.5512379220579801</v>
      </c>
      <c r="AH42" s="40">
        <f aca="true" t="shared" si="33" ref="AH42:AH61">IF($AF42=0,0,(($T42/$AF42)-1))</f>
        <v>-0.02861900456257027</v>
      </c>
      <c r="AI42" s="12">
        <v>187658266</v>
      </c>
      <c r="AJ42" s="12">
        <v>197064305</v>
      </c>
      <c r="AK42" s="12">
        <v>108629318</v>
      </c>
      <c r="AL42" s="12"/>
    </row>
    <row r="43" spans="1:38" s="13" customFormat="1" ht="12.75">
      <c r="A43" s="29" t="s">
        <v>97</v>
      </c>
      <c r="B43" s="63" t="s">
        <v>158</v>
      </c>
      <c r="C43" s="39" t="s">
        <v>159</v>
      </c>
      <c r="D43" s="80">
        <v>144207333</v>
      </c>
      <c r="E43" s="81">
        <v>45153750</v>
      </c>
      <c r="F43" s="82">
        <f t="shared" si="17"/>
        <v>189361083</v>
      </c>
      <c r="G43" s="80">
        <v>164942298</v>
      </c>
      <c r="H43" s="81">
        <v>46872908</v>
      </c>
      <c r="I43" s="83">
        <f t="shared" si="18"/>
        <v>211815206</v>
      </c>
      <c r="J43" s="80">
        <v>30461268</v>
      </c>
      <c r="K43" s="81">
        <v>3671609</v>
      </c>
      <c r="L43" s="81">
        <f t="shared" si="19"/>
        <v>34132877</v>
      </c>
      <c r="M43" s="40">
        <f t="shared" si="20"/>
        <v>0.18025286114359623</v>
      </c>
      <c r="N43" s="108">
        <v>25356668</v>
      </c>
      <c r="O43" s="109">
        <v>6159439</v>
      </c>
      <c r="P43" s="110">
        <f t="shared" si="21"/>
        <v>31516107</v>
      </c>
      <c r="Q43" s="40">
        <f t="shared" si="22"/>
        <v>0.1664339182090546</v>
      </c>
      <c r="R43" s="108">
        <v>17282904</v>
      </c>
      <c r="S43" s="110">
        <v>8547313</v>
      </c>
      <c r="T43" s="110">
        <f t="shared" si="23"/>
        <v>25830217</v>
      </c>
      <c r="U43" s="40">
        <f t="shared" si="24"/>
        <v>0.12194694369581757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73100840</v>
      </c>
      <c r="AA43" s="81">
        <f t="shared" si="28"/>
        <v>18378361</v>
      </c>
      <c r="AB43" s="81">
        <f t="shared" si="29"/>
        <v>91479201</v>
      </c>
      <c r="AC43" s="40">
        <f t="shared" si="30"/>
        <v>0.43188212370362117</v>
      </c>
      <c r="AD43" s="80">
        <v>24578250</v>
      </c>
      <c r="AE43" s="81">
        <v>7350052</v>
      </c>
      <c r="AF43" s="81">
        <f t="shared" si="31"/>
        <v>31928302</v>
      </c>
      <c r="AG43" s="40">
        <f t="shared" si="32"/>
        <v>0.5721987128434587</v>
      </c>
      <c r="AH43" s="40">
        <f t="shared" si="33"/>
        <v>-0.19099308820118277</v>
      </c>
      <c r="AI43" s="12">
        <v>161001400</v>
      </c>
      <c r="AJ43" s="12">
        <v>205171781</v>
      </c>
      <c r="AK43" s="12">
        <v>117399029</v>
      </c>
      <c r="AL43" s="12"/>
    </row>
    <row r="44" spans="1:38" s="13" customFormat="1" ht="12.75">
      <c r="A44" s="29" t="s">
        <v>97</v>
      </c>
      <c r="B44" s="63" t="s">
        <v>160</v>
      </c>
      <c r="C44" s="39" t="s">
        <v>161</v>
      </c>
      <c r="D44" s="80">
        <v>126501755</v>
      </c>
      <c r="E44" s="81">
        <v>22307379</v>
      </c>
      <c r="F44" s="82">
        <f t="shared" si="17"/>
        <v>148809134</v>
      </c>
      <c r="G44" s="80">
        <v>126501755</v>
      </c>
      <c r="H44" s="81">
        <v>22036979</v>
      </c>
      <c r="I44" s="83">
        <f t="shared" si="18"/>
        <v>148538734</v>
      </c>
      <c r="J44" s="80">
        <v>33346963</v>
      </c>
      <c r="K44" s="81">
        <v>1858324</v>
      </c>
      <c r="L44" s="81">
        <f t="shared" si="19"/>
        <v>35205287</v>
      </c>
      <c r="M44" s="40">
        <f t="shared" si="20"/>
        <v>0.23658014836643024</v>
      </c>
      <c r="N44" s="108">
        <v>26144455</v>
      </c>
      <c r="O44" s="109">
        <v>752342</v>
      </c>
      <c r="P44" s="110">
        <f t="shared" si="21"/>
        <v>26896797</v>
      </c>
      <c r="Q44" s="40">
        <f t="shared" si="22"/>
        <v>0.18074694931024865</v>
      </c>
      <c r="R44" s="108">
        <v>29121080</v>
      </c>
      <c r="S44" s="110">
        <v>6291740</v>
      </c>
      <c r="T44" s="110">
        <f t="shared" si="23"/>
        <v>35412820</v>
      </c>
      <c r="U44" s="40">
        <f t="shared" si="24"/>
        <v>0.23840798319985682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88612498</v>
      </c>
      <c r="AA44" s="81">
        <f t="shared" si="28"/>
        <v>8902406</v>
      </c>
      <c r="AB44" s="81">
        <f t="shared" si="29"/>
        <v>97514904</v>
      </c>
      <c r="AC44" s="40">
        <f t="shared" si="30"/>
        <v>0.6564947833741467</v>
      </c>
      <c r="AD44" s="80">
        <v>29783952</v>
      </c>
      <c r="AE44" s="81">
        <v>3105926</v>
      </c>
      <c r="AF44" s="81">
        <f t="shared" si="31"/>
        <v>32889878</v>
      </c>
      <c r="AG44" s="40">
        <f t="shared" si="32"/>
        <v>0.7186474662421366</v>
      </c>
      <c r="AH44" s="40">
        <f t="shared" si="33"/>
        <v>0.07670876735997623</v>
      </c>
      <c r="AI44" s="12">
        <v>155311395</v>
      </c>
      <c r="AJ44" s="12">
        <v>148232278</v>
      </c>
      <c r="AK44" s="12">
        <v>106526751</v>
      </c>
      <c r="AL44" s="12"/>
    </row>
    <row r="45" spans="1:38" s="13" customFormat="1" ht="12.75">
      <c r="A45" s="29" t="s">
        <v>97</v>
      </c>
      <c r="B45" s="63" t="s">
        <v>162</v>
      </c>
      <c r="C45" s="39" t="s">
        <v>163</v>
      </c>
      <c r="D45" s="80">
        <v>132216341</v>
      </c>
      <c r="E45" s="81">
        <v>15221000</v>
      </c>
      <c r="F45" s="82">
        <f t="shared" si="17"/>
        <v>147437341</v>
      </c>
      <c r="G45" s="80">
        <v>150855345</v>
      </c>
      <c r="H45" s="81">
        <v>18337000</v>
      </c>
      <c r="I45" s="83">
        <f t="shared" si="18"/>
        <v>169192345</v>
      </c>
      <c r="J45" s="80">
        <v>17335002</v>
      </c>
      <c r="K45" s="81">
        <v>0</v>
      </c>
      <c r="L45" s="81">
        <f t="shared" si="19"/>
        <v>17335002</v>
      </c>
      <c r="M45" s="40">
        <f t="shared" si="20"/>
        <v>0.1175753841084261</v>
      </c>
      <c r="N45" s="108">
        <v>14116032</v>
      </c>
      <c r="O45" s="109">
        <v>1247184</v>
      </c>
      <c r="P45" s="110">
        <f t="shared" si="21"/>
        <v>15363216</v>
      </c>
      <c r="Q45" s="40">
        <f t="shared" si="22"/>
        <v>0.10420166218271666</v>
      </c>
      <c r="R45" s="108">
        <v>12782612</v>
      </c>
      <c r="S45" s="110">
        <v>4813216</v>
      </c>
      <c r="T45" s="110">
        <f t="shared" si="23"/>
        <v>17595828</v>
      </c>
      <c r="U45" s="40">
        <f t="shared" si="24"/>
        <v>0.10399896047306395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44233646</v>
      </c>
      <c r="AA45" s="81">
        <f t="shared" si="28"/>
        <v>6060400</v>
      </c>
      <c r="AB45" s="81">
        <f t="shared" si="29"/>
        <v>50294046</v>
      </c>
      <c r="AC45" s="40">
        <f t="shared" si="30"/>
        <v>0.2972595834640155</v>
      </c>
      <c r="AD45" s="80">
        <v>15086693</v>
      </c>
      <c r="AE45" s="81">
        <v>905108</v>
      </c>
      <c r="AF45" s="81">
        <f t="shared" si="31"/>
        <v>15991801</v>
      </c>
      <c r="AG45" s="40">
        <f t="shared" si="32"/>
        <v>19027.301908617697</v>
      </c>
      <c r="AH45" s="40">
        <f t="shared" si="33"/>
        <v>0.10030308656292064</v>
      </c>
      <c r="AI45" s="12">
        <v>12103</v>
      </c>
      <c r="AJ45" s="12">
        <v>12103</v>
      </c>
      <c r="AK45" s="12">
        <v>230287435</v>
      </c>
      <c r="AL45" s="12"/>
    </row>
    <row r="46" spans="1:38" s="13" customFormat="1" ht="12.75">
      <c r="A46" s="29" t="s">
        <v>116</v>
      </c>
      <c r="B46" s="63" t="s">
        <v>164</v>
      </c>
      <c r="C46" s="39" t="s">
        <v>165</v>
      </c>
      <c r="D46" s="80">
        <v>326452737</v>
      </c>
      <c r="E46" s="81">
        <v>172464500</v>
      </c>
      <c r="F46" s="82">
        <f t="shared" si="17"/>
        <v>498917237</v>
      </c>
      <c r="G46" s="80">
        <v>326452737</v>
      </c>
      <c r="H46" s="81">
        <v>172464500</v>
      </c>
      <c r="I46" s="83">
        <f t="shared" si="18"/>
        <v>498917237</v>
      </c>
      <c r="J46" s="80">
        <v>57190365</v>
      </c>
      <c r="K46" s="81">
        <v>49632251</v>
      </c>
      <c r="L46" s="81">
        <f t="shared" si="19"/>
        <v>106822616</v>
      </c>
      <c r="M46" s="40">
        <f t="shared" si="20"/>
        <v>0.21410889036892505</v>
      </c>
      <c r="N46" s="108">
        <v>104187033</v>
      </c>
      <c r="O46" s="109">
        <v>26304710</v>
      </c>
      <c r="P46" s="110">
        <f t="shared" si="21"/>
        <v>130491743</v>
      </c>
      <c r="Q46" s="40">
        <f t="shared" si="22"/>
        <v>0.26154987906340865</v>
      </c>
      <c r="R46" s="108">
        <v>120689517</v>
      </c>
      <c r="S46" s="110">
        <v>42718876</v>
      </c>
      <c r="T46" s="110">
        <f t="shared" si="23"/>
        <v>163408393</v>
      </c>
      <c r="U46" s="40">
        <f t="shared" si="24"/>
        <v>0.3275260521816768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282066915</v>
      </c>
      <c r="AA46" s="81">
        <f t="shared" si="28"/>
        <v>118655837</v>
      </c>
      <c r="AB46" s="81">
        <f t="shared" si="29"/>
        <v>400722752</v>
      </c>
      <c r="AC46" s="40">
        <f t="shared" si="30"/>
        <v>0.8031848216140105</v>
      </c>
      <c r="AD46" s="80">
        <v>90014090</v>
      </c>
      <c r="AE46" s="81">
        <v>16965942</v>
      </c>
      <c r="AF46" s="81">
        <f t="shared" si="31"/>
        <v>106980032</v>
      </c>
      <c r="AG46" s="40">
        <f t="shared" si="32"/>
        <v>0.8578269208474348</v>
      </c>
      <c r="AH46" s="40">
        <f t="shared" si="33"/>
        <v>0.52746629389679</v>
      </c>
      <c r="AI46" s="12">
        <v>327144761</v>
      </c>
      <c r="AJ46" s="12">
        <v>327144761</v>
      </c>
      <c r="AK46" s="12">
        <v>280633583</v>
      </c>
      <c r="AL46" s="12"/>
    </row>
    <row r="47" spans="1:38" s="59" customFormat="1" ht="12.75">
      <c r="A47" s="64"/>
      <c r="B47" s="65" t="s">
        <v>166</v>
      </c>
      <c r="C47" s="32"/>
      <c r="D47" s="84">
        <f>SUM(D42:D46)</f>
        <v>894864000</v>
      </c>
      <c r="E47" s="85">
        <f>SUM(E42:E46)</f>
        <v>295714979</v>
      </c>
      <c r="F47" s="86">
        <f t="shared" si="17"/>
        <v>1190578979</v>
      </c>
      <c r="G47" s="84">
        <f>SUM(G42:G46)</f>
        <v>920033928</v>
      </c>
      <c r="H47" s="85">
        <f>SUM(H42:H46)</f>
        <v>300279737</v>
      </c>
      <c r="I47" s="86">
        <f t="shared" si="18"/>
        <v>1220313665</v>
      </c>
      <c r="J47" s="84">
        <f>SUM(J42:J46)</f>
        <v>168254959</v>
      </c>
      <c r="K47" s="85">
        <f>SUM(K42:K46)</f>
        <v>61734548</v>
      </c>
      <c r="L47" s="85">
        <f t="shared" si="19"/>
        <v>229989507</v>
      </c>
      <c r="M47" s="44">
        <f t="shared" si="20"/>
        <v>0.19317450673719647</v>
      </c>
      <c r="N47" s="114">
        <f>SUM(N42:N46)</f>
        <v>197973932</v>
      </c>
      <c r="O47" s="115">
        <f>SUM(O42:O46)</f>
        <v>46554764</v>
      </c>
      <c r="P47" s="116">
        <f t="shared" si="21"/>
        <v>244528696</v>
      </c>
      <c r="Q47" s="44">
        <f t="shared" si="22"/>
        <v>0.20538637109600774</v>
      </c>
      <c r="R47" s="114">
        <f>SUM(R42:R46)</f>
        <v>207757963</v>
      </c>
      <c r="S47" s="116">
        <f>SUM(S42:S46)</f>
        <v>67148484</v>
      </c>
      <c r="T47" s="116">
        <f t="shared" si="23"/>
        <v>274906447</v>
      </c>
      <c r="U47" s="44">
        <f t="shared" si="24"/>
        <v>0.22527523446195286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573986854</v>
      </c>
      <c r="AA47" s="85">
        <f t="shared" si="28"/>
        <v>175437796</v>
      </c>
      <c r="AB47" s="85">
        <f t="shared" si="29"/>
        <v>749424650</v>
      </c>
      <c r="AC47" s="44">
        <f t="shared" si="30"/>
        <v>0.6141246070533841</v>
      </c>
      <c r="AD47" s="84">
        <f>SUM(AD42:AD46)</f>
        <v>186324509</v>
      </c>
      <c r="AE47" s="85">
        <f>SUM(AE42:AE46)</f>
        <v>35086904</v>
      </c>
      <c r="AF47" s="85">
        <f t="shared" si="31"/>
        <v>221411413</v>
      </c>
      <c r="AG47" s="44">
        <f t="shared" si="32"/>
        <v>0.961089186009589</v>
      </c>
      <c r="AH47" s="44">
        <f t="shared" si="33"/>
        <v>0.24160919834787387</v>
      </c>
      <c r="AI47" s="66">
        <f>SUM(AI42:AI46)</f>
        <v>831127925</v>
      </c>
      <c r="AJ47" s="66">
        <f>SUM(AJ42:AJ46)</f>
        <v>877625228</v>
      </c>
      <c r="AK47" s="66">
        <f>SUM(AK42:AK46)</f>
        <v>843476116</v>
      </c>
      <c r="AL47" s="66"/>
    </row>
    <row r="48" spans="1:38" s="13" customFormat="1" ht="12.75">
      <c r="A48" s="29" t="s">
        <v>97</v>
      </c>
      <c r="B48" s="63" t="s">
        <v>167</v>
      </c>
      <c r="C48" s="39" t="s">
        <v>168</v>
      </c>
      <c r="D48" s="80">
        <v>129708867</v>
      </c>
      <c r="E48" s="81">
        <v>79468000</v>
      </c>
      <c r="F48" s="82">
        <f t="shared" si="17"/>
        <v>209176867</v>
      </c>
      <c r="G48" s="80">
        <v>129708867</v>
      </c>
      <c r="H48" s="81">
        <v>79468000</v>
      </c>
      <c r="I48" s="83">
        <f t="shared" si="18"/>
        <v>209176867</v>
      </c>
      <c r="J48" s="80">
        <v>24004712</v>
      </c>
      <c r="K48" s="81">
        <v>8931530</v>
      </c>
      <c r="L48" s="81">
        <f t="shared" si="19"/>
        <v>32936242</v>
      </c>
      <c r="M48" s="40">
        <f t="shared" si="20"/>
        <v>0.1574564265751241</v>
      </c>
      <c r="N48" s="108">
        <v>33076892</v>
      </c>
      <c r="O48" s="109">
        <v>28921921</v>
      </c>
      <c r="P48" s="110">
        <f t="shared" si="21"/>
        <v>61998813</v>
      </c>
      <c r="Q48" s="40">
        <f t="shared" si="22"/>
        <v>0.29639421361062834</v>
      </c>
      <c r="R48" s="108">
        <v>88028458</v>
      </c>
      <c r="S48" s="110">
        <v>2403500</v>
      </c>
      <c r="T48" s="110">
        <f t="shared" si="23"/>
        <v>90431958</v>
      </c>
      <c r="U48" s="40">
        <f t="shared" si="24"/>
        <v>0.43232293941949135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145110062</v>
      </c>
      <c r="AA48" s="81">
        <f t="shared" si="28"/>
        <v>40256951</v>
      </c>
      <c r="AB48" s="81">
        <f t="shared" si="29"/>
        <v>185367013</v>
      </c>
      <c r="AC48" s="40">
        <f t="shared" si="30"/>
        <v>0.8861735796052438</v>
      </c>
      <c r="AD48" s="80">
        <v>15283798</v>
      </c>
      <c r="AE48" s="81">
        <v>13844812</v>
      </c>
      <c r="AF48" s="81">
        <f t="shared" si="31"/>
        <v>29128610</v>
      </c>
      <c r="AG48" s="40">
        <f t="shared" si="32"/>
        <v>0.8348572254592684</v>
      </c>
      <c r="AH48" s="40">
        <f t="shared" si="33"/>
        <v>2.1045751239073884</v>
      </c>
      <c r="AI48" s="12">
        <v>102280315</v>
      </c>
      <c r="AJ48" s="12">
        <v>102280315</v>
      </c>
      <c r="AK48" s="12">
        <v>85389460</v>
      </c>
      <c r="AL48" s="12"/>
    </row>
    <row r="49" spans="1:38" s="13" customFormat="1" ht="12.75">
      <c r="A49" s="29" t="s">
        <v>97</v>
      </c>
      <c r="B49" s="63" t="s">
        <v>169</v>
      </c>
      <c r="C49" s="39" t="s">
        <v>170</v>
      </c>
      <c r="D49" s="80">
        <v>100737566</v>
      </c>
      <c r="E49" s="81">
        <v>1545217</v>
      </c>
      <c r="F49" s="82">
        <f t="shared" si="17"/>
        <v>102282783</v>
      </c>
      <c r="G49" s="80">
        <v>100737566</v>
      </c>
      <c r="H49" s="81">
        <v>1545217</v>
      </c>
      <c r="I49" s="83">
        <f t="shared" si="18"/>
        <v>102282783</v>
      </c>
      <c r="J49" s="80">
        <v>15746990</v>
      </c>
      <c r="K49" s="81">
        <v>0</v>
      </c>
      <c r="L49" s="81">
        <f t="shared" si="19"/>
        <v>15746990</v>
      </c>
      <c r="M49" s="40">
        <f t="shared" si="20"/>
        <v>0.15395543158030808</v>
      </c>
      <c r="N49" s="108">
        <v>48422696</v>
      </c>
      <c r="O49" s="109">
        <v>0</v>
      </c>
      <c r="P49" s="110">
        <f t="shared" si="21"/>
        <v>48422696</v>
      </c>
      <c r="Q49" s="40">
        <f t="shared" si="22"/>
        <v>0.47341981299042285</v>
      </c>
      <c r="R49" s="108">
        <v>9896432</v>
      </c>
      <c r="S49" s="110">
        <v>0</v>
      </c>
      <c r="T49" s="110">
        <f t="shared" si="23"/>
        <v>9896432</v>
      </c>
      <c r="U49" s="40">
        <f t="shared" si="24"/>
        <v>0.0967555996203193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74066118</v>
      </c>
      <c r="AA49" s="81">
        <f t="shared" si="28"/>
        <v>0</v>
      </c>
      <c r="AB49" s="81">
        <f t="shared" si="29"/>
        <v>74066118</v>
      </c>
      <c r="AC49" s="40">
        <f t="shared" si="30"/>
        <v>0.7241308441910502</v>
      </c>
      <c r="AD49" s="80">
        <v>15232145</v>
      </c>
      <c r="AE49" s="81">
        <v>2428849</v>
      </c>
      <c r="AF49" s="81">
        <f t="shared" si="31"/>
        <v>17660994</v>
      </c>
      <c r="AG49" s="40">
        <f t="shared" si="32"/>
        <v>1.1327619379914724</v>
      </c>
      <c r="AH49" s="40">
        <f t="shared" si="33"/>
        <v>-0.4396446768511444</v>
      </c>
      <c r="AI49" s="12">
        <v>89507205</v>
      </c>
      <c r="AJ49" s="12">
        <v>89507205</v>
      </c>
      <c r="AK49" s="12">
        <v>101390355</v>
      </c>
      <c r="AL49" s="12"/>
    </row>
    <row r="50" spans="1:38" s="13" customFormat="1" ht="12.75">
      <c r="A50" s="29" t="s">
        <v>97</v>
      </c>
      <c r="B50" s="63" t="s">
        <v>171</v>
      </c>
      <c r="C50" s="39" t="s">
        <v>172</v>
      </c>
      <c r="D50" s="80">
        <v>135071000</v>
      </c>
      <c r="E50" s="81">
        <v>53710000</v>
      </c>
      <c r="F50" s="82">
        <f t="shared" si="17"/>
        <v>188781000</v>
      </c>
      <c r="G50" s="80">
        <v>143146581</v>
      </c>
      <c r="H50" s="81">
        <v>105072840</v>
      </c>
      <c r="I50" s="83">
        <f t="shared" si="18"/>
        <v>248219421</v>
      </c>
      <c r="J50" s="80">
        <v>29528148</v>
      </c>
      <c r="K50" s="81">
        <v>5561599</v>
      </c>
      <c r="L50" s="81">
        <f t="shared" si="19"/>
        <v>35089747</v>
      </c>
      <c r="M50" s="40">
        <f t="shared" si="20"/>
        <v>0.18587541648788808</v>
      </c>
      <c r="N50" s="108">
        <v>38831093</v>
      </c>
      <c r="O50" s="109">
        <v>6925396</v>
      </c>
      <c r="P50" s="110">
        <f t="shared" si="21"/>
        <v>45756489</v>
      </c>
      <c r="Q50" s="40">
        <f t="shared" si="22"/>
        <v>0.24237867687955886</v>
      </c>
      <c r="R50" s="108">
        <v>35990540</v>
      </c>
      <c r="S50" s="110">
        <v>14783341</v>
      </c>
      <c r="T50" s="110">
        <f t="shared" si="23"/>
        <v>50773881</v>
      </c>
      <c r="U50" s="40">
        <f t="shared" si="24"/>
        <v>0.20455241090905615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104349781</v>
      </c>
      <c r="AA50" s="81">
        <f t="shared" si="28"/>
        <v>27270336</v>
      </c>
      <c r="AB50" s="81">
        <f t="shared" si="29"/>
        <v>131620117</v>
      </c>
      <c r="AC50" s="40">
        <f t="shared" si="30"/>
        <v>0.530257126818453</v>
      </c>
      <c r="AD50" s="80">
        <v>22307931</v>
      </c>
      <c r="AE50" s="81">
        <v>16119160</v>
      </c>
      <c r="AF50" s="81">
        <f t="shared" si="31"/>
        <v>38427091</v>
      </c>
      <c r="AG50" s="40">
        <f t="shared" si="32"/>
        <v>0.9274876548404073</v>
      </c>
      <c r="AH50" s="40">
        <f t="shared" si="33"/>
        <v>0.32130431106533663</v>
      </c>
      <c r="AI50" s="12">
        <v>124224599</v>
      </c>
      <c r="AJ50" s="12">
        <v>124224599</v>
      </c>
      <c r="AK50" s="12">
        <v>115216782</v>
      </c>
      <c r="AL50" s="12"/>
    </row>
    <row r="51" spans="1:38" s="13" customFormat="1" ht="12.75">
      <c r="A51" s="29" t="s">
        <v>97</v>
      </c>
      <c r="B51" s="63" t="s">
        <v>173</v>
      </c>
      <c r="C51" s="39" t="s">
        <v>174</v>
      </c>
      <c r="D51" s="80">
        <v>128736197</v>
      </c>
      <c r="E51" s="81">
        <v>42217413</v>
      </c>
      <c r="F51" s="82">
        <f t="shared" si="17"/>
        <v>170953610</v>
      </c>
      <c r="G51" s="80">
        <v>128736197</v>
      </c>
      <c r="H51" s="81">
        <v>42217413</v>
      </c>
      <c r="I51" s="83">
        <f t="shared" si="18"/>
        <v>170953610</v>
      </c>
      <c r="J51" s="80">
        <v>31346224</v>
      </c>
      <c r="K51" s="81">
        <v>6116723</v>
      </c>
      <c r="L51" s="81">
        <f t="shared" si="19"/>
        <v>37462947</v>
      </c>
      <c r="M51" s="40">
        <f t="shared" si="20"/>
        <v>0.21914101141239428</v>
      </c>
      <c r="N51" s="108">
        <v>29552640</v>
      </c>
      <c r="O51" s="109">
        <v>3740046</v>
      </c>
      <c r="P51" s="110">
        <f t="shared" si="21"/>
        <v>33292686</v>
      </c>
      <c r="Q51" s="40">
        <f t="shared" si="22"/>
        <v>0.1947469023906544</v>
      </c>
      <c r="R51" s="108">
        <v>29988241</v>
      </c>
      <c r="S51" s="110">
        <v>17294</v>
      </c>
      <c r="T51" s="110">
        <f t="shared" si="23"/>
        <v>30005535</v>
      </c>
      <c r="U51" s="40">
        <f t="shared" si="24"/>
        <v>0.1755185807424599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90887105</v>
      </c>
      <c r="AA51" s="81">
        <f t="shared" si="28"/>
        <v>9874063</v>
      </c>
      <c r="AB51" s="81">
        <f t="shared" si="29"/>
        <v>100761168</v>
      </c>
      <c r="AC51" s="40">
        <f t="shared" si="30"/>
        <v>0.5894064945455085</v>
      </c>
      <c r="AD51" s="80">
        <v>25894096</v>
      </c>
      <c r="AE51" s="81">
        <v>5412830</v>
      </c>
      <c r="AF51" s="81">
        <f t="shared" si="31"/>
        <v>31306926</v>
      </c>
      <c r="AG51" s="40">
        <f t="shared" si="32"/>
        <v>0.5225217868401139</v>
      </c>
      <c r="AH51" s="40">
        <f t="shared" si="33"/>
        <v>-0.04156878896382221</v>
      </c>
      <c r="AI51" s="12">
        <v>138303902</v>
      </c>
      <c r="AJ51" s="12">
        <v>138303902</v>
      </c>
      <c r="AK51" s="12">
        <v>72266802</v>
      </c>
      <c r="AL51" s="12"/>
    </row>
    <row r="52" spans="1:38" s="13" customFormat="1" ht="12.75">
      <c r="A52" s="29" t="s">
        <v>97</v>
      </c>
      <c r="B52" s="63" t="s">
        <v>175</v>
      </c>
      <c r="C52" s="39" t="s">
        <v>176</v>
      </c>
      <c r="D52" s="80">
        <v>643057504</v>
      </c>
      <c r="E52" s="81">
        <v>87757205</v>
      </c>
      <c r="F52" s="82">
        <f t="shared" si="17"/>
        <v>730814709</v>
      </c>
      <c r="G52" s="80">
        <v>839763705</v>
      </c>
      <c r="H52" s="81">
        <v>298821824</v>
      </c>
      <c r="I52" s="83">
        <f t="shared" si="18"/>
        <v>1138585529</v>
      </c>
      <c r="J52" s="80">
        <v>160668585</v>
      </c>
      <c r="K52" s="81">
        <v>19438474</v>
      </c>
      <c r="L52" s="81">
        <f t="shared" si="19"/>
        <v>180107059</v>
      </c>
      <c r="M52" s="40">
        <f t="shared" si="20"/>
        <v>0.24644695403907094</v>
      </c>
      <c r="N52" s="108">
        <v>120685785</v>
      </c>
      <c r="O52" s="109">
        <v>33799646</v>
      </c>
      <c r="P52" s="110">
        <f t="shared" si="21"/>
        <v>154485431</v>
      </c>
      <c r="Q52" s="40">
        <f t="shared" si="22"/>
        <v>0.21138796072042387</v>
      </c>
      <c r="R52" s="108">
        <v>129090644</v>
      </c>
      <c r="S52" s="110">
        <v>32620935</v>
      </c>
      <c r="T52" s="110">
        <f t="shared" si="23"/>
        <v>161711579</v>
      </c>
      <c r="U52" s="40">
        <f t="shared" si="24"/>
        <v>0.1420284861182352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410445014</v>
      </c>
      <c r="AA52" s="81">
        <f t="shared" si="28"/>
        <v>85859055</v>
      </c>
      <c r="AB52" s="81">
        <f t="shared" si="29"/>
        <v>496304069</v>
      </c>
      <c r="AC52" s="40">
        <f t="shared" si="30"/>
        <v>0.43589528968973923</v>
      </c>
      <c r="AD52" s="80">
        <v>129307060</v>
      </c>
      <c r="AE52" s="81">
        <v>14267240</v>
      </c>
      <c r="AF52" s="81">
        <f t="shared" si="31"/>
        <v>143574300</v>
      </c>
      <c r="AG52" s="40">
        <f t="shared" si="32"/>
        <v>0.5762290383346582</v>
      </c>
      <c r="AH52" s="40">
        <f t="shared" si="33"/>
        <v>0.1263267799320631</v>
      </c>
      <c r="AI52" s="12">
        <v>739503921</v>
      </c>
      <c r="AJ52" s="12">
        <v>877177562</v>
      </c>
      <c r="AK52" s="12">
        <v>505455183</v>
      </c>
      <c r="AL52" s="12"/>
    </row>
    <row r="53" spans="1:38" s="13" customFormat="1" ht="12.75">
      <c r="A53" s="29" t="s">
        <v>116</v>
      </c>
      <c r="B53" s="63" t="s">
        <v>177</v>
      </c>
      <c r="C53" s="39" t="s">
        <v>178</v>
      </c>
      <c r="D53" s="80">
        <v>823048300</v>
      </c>
      <c r="E53" s="81">
        <v>767585491</v>
      </c>
      <c r="F53" s="82">
        <f t="shared" si="17"/>
        <v>1590633791</v>
      </c>
      <c r="G53" s="80">
        <v>823048300</v>
      </c>
      <c r="H53" s="81">
        <v>767585491</v>
      </c>
      <c r="I53" s="83">
        <f t="shared" si="18"/>
        <v>1590633791</v>
      </c>
      <c r="J53" s="80">
        <v>146987111</v>
      </c>
      <c r="K53" s="81">
        <v>98039593</v>
      </c>
      <c r="L53" s="81">
        <f t="shared" si="19"/>
        <v>245026704</v>
      </c>
      <c r="M53" s="40">
        <f t="shared" si="20"/>
        <v>0.15404344192006417</v>
      </c>
      <c r="N53" s="108">
        <v>172875630</v>
      </c>
      <c r="O53" s="109">
        <v>155086814</v>
      </c>
      <c r="P53" s="110">
        <f t="shared" si="21"/>
        <v>327962444</v>
      </c>
      <c r="Q53" s="40">
        <f t="shared" si="22"/>
        <v>0.2061835011022974</v>
      </c>
      <c r="R53" s="108">
        <v>137110804</v>
      </c>
      <c r="S53" s="110">
        <v>0</v>
      </c>
      <c r="T53" s="110">
        <f t="shared" si="23"/>
        <v>137110804</v>
      </c>
      <c r="U53" s="40">
        <f t="shared" si="24"/>
        <v>0.08619885027954872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456973545</v>
      </c>
      <c r="AA53" s="81">
        <f t="shared" si="28"/>
        <v>253126407</v>
      </c>
      <c r="AB53" s="81">
        <f t="shared" si="29"/>
        <v>710099952</v>
      </c>
      <c r="AC53" s="40">
        <f t="shared" si="30"/>
        <v>0.4464257933019103</v>
      </c>
      <c r="AD53" s="80">
        <v>180694662</v>
      </c>
      <c r="AE53" s="81">
        <v>24596995</v>
      </c>
      <c r="AF53" s="81">
        <f t="shared" si="31"/>
        <v>205291657</v>
      </c>
      <c r="AG53" s="40">
        <f t="shared" si="32"/>
        <v>0.428964896988572</v>
      </c>
      <c r="AH53" s="40">
        <f t="shared" si="33"/>
        <v>-0.33211701827707496</v>
      </c>
      <c r="AI53" s="12">
        <v>1366074791</v>
      </c>
      <c r="AJ53" s="12">
        <v>1366074791</v>
      </c>
      <c r="AK53" s="12">
        <v>585998132</v>
      </c>
      <c r="AL53" s="12"/>
    </row>
    <row r="54" spans="1:38" s="59" customFormat="1" ht="12.75">
      <c r="A54" s="64"/>
      <c r="B54" s="65" t="s">
        <v>179</v>
      </c>
      <c r="C54" s="32"/>
      <c r="D54" s="84">
        <f>SUM(D48:D53)</f>
        <v>1960359434</v>
      </c>
      <c r="E54" s="85">
        <f>SUM(E48:E53)</f>
        <v>1032283326</v>
      </c>
      <c r="F54" s="86">
        <f t="shared" si="17"/>
        <v>2992642760</v>
      </c>
      <c r="G54" s="84">
        <f>SUM(G48:G53)</f>
        <v>2165141216</v>
      </c>
      <c r="H54" s="85">
        <f>SUM(H48:H53)</f>
        <v>1294710785</v>
      </c>
      <c r="I54" s="86">
        <f t="shared" si="18"/>
        <v>3459852001</v>
      </c>
      <c r="J54" s="84">
        <f>SUM(J48:J53)</f>
        <v>408281770</v>
      </c>
      <c r="K54" s="85">
        <f>SUM(K48:K53)</f>
        <v>138087919</v>
      </c>
      <c r="L54" s="85">
        <f t="shared" si="19"/>
        <v>546369689</v>
      </c>
      <c r="M54" s="44">
        <f t="shared" si="20"/>
        <v>0.1825709691456791</v>
      </c>
      <c r="N54" s="114">
        <f>SUM(N48:N53)</f>
        <v>443444736</v>
      </c>
      <c r="O54" s="115">
        <f>SUM(O48:O53)</f>
        <v>228473823</v>
      </c>
      <c r="P54" s="116">
        <f t="shared" si="21"/>
        <v>671918559</v>
      </c>
      <c r="Q54" s="44">
        <f t="shared" si="22"/>
        <v>0.22452347736954745</v>
      </c>
      <c r="R54" s="114">
        <f>SUM(R48:R53)</f>
        <v>430105119</v>
      </c>
      <c r="S54" s="116">
        <f>SUM(S48:S53)</f>
        <v>49825070</v>
      </c>
      <c r="T54" s="116">
        <f t="shared" si="23"/>
        <v>479930189</v>
      </c>
      <c r="U54" s="44">
        <f t="shared" si="24"/>
        <v>0.13871408050439324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1281831625</v>
      </c>
      <c r="AA54" s="85">
        <f t="shared" si="28"/>
        <v>416386812</v>
      </c>
      <c r="AB54" s="85">
        <f t="shared" si="29"/>
        <v>1698218437</v>
      </c>
      <c r="AC54" s="44">
        <f t="shared" si="30"/>
        <v>0.4908355723045854</v>
      </c>
      <c r="AD54" s="84">
        <f>SUM(AD48:AD53)</f>
        <v>388719692</v>
      </c>
      <c r="AE54" s="85">
        <f>SUM(AE48:AE53)</f>
        <v>76669886</v>
      </c>
      <c r="AF54" s="85">
        <f t="shared" si="31"/>
        <v>465389578</v>
      </c>
      <c r="AG54" s="44">
        <f t="shared" si="32"/>
        <v>0.5433473820819639</v>
      </c>
      <c r="AH54" s="44">
        <f t="shared" si="33"/>
        <v>0.031243954930163964</v>
      </c>
      <c r="AI54" s="66">
        <f>SUM(AI48:AI53)</f>
        <v>2559894733</v>
      </c>
      <c r="AJ54" s="66">
        <f>SUM(AJ48:AJ53)</f>
        <v>2697568374</v>
      </c>
      <c r="AK54" s="66">
        <f>SUM(AK48:AK53)</f>
        <v>1465716714</v>
      </c>
      <c r="AL54" s="66"/>
    </row>
    <row r="55" spans="1:38" s="13" customFormat="1" ht="12.75">
      <c r="A55" s="29" t="s">
        <v>97</v>
      </c>
      <c r="B55" s="63" t="s">
        <v>180</v>
      </c>
      <c r="C55" s="39" t="s">
        <v>181</v>
      </c>
      <c r="D55" s="80">
        <v>196621342</v>
      </c>
      <c r="E55" s="81">
        <v>179969283</v>
      </c>
      <c r="F55" s="82">
        <f t="shared" si="17"/>
        <v>376590625</v>
      </c>
      <c r="G55" s="80">
        <v>210447425</v>
      </c>
      <c r="H55" s="81">
        <v>157796535</v>
      </c>
      <c r="I55" s="82">
        <f t="shared" si="18"/>
        <v>368243960</v>
      </c>
      <c r="J55" s="80">
        <v>39909101</v>
      </c>
      <c r="K55" s="94">
        <v>9364461</v>
      </c>
      <c r="L55" s="81">
        <f t="shared" si="19"/>
        <v>49273562</v>
      </c>
      <c r="M55" s="40">
        <f t="shared" si="20"/>
        <v>0.13084118065870598</v>
      </c>
      <c r="N55" s="108">
        <v>45251789</v>
      </c>
      <c r="O55" s="109">
        <v>11158675</v>
      </c>
      <c r="P55" s="110">
        <f t="shared" si="21"/>
        <v>56410464</v>
      </c>
      <c r="Q55" s="40">
        <f t="shared" si="22"/>
        <v>0.14979253400160983</v>
      </c>
      <c r="R55" s="108">
        <v>40409240</v>
      </c>
      <c r="S55" s="110">
        <v>11979260</v>
      </c>
      <c r="T55" s="110">
        <f t="shared" si="23"/>
        <v>52388500</v>
      </c>
      <c r="U55" s="40">
        <f t="shared" si="24"/>
        <v>0.14226574143945225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125570130</v>
      </c>
      <c r="AA55" s="81">
        <f t="shared" si="28"/>
        <v>32502396</v>
      </c>
      <c r="AB55" s="81">
        <f t="shared" si="29"/>
        <v>158072526</v>
      </c>
      <c r="AC55" s="40">
        <f t="shared" si="30"/>
        <v>0.4292603360011662</v>
      </c>
      <c r="AD55" s="80">
        <v>32238867</v>
      </c>
      <c r="AE55" s="81">
        <v>5997170</v>
      </c>
      <c r="AF55" s="81">
        <f t="shared" si="31"/>
        <v>38236037</v>
      </c>
      <c r="AG55" s="40">
        <f t="shared" si="32"/>
        <v>0.3079296176370749</v>
      </c>
      <c r="AH55" s="40">
        <f t="shared" si="33"/>
        <v>0.3701341485782117</v>
      </c>
      <c r="AI55" s="12">
        <v>123884043</v>
      </c>
      <c r="AJ55" s="12">
        <v>311511792</v>
      </c>
      <c r="AK55" s="12">
        <v>95923707</v>
      </c>
      <c r="AL55" s="12"/>
    </row>
    <row r="56" spans="1:38" s="13" customFormat="1" ht="12.75">
      <c r="A56" s="29" t="s">
        <v>97</v>
      </c>
      <c r="B56" s="63" t="s">
        <v>182</v>
      </c>
      <c r="C56" s="39" t="s">
        <v>183</v>
      </c>
      <c r="D56" s="80">
        <v>164790313</v>
      </c>
      <c r="E56" s="81">
        <v>97474748</v>
      </c>
      <c r="F56" s="82">
        <f t="shared" si="17"/>
        <v>262265061</v>
      </c>
      <c r="G56" s="80">
        <v>164790313</v>
      </c>
      <c r="H56" s="81">
        <v>97474748</v>
      </c>
      <c r="I56" s="83">
        <f t="shared" si="18"/>
        <v>262265061</v>
      </c>
      <c r="J56" s="80">
        <v>18511063</v>
      </c>
      <c r="K56" s="81">
        <v>1210410</v>
      </c>
      <c r="L56" s="81">
        <f t="shared" si="19"/>
        <v>19721473</v>
      </c>
      <c r="M56" s="40">
        <f t="shared" si="20"/>
        <v>0.07519672244866807</v>
      </c>
      <c r="N56" s="108">
        <v>21603438</v>
      </c>
      <c r="O56" s="109">
        <v>0</v>
      </c>
      <c r="P56" s="110">
        <f t="shared" si="21"/>
        <v>21603438</v>
      </c>
      <c r="Q56" s="40">
        <f t="shared" si="22"/>
        <v>0.08237253531838158</v>
      </c>
      <c r="R56" s="108">
        <v>72293345</v>
      </c>
      <c r="S56" s="110">
        <v>41988829</v>
      </c>
      <c r="T56" s="110">
        <f t="shared" si="23"/>
        <v>114282174</v>
      </c>
      <c r="U56" s="40">
        <f t="shared" si="24"/>
        <v>0.4357506621898065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112407846</v>
      </c>
      <c r="AA56" s="81">
        <f t="shared" si="28"/>
        <v>43199239</v>
      </c>
      <c r="AB56" s="81">
        <f t="shared" si="29"/>
        <v>155607085</v>
      </c>
      <c r="AC56" s="40">
        <f t="shared" si="30"/>
        <v>0.5933199199568562</v>
      </c>
      <c r="AD56" s="80">
        <v>27081129</v>
      </c>
      <c r="AE56" s="81">
        <v>10086382</v>
      </c>
      <c r="AF56" s="81">
        <f t="shared" si="31"/>
        <v>37167511</v>
      </c>
      <c r="AG56" s="40">
        <f t="shared" si="32"/>
        <v>0.6974152281950092</v>
      </c>
      <c r="AH56" s="40">
        <f t="shared" si="33"/>
        <v>2.074786848115818</v>
      </c>
      <c r="AI56" s="12">
        <v>145842774</v>
      </c>
      <c r="AJ56" s="12">
        <v>207418581</v>
      </c>
      <c r="AK56" s="12">
        <v>144656877</v>
      </c>
      <c r="AL56" s="12"/>
    </row>
    <row r="57" spans="1:38" s="13" customFormat="1" ht="12.75">
      <c r="A57" s="29" t="s">
        <v>97</v>
      </c>
      <c r="B57" s="63" t="s">
        <v>184</v>
      </c>
      <c r="C57" s="39" t="s">
        <v>185</v>
      </c>
      <c r="D57" s="80">
        <v>101552724</v>
      </c>
      <c r="E57" s="81">
        <v>88875143</v>
      </c>
      <c r="F57" s="82">
        <f t="shared" si="17"/>
        <v>190427867</v>
      </c>
      <c r="G57" s="80">
        <v>101552724</v>
      </c>
      <c r="H57" s="81">
        <v>88875143</v>
      </c>
      <c r="I57" s="83">
        <f t="shared" si="18"/>
        <v>190427867</v>
      </c>
      <c r="J57" s="80">
        <v>30507809</v>
      </c>
      <c r="K57" s="81">
        <v>9152420</v>
      </c>
      <c r="L57" s="81">
        <f t="shared" si="19"/>
        <v>39660229</v>
      </c>
      <c r="M57" s="40">
        <f t="shared" si="20"/>
        <v>0.20826903974091146</v>
      </c>
      <c r="N57" s="108">
        <v>25346454</v>
      </c>
      <c r="O57" s="109">
        <v>0</v>
      </c>
      <c r="P57" s="110">
        <f t="shared" si="21"/>
        <v>25346454</v>
      </c>
      <c r="Q57" s="40">
        <f t="shared" si="22"/>
        <v>0.133102651409733</v>
      </c>
      <c r="R57" s="108">
        <v>18964207</v>
      </c>
      <c r="S57" s="110">
        <v>13056487</v>
      </c>
      <c r="T57" s="110">
        <f t="shared" si="23"/>
        <v>32020694</v>
      </c>
      <c r="U57" s="40">
        <f t="shared" si="24"/>
        <v>0.16815130319135488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74818470</v>
      </c>
      <c r="AA57" s="81">
        <f t="shared" si="28"/>
        <v>22208907</v>
      </c>
      <c r="AB57" s="81">
        <f t="shared" si="29"/>
        <v>97027377</v>
      </c>
      <c r="AC57" s="40">
        <f t="shared" si="30"/>
        <v>0.5095229943419993</v>
      </c>
      <c r="AD57" s="80">
        <v>27271101</v>
      </c>
      <c r="AE57" s="81">
        <v>9489471</v>
      </c>
      <c r="AF57" s="81">
        <f t="shared" si="31"/>
        <v>36760572</v>
      </c>
      <c r="AG57" s="40">
        <f t="shared" si="32"/>
        <v>0.35847500983697717</v>
      </c>
      <c r="AH57" s="40">
        <f t="shared" si="33"/>
        <v>-0.12893917972767122</v>
      </c>
      <c r="AI57" s="12">
        <v>251116269</v>
      </c>
      <c r="AJ57" s="12">
        <v>251116269</v>
      </c>
      <c r="AK57" s="12">
        <v>90018907</v>
      </c>
      <c r="AL57" s="12"/>
    </row>
    <row r="58" spans="1:38" s="13" customFormat="1" ht="12.75">
      <c r="A58" s="29" t="s">
        <v>97</v>
      </c>
      <c r="B58" s="63" t="s">
        <v>186</v>
      </c>
      <c r="C58" s="39" t="s">
        <v>187</v>
      </c>
      <c r="D58" s="80">
        <v>69785500</v>
      </c>
      <c r="E58" s="81">
        <v>28963550</v>
      </c>
      <c r="F58" s="82">
        <f t="shared" si="17"/>
        <v>98749050</v>
      </c>
      <c r="G58" s="80">
        <v>69785500</v>
      </c>
      <c r="H58" s="81">
        <v>28963550</v>
      </c>
      <c r="I58" s="82">
        <f t="shared" si="18"/>
        <v>98749050</v>
      </c>
      <c r="J58" s="80">
        <v>13343668</v>
      </c>
      <c r="K58" s="94">
        <v>4169222</v>
      </c>
      <c r="L58" s="81">
        <f t="shared" si="19"/>
        <v>17512890</v>
      </c>
      <c r="M58" s="40">
        <f t="shared" si="20"/>
        <v>0.1773474276461394</v>
      </c>
      <c r="N58" s="108">
        <v>20615149</v>
      </c>
      <c r="O58" s="109">
        <v>1508750</v>
      </c>
      <c r="P58" s="110">
        <f t="shared" si="21"/>
        <v>22123899</v>
      </c>
      <c r="Q58" s="40">
        <f t="shared" si="22"/>
        <v>0.22404163888158923</v>
      </c>
      <c r="R58" s="108">
        <v>14913911</v>
      </c>
      <c r="S58" s="110">
        <v>4601115</v>
      </c>
      <c r="T58" s="110">
        <f t="shared" si="23"/>
        <v>19515026</v>
      </c>
      <c r="U58" s="40">
        <f t="shared" si="24"/>
        <v>0.19762241763338484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48872728</v>
      </c>
      <c r="AA58" s="81">
        <f t="shared" si="28"/>
        <v>10279087</v>
      </c>
      <c r="AB58" s="81">
        <f t="shared" si="29"/>
        <v>59151815</v>
      </c>
      <c r="AC58" s="40">
        <f t="shared" si="30"/>
        <v>0.5990114841611135</v>
      </c>
      <c r="AD58" s="80">
        <v>11486094</v>
      </c>
      <c r="AE58" s="81">
        <v>2746712</v>
      </c>
      <c r="AF58" s="81">
        <f t="shared" si="31"/>
        <v>14232806</v>
      </c>
      <c r="AG58" s="40">
        <f t="shared" si="32"/>
        <v>0.6972464669030893</v>
      </c>
      <c r="AH58" s="40">
        <f t="shared" si="33"/>
        <v>0.3711299093095206</v>
      </c>
      <c r="AI58" s="12">
        <v>95220428</v>
      </c>
      <c r="AJ58" s="12">
        <v>95220428</v>
      </c>
      <c r="AK58" s="12">
        <v>66392107</v>
      </c>
      <c r="AL58" s="12"/>
    </row>
    <row r="59" spans="1:38" s="13" customFormat="1" ht="12.75">
      <c r="A59" s="29" t="s">
        <v>116</v>
      </c>
      <c r="B59" s="63" t="s">
        <v>188</v>
      </c>
      <c r="C59" s="39" t="s">
        <v>189</v>
      </c>
      <c r="D59" s="80">
        <v>361461561</v>
      </c>
      <c r="E59" s="81">
        <v>557306879</v>
      </c>
      <c r="F59" s="82">
        <f t="shared" si="17"/>
        <v>918768440</v>
      </c>
      <c r="G59" s="80">
        <v>361461561</v>
      </c>
      <c r="H59" s="81">
        <v>557306879</v>
      </c>
      <c r="I59" s="82">
        <f t="shared" si="18"/>
        <v>918768440</v>
      </c>
      <c r="J59" s="80">
        <v>46448572</v>
      </c>
      <c r="K59" s="94">
        <v>98610103</v>
      </c>
      <c r="L59" s="81">
        <f t="shared" si="19"/>
        <v>145058675</v>
      </c>
      <c r="M59" s="40">
        <f t="shared" si="20"/>
        <v>0.15788382435077983</v>
      </c>
      <c r="N59" s="108">
        <v>70929475</v>
      </c>
      <c r="O59" s="109">
        <v>111370133</v>
      </c>
      <c r="P59" s="110">
        <f t="shared" si="21"/>
        <v>182299608</v>
      </c>
      <c r="Q59" s="40">
        <f t="shared" si="22"/>
        <v>0.19841735965593246</v>
      </c>
      <c r="R59" s="108">
        <v>82022541</v>
      </c>
      <c r="S59" s="110">
        <v>112843287</v>
      </c>
      <c r="T59" s="110">
        <f t="shared" si="23"/>
        <v>194865828</v>
      </c>
      <c r="U59" s="40">
        <f t="shared" si="24"/>
        <v>0.21209460351076057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199400588</v>
      </c>
      <c r="AA59" s="81">
        <f t="shared" si="28"/>
        <v>322823523</v>
      </c>
      <c r="AB59" s="81">
        <f t="shared" si="29"/>
        <v>522224111</v>
      </c>
      <c r="AC59" s="40">
        <f t="shared" si="30"/>
        <v>0.5683957875174729</v>
      </c>
      <c r="AD59" s="80">
        <v>65754010</v>
      </c>
      <c r="AE59" s="81">
        <v>82672519</v>
      </c>
      <c r="AF59" s="81">
        <f t="shared" si="31"/>
        <v>148426529</v>
      </c>
      <c r="AG59" s="40">
        <f t="shared" si="32"/>
        <v>0.43991982853555645</v>
      </c>
      <c r="AH59" s="40">
        <f t="shared" si="33"/>
        <v>0.31287734957407776</v>
      </c>
      <c r="AI59" s="12">
        <v>773927901</v>
      </c>
      <c r="AJ59" s="12">
        <v>793877478</v>
      </c>
      <c r="AK59" s="12">
        <v>349242444</v>
      </c>
      <c r="AL59" s="12"/>
    </row>
    <row r="60" spans="1:38" s="59" customFormat="1" ht="12.75">
      <c r="A60" s="64"/>
      <c r="B60" s="65" t="s">
        <v>190</v>
      </c>
      <c r="C60" s="32"/>
      <c r="D60" s="84">
        <f>SUM(D55:D59)</f>
        <v>894211440</v>
      </c>
      <c r="E60" s="85">
        <f>SUM(E55:E59)</f>
        <v>952589603</v>
      </c>
      <c r="F60" s="86">
        <f t="shared" si="17"/>
        <v>1846801043</v>
      </c>
      <c r="G60" s="84">
        <f>SUM(G55:G59)</f>
        <v>908037523</v>
      </c>
      <c r="H60" s="85">
        <f>SUM(H55:H59)</f>
        <v>930416855</v>
      </c>
      <c r="I60" s="93">
        <f t="shared" si="18"/>
        <v>1838454378</v>
      </c>
      <c r="J60" s="84">
        <f>SUM(J55:J59)</f>
        <v>148720213</v>
      </c>
      <c r="K60" s="95">
        <f>SUM(K55:K59)</f>
        <v>122506616</v>
      </c>
      <c r="L60" s="85">
        <f t="shared" si="19"/>
        <v>271226829</v>
      </c>
      <c r="M60" s="44">
        <f t="shared" si="20"/>
        <v>0.14686304733692962</v>
      </c>
      <c r="N60" s="114">
        <f>SUM(N55:N59)</f>
        <v>183746305</v>
      </c>
      <c r="O60" s="115">
        <f>SUM(O55:O59)</f>
        <v>124037558</v>
      </c>
      <c r="P60" s="116">
        <f t="shared" si="21"/>
        <v>307783863</v>
      </c>
      <c r="Q60" s="44">
        <f t="shared" si="22"/>
        <v>0.1666578347281126</v>
      </c>
      <c r="R60" s="114">
        <f>SUM(R55:R59)</f>
        <v>228603244</v>
      </c>
      <c r="S60" s="116">
        <f>SUM(S55:S59)</f>
        <v>184468978</v>
      </c>
      <c r="T60" s="116">
        <f t="shared" si="23"/>
        <v>413072222</v>
      </c>
      <c r="U60" s="44">
        <f t="shared" si="24"/>
        <v>0.22468451050135332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561069762</v>
      </c>
      <c r="AA60" s="85">
        <f t="shared" si="28"/>
        <v>431013152</v>
      </c>
      <c r="AB60" s="85">
        <f t="shared" si="29"/>
        <v>992082914</v>
      </c>
      <c r="AC60" s="44">
        <f t="shared" si="30"/>
        <v>0.5396287913759696</v>
      </c>
      <c r="AD60" s="84">
        <f>SUM(AD55:AD59)</f>
        <v>163831201</v>
      </c>
      <c r="AE60" s="85">
        <f>SUM(AE55:AE59)</f>
        <v>110992254</v>
      </c>
      <c r="AF60" s="85">
        <f t="shared" si="31"/>
        <v>274823455</v>
      </c>
      <c r="AG60" s="44">
        <f t="shared" si="32"/>
        <v>0.44977036081608485</v>
      </c>
      <c r="AH60" s="44">
        <f t="shared" si="33"/>
        <v>0.50304573530669</v>
      </c>
      <c r="AI60" s="66">
        <f>SUM(AI55:AI59)</f>
        <v>1389991415</v>
      </c>
      <c r="AJ60" s="66">
        <f>SUM(AJ55:AJ59)</f>
        <v>1659144548</v>
      </c>
      <c r="AK60" s="66">
        <f>SUM(AK55:AK59)</f>
        <v>746234042</v>
      </c>
      <c r="AL60" s="66"/>
    </row>
    <row r="61" spans="1:38" s="59" customFormat="1" ht="12.75">
      <c r="A61" s="64"/>
      <c r="B61" s="65" t="s">
        <v>191</v>
      </c>
      <c r="C61" s="32"/>
      <c r="D61" s="84">
        <f>SUM(D9:D10,D12:D21,D23:D30,D32:D40,D42:D46,D48:D53,D55:D59)</f>
        <v>20286636128</v>
      </c>
      <c r="E61" s="85">
        <f>SUM(E9:E10,E12:E21,E23:E30,E32:E40,E42:E46,E48:E53,E55:E59)</f>
        <v>6264428360</v>
      </c>
      <c r="F61" s="86">
        <f t="shared" si="17"/>
        <v>26551064488</v>
      </c>
      <c r="G61" s="84">
        <f>SUM(G9:G10,G12:G21,G23:G30,G32:G40,G42:G46,G48:G53,G55:G59)</f>
        <v>21182420533</v>
      </c>
      <c r="H61" s="85">
        <f>SUM(H9:H10,H12:H21,H23:H30,H32:H40,H42:H46,H48:H53,H55:H59)</f>
        <v>7147263287</v>
      </c>
      <c r="I61" s="93">
        <f t="shared" si="18"/>
        <v>28329683820</v>
      </c>
      <c r="J61" s="84">
        <f>SUM(J9:J10,J12:J21,J23:J30,J32:J40,J42:J46,J48:J53,J55:J59)</f>
        <v>4157637174</v>
      </c>
      <c r="K61" s="95">
        <f>SUM(K9:K10,K12:K21,K23:K30,K32:K40,K42:K46,K48:K53,K55:K59)</f>
        <v>778936360</v>
      </c>
      <c r="L61" s="85">
        <f t="shared" si="19"/>
        <v>4936573534</v>
      </c>
      <c r="M61" s="44">
        <f t="shared" si="20"/>
        <v>0.18592751850801048</v>
      </c>
      <c r="N61" s="114">
        <f>SUM(N9:N10,N12:N21,N23:N30,N32:N40,N42:N46,N48:N53,N55:N59)</f>
        <v>4485199166</v>
      </c>
      <c r="O61" s="115">
        <f>SUM(O9:O10,O12:O21,O23:O30,O32:O40,O42:O46,O48:O53,O55:O59)</f>
        <v>1112951086</v>
      </c>
      <c r="P61" s="116">
        <f t="shared" si="21"/>
        <v>5598150252</v>
      </c>
      <c r="Q61" s="44">
        <f t="shared" si="22"/>
        <v>0.2108446632913771</v>
      </c>
      <c r="R61" s="114">
        <f>SUM(R9:R10,R12:R21,R23:R30,R32:R40,R42:R46,R48:R53,R55:R59)</f>
        <v>4322550386</v>
      </c>
      <c r="S61" s="116">
        <f>SUM(S9:S10,S12:S21,S23:S30,S32:S40,S42:S46,S48:S53,S55:S59)</f>
        <v>916511521</v>
      </c>
      <c r="T61" s="116">
        <f t="shared" si="23"/>
        <v>5239061907</v>
      </c>
      <c r="U61" s="44">
        <f t="shared" si="24"/>
        <v>0.18493188770788052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12965386726</v>
      </c>
      <c r="AA61" s="85">
        <f t="shared" si="28"/>
        <v>2808398967</v>
      </c>
      <c r="AB61" s="85">
        <f t="shared" si="29"/>
        <v>15773785693</v>
      </c>
      <c r="AC61" s="44">
        <f t="shared" si="30"/>
        <v>0.5567935665368821</v>
      </c>
      <c r="AD61" s="84">
        <f>SUM(AD9:AD10,AD12:AD21,AD23:AD30,AD32:AD40,AD42:AD46,AD48:AD53,AD55:AD59)</f>
        <v>4014034817</v>
      </c>
      <c r="AE61" s="85">
        <f>SUM(AE9:AE10,AE12:AE21,AE23:AE30,AE32:AE40,AE42:AE46,AE48:AE53,AE55:AE59)</f>
        <v>777947960</v>
      </c>
      <c r="AF61" s="85">
        <f t="shared" si="31"/>
        <v>4791982777</v>
      </c>
      <c r="AG61" s="44">
        <f t="shared" si="32"/>
        <v>0.6104495783826588</v>
      </c>
      <c r="AH61" s="44">
        <f t="shared" si="33"/>
        <v>0.093297315705273</v>
      </c>
      <c r="AI61" s="66">
        <f>SUM(AI9:AI10,AI12:AI21,AI23:AI30,AI32:AI40,AI42:AI46,AI48:AI53,AI55:AI59)</f>
        <v>22892019721</v>
      </c>
      <c r="AJ61" s="66">
        <f>SUM(AJ9:AJ10,AJ12:AJ21,AJ23:AJ30,AJ32:AJ40,AJ42:AJ46,AJ48:AJ53,AJ55:AJ59)</f>
        <v>23167186439</v>
      </c>
      <c r="AK61" s="66">
        <f>SUM(AK9:AK10,AK12:AK21,AK23:AK30,AK32:AK40,AK42:AK46,AK48:AK53,AK55:AK59)</f>
        <v>14142399194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50</v>
      </c>
      <c r="C9" s="39" t="s">
        <v>51</v>
      </c>
      <c r="D9" s="80">
        <v>4176314817</v>
      </c>
      <c r="E9" s="81">
        <v>753667166</v>
      </c>
      <c r="F9" s="82">
        <f>$D9+$E9</f>
        <v>4929981983</v>
      </c>
      <c r="G9" s="80">
        <v>4176314817</v>
      </c>
      <c r="H9" s="81">
        <v>753667166</v>
      </c>
      <c r="I9" s="83">
        <f>$G9+$H9</f>
        <v>4929981983</v>
      </c>
      <c r="J9" s="80">
        <v>799138922</v>
      </c>
      <c r="K9" s="81">
        <v>116277776</v>
      </c>
      <c r="L9" s="81">
        <f>$J9+$K9</f>
        <v>915416698</v>
      </c>
      <c r="M9" s="40">
        <f>IF($F9=0,0,$L9/$F9)</f>
        <v>0.18568357879534264</v>
      </c>
      <c r="N9" s="108">
        <v>811992414</v>
      </c>
      <c r="O9" s="109">
        <v>154865526</v>
      </c>
      <c r="P9" s="110">
        <f>$N9+$O9</f>
        <v>966857940</v>
      </c>
      <c r="Q9" s="40">
        <f>IF($F9=0,0,$P9/$F9)</f>
        <v>0.19611794593448922</v>
      </c>
      <c r="R9" s="108">
        <v>968653326</v>
      </c>
      <c r="S9" s="110">
        <v>142013572</v>
      </c>
      <c r="T9" s="110">
        <f>$R9+$S9</f>
        <v>1110666898</v>
      </c>
      <c r="U9" s="40">
        <f>IF($I9=0,0,$T9/$I9)</f>
        <v>0.2252882265756548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2579784662</v>
      </c>
      <c r="AA9" s="81">
        <f>$K9+$O9+$S9</f>
        <v>413156874</v>
      </c>
      <c r="AB9" s="81">
        <f>$Z9+$AA9</f>
        <v>2992941536</v>
      </c>
      <c r="AC9" s="40">
        <f>IF($I9=0,0,$AB9/$I9)</f>
        <v>0.6070897513054867</v>
      </c>
      <c r="AD9" s="80">
        <v>748843659</v>
      </c>
      <c r="AE9" s="81">
        <v>121655458</v>
      </c>
      <c r="AF9" s="81">
        <f>$AD9+$AE9</f>
        <v>870499117</v>
      </c>
      <c r="AG9" s="40">
        <f>IF($AJ9=0,0,$AK9/$AJ9)</f>
        <v>0.5638171763547918</v>
      </c>
      <c r="AH9" s="40">
        <f>IF($AF9=0,0,(($T9/$AF9)-1))</f>
        <v>0.27589663942186404</v>
      </c>
      <c r="AI9" s="12">
        <v>4515676795</v>
      </c>
      <c r="AJ9" s="12">
        <v>4565634883</v>
      </c>
      <c r="AK9" s="12">
        <v>2574183368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4176314817</v>
      </c>
      <c r="E10" s="85">
        <f>E9</f>
        <v>753667166</v>
      </c>
      <c r="F10" s="93">
        <f aca="true" t="shared" si="0" ref="F10:F38">$D10+$E10</f>
        <v>4929981983</v>
      </c>
      <c r="G10" s="84">
        <f>G9</f>
        <v>4176314817</v>
      </c>
      <c r="H10" s="85">
        <f>H9</f>
        <v>753667166</v>
      </c>
      <c r="I10" s="86">
        <f aca="true" t="shared" si="1" ref="I10:I38">$G10+$H10</f>
        <v>4929981983</v>
      </c>
      <c r="J10" s="84">
        <f>J9</f>
        <v>799138922</v>
      </c>
      <c r="K10" s="85">
        <f>K9</f>
        <v>116277776</v>
      </c>
      <c r="L10" s="85">
        <f aca="true" t="shared" si="2" ref="L10:L38">$J10+$K10</f>
        <v>915416698</v>
      </c>
      <c r="M10" s="44">
        <f aca="true" t="shared" si="3" ref="M10:M38">IF($F10=0,0,$L10/$F10)</f>
        <v>0.18568357879534264</v>
      </c>
      <c r="N10" s="114">
        <f>N9</f>
        <v>811992414</v>
      </c>
      <c r="O10" s="115">
        <f>O9</f>
        <v>154865526</v>
      </c>
      <c r="P10" s="116">
        <f aca="true" t="shared" si="4" ref="P10:P38">$N10+$O10</f>
        <v>966857940</v>
      </c>
      <c r="Q10" s="44">
        <f aca="true" t="shared" si="5" ref="Q10:Q38">IF($F10=0,0,$P10/$F10)</f>
        <v>0.19611794593448922</v>
      </c>
      <c r="R10" s="114">
        <f>R9</f>
        <v>968653326</v>
      </c>
      <c r="S10" s="116">
        <f>S9</f>
        <v>142013572</v>
      </c>
      <c r="T10" s="116">
        <f aca="true" t="shared" si="6" ref="T10:T38">$R10+$S10</f>
        <v>1110666898</v>
      </c>
      <c r="U10" s="44">
        <f aca="true" t="shared" si="7" ref="U10:U38">IF($I10=0,0,$T10/$I10)</f>
        <v>0.2252882265756548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$J10+$N10+$R10</f>
        <v>2579784662</v>
      </c>
      <c r="AA10" s="85">
        <f aca="true" t="shared" si="11" ref="AA10:AA38">$K10+$O10+$S10</f>
        <v>413156874</v>
      </c>
      <c r="AB10" s="85">
        <f aca="true" t="shared" si="12" ref="AB10:AB38">$Z10+$AA10</f>
        <v>2992941536</v>
      </c>
      <c r="AC10" s="44">
        <f aca="true" t="shared" si="13" ref="AC10:AC38">IF($I10=0,0,$AB10/$I10)</f>
        <v>0.6070897513054867</v>
      </c>
      <c r="AD10" s="84">
        <f>AD9</f>
        <v>748843659</v>
      </c>
      <c r="AE10" s="85">
        <f>AE9</f>
        <v>121655458</v>
      </c>
      <c r="AF10" s="85">
        <f aca="true" t="shared" si="14" ref="AF10:AF38">$AD10+$AE10</f>
        <v>870499117</v>
      </c>
      <c r="AG10" s="44">
        <f aca="true" t="shared" si="15" ref="AG10:AG38">IF($AJ10=0,0,$AK10/$AJ10)</f>
        <v>0.5638171763547918</v>
      </c>
      <c r="AH10" s="44">
        <f aca="true" t="shared" si="16" ref="AH10:AH38">IF($AF10=0,0,(($T10/$AF10)-1))</f>
        <v>0.27589663942186404</v>
      </c>
      <c r="AI10" s="66">
        <f>AI9</f>
        <v>4515676795</v>
      </c>
      <c r="AJ10" s="66">
        <f>AJ9</f>
        <v>4565634883</v>
      </c>
      <c r="AK10" s="66">
        <f>AK9</f>
        <v>2574183368</v>
      </c>
      <c r="AL10" s="66"/>
    </row>
    <row r="11" spans="1:38" s="13" customFormat="1" ht="12.75">
      <c r="A11" s="29" t="s">
        <v>97</v>
      </c>
      <c r="B11" s="63" t="s">
        <v>192</v>
      </c>
      <c r="C11" s="39" t="s">
        <v>193</v>
      </c>
      <c r="D11" s="80">
        <v>101756000</v>
      </c>
      <c r="E11" s="81">
        <v>23881450</v>
      </c>
      <c r="F11" s="82">
        <f t="shared" si="0"/>
        <v>125637450</v>
      </c>
      <c r="G11" s="80">
        <v>105507000</v>
      </c>
      <c r="H11" s="81">
        <v>25544600</v>
      </c>
      <c r="I11" s="83">
        <f t="shared" si="1"/>
        <v>131051600</v>
      </c>
      <c r="J11" s="80">
        <v>16799981</v>
      </c>
      <c r="K11" s="81">
        <v>6554924</v>
      </c>
      <c r="L11" s="81">
        <f t="shared" si="2"/>
        <v>23354905</v>
      </c>
      <c r="M11" s="40">
        <f t="shared" si="3"/>
        <v>0.18589126888519306</v>
      </c>
      <c r="N11" s="108">
        <v>17355002</v>
      </c>
      <c r="O11" s="109">
        <v>4861089</v>
      </c>
      <c r="P11" s="110">
        <f t="shared" si="4"/>
        <v>22216091</v>
      </c>
      <c r="Q11" s="40">
        <f t="shared" si="5"/>
        <v>0.17682698112704454</v>
      </c>
      <c r="R11" s="108">
        <v>17181810</v>
      </c>
      <c r="S11" s="110">
        <v>5288180</v>
      </c>
      <c r="T11" s="110">
        <f t="shared" si="6"/>
        <v>22469990</v>
      </c>
      <c r="U11" s="40">
        <f t="shared" si="7"/>
        <v>0.17145910465801256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51336793</v>
      </c>
      <c r="AA11" s="81">
        <f t="shared" si="11"/>
        <v>16704193</v>
      </c>
      <c r="AB11" s="81">
        <f t="shared" si="12"/>
        <v>68040986</v>
      </c>
      <c r="AC11" s="40">
        <f t="shared" si="13"/>
        <v>0.5191923334014998</v>
      </c>
      <c r="AD11" s="80">
        <v>16164751</v>
      </c>
      <c r="AE11" s="81">
        <v>5432999</v>
      </c>
      <c r="AF11" s="81">
        <f t="shared" si="14"/>
        <v>21597750</v>
      </c>
      <c r="AG11" s="40">
        <f t="shared" si="15"/>
        <v>0.5254355897481213</v>
      </c>
      <c r="AH11" s="40">
        <f t="shared" si="16"/>
        <v>0.040385688324015234</v>
      </c>
      <c r="AI11" s="12">
        <v>108103675</v>
      </c>
      <c r="AJ11" s="12">
        <v>113594673</v>
      </c>
      <c r="AK11" s="12">
        <v>59686684</v>
      </c>
      <c r="AL11" s="12"/>
    </row>
    <row r="12" spans="1:38" s="13" customFormat="1" ht="12.75">
      <c r="A12" s="29" t="s">
        <v>97</v>
      </c>
      <c r="B12" s="63" t="s">
        <v>194</v>
      </c>
      <c r="C12" s="39" t="s">
        <v>195</v>
      </c>
      <c r="D12" s="80">
        <v>200354575</v>
      </c>
      <c r="E12" s="81">
        <v>53330000</v>
      </c>
      <c r="F12" s="82">
        <f t="shared" si="0"/>
        <v>253684575</v>
      </c>
      <c r="G12" s="80">
        <v>200354575</v>
      </c>
      <c r="H12" s="81">
        <v>53330000</v>
      </c>
      <c r="I12" s="83">
        <f t="shared" si="1"/>
        <v>253684575</v>
      </c>
      <c r="J12" s="80">
        <v>85479233</v>
      </c>
      <c r="K12" s="81">
        <v>6722765</v>
      </c>
      <c r="L12" s="81">
        <f t="shared" si="2"/>
        <v>92201998</v>
      </c>
      <c r="M12" s="40">
        <f t="shared" si="3"/>
        <v>0.36345133715757055</v>
      </c>
      <c r="N12" s="108">
        <v>69873405</v>
      </c>
      <c r="O12" s="109">
        <v>3995782</v>
      </c>
      <c r="P12" s="110">
        <f t="shared" si="4"/>
        <v>73869187</v>
      </c>
      <c r="Q12" s="40">
        <f t="shared" si="5"/>
        <v>0.2911851735565712</v>
      </c>
      <c r="R12" s="108">
        <v>75327234</v>
      </c>
      <c r="S12" s="110">
        <v>15590309</v>
      </c>
      <c r="T12" s="110">
        <f t="shared" si="6"/>
        <v>90917543</v>
      </c>
      <c r="U12" s="40">
        <f t="shared" si="7"/>
        <v>0.3583881400751307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230679872</v>
      </c>
      <c r="AA12" s="81">
        <f t="shared" si="11"/>
        <v>26308856</v>
      </c>
      <c r="AB12" s="81">
        <f t="shared" si="12"/>
        <v>256988728</v>
      </c>
      <c r="AC12" s="40">
        <f t="shared" si="13"/>
        <v>1.0130246507892724</v>
      </c>
      <c r="AD12" s="80">
        <v>44337172</v>
      </c>
      <c r="AE12" s="81">
        <v>6373593</v>
      </c>
      <c r="AF12" s="81">
        <f t="shared" si="14"/>
        <v>50710765</v>
      </c>
      <c r="AG12" s="40">
        <f t="shared" si="15"/>
        <v>0.9948606322154409</v>
      </c>
      <c r="AH12" s="40">
        <f t="shared" si="16"/>
        <v>0.792864749723259</v>
      </c>
      <c r="AI12" s="12">
        <v>223545217</v>
      </c>
      <c r="AJ12" s="12">
        <v>204812935</v>
      </c>
      <c r="AK12" s="12">
        <v>203760326</v>
      </c>
      <c r="AL12" s="12"/>
    </row>
    <row r="13" spans="1:38" s="13" customFormat="1" ht="12.75">
      <c r="A13" s="29" t="s">
        <v>97</v>
      </c>
      <c r="B13" s="63" t="s">
        <v>196</v>
      </c>
      <c r="C13" s="39" t="s">
        <v>197</v>
      </c>
      <c r="D13" s="80">
        <v>124549018</v>
      </c>
      <c r="E13" s="81">
        <v>33125570</v>
      </c>
      <c r="F13" s="82">
        <f t="shared" si="0"/>
        <v>157674588</v>
      </c>
      <c r="G13" s="80">
        <v>124549018</v>
      </c>
      <c r="H13" s="81">
        <v>33125570</v>
      </c>
      <c r="I13" s="83">
        <f t="shared" si="1"/>
        <v>157674588</v>
      </c>
      <c r="J13" s="80">
        <v>20155453</v>
      </c>
      <c r="K13" s="81">
        <v>4433279</v>
      </c>
      <c r="L13" s="81">
        <f t="shared" si="2"/>
        <v>24588732</v>
      </c>
      <c r="M13" s="40">
        <f t="shared" si="3"/>
        <v>0.15594606785971116</v>
      </c>
      <c r="N13" s="108">
        <v>23188595</v>
      </c>
      <c r="O13" s="109">
        <v>11018603</v>
      </c>
      <c r="P13" s="110">
        <f t="shared" si="4"/>
        <v>34207198</v>
      </c>
      <c r="Q13" s="40">
        <f t="shared" si="5"/>
        <v>0.2169480728245188</v>
      </c>
      <c r="R13" s="108">
        <v>24636551</v>
      </c>
      <c r="S13" s="110">
        <v>12085574</v>
      </c>
      <c r="T13" s="110">
        <f t="shared" si="6"/>
        <v>36722125</v>
      </c>
      <c r="U13" s="40">
        <f t="shared" si="7"/>
        <v>0.23289818267988752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67980599</v>
      </c>
      <c r="AA13" s="81">
        <f t="shared" si="11"/>
        <v>27537456</v>
      </c>
      <c r="AB13" s="81">
        <f t="shared" si="12"/>
        <v>95518055</v>
      </c>
      <c r="AC13" s="40">
        <f t="shared" si="13"/>
        <v>0.6057923233641175</v>
      </c>
      <c r="AD13" s="80">
        <v>17005445</v>
      </c>
      <c r="AE13" s="81">
        <v>9209171</v>
      </c>
      <c r="AF13" s="81">
        <f t="shared" si="14"/>
        <v>26214616</v>
      </c>
      <c r="AG13" s="40">
        <f t="shared" si="15"/>
        <v>0.5245696990265177</v>
      </c>
      <c r="AH13" s="40">
        <f t="shared" si="16"/>
        <v>0.4008263558009013</v>
      </c>
      <c r="AI13" s="12">
        <v>101964275</v>
      </c>
      <c r="AJ13" s="12">
        <v>127045146</v>
      </c>
      <c r="AK13" s="12">
        <v>66644034</v>
      </c>
      <c r="AL13" s="12"/>
    </row>
    <row r="14" spans="1:38" s="13" customFormat="1" ht="12.75">
      <c r="A14" s="29" t="s">
        <v>97</v>
      </c>
      <c r="B14" s="63" t="s">
        <v>198</v>
      </c>
      <c r="C14" s="39" t="s">
        <v>199</v>
      </c>
      <c r="D14" s="80">
        <v>80813179</v>
      </c>
      <c r="E14" s="81">
        <v>17802850</v>
      </c>
      <c r="F14" s="82">
        <f t="shared" si="0"/>
        <v>98616029</v>
      </c>
      <c r="G14" s="80">
        <v>80813179</v>
      </c>
      <c r="H14" s="81">
        <v>17802850</v>
      </c>
      <c r="I14" s="83">
        <f t="shared" si="1"/>
        <v>98616029</v>
      </c>
      <c r="J14" s="80">
        <v>0</v>
      </c>
      <c r="K14" s="81">
        <v>0</v>
      </c>
      <c r="L14" s="81">
        <f t="shared" si="2"/>
        <v>0</v>
      </c>
      <c r="M14" s="40">
        <f t="shared" si="3"/>
        <v>0</v>
      </c>
      <c r="N14" s="108">
        <v>4181807</v>
      </c>
      <c r="O14" s="109">
        <v>899528</v>
      </c>
      <c r="P14" s="110">
        <f t="shared" si="4"/>
        <v>5081335</v>
      </c>
      <c r="Q14" s="40">
        <f t="shared" si="5"/>
        <v>0.051526461281461655</v>
      </c>
      <c r="R14" s="108">
        <v>4289249</v>
      </c>
      <c r="S14" s="110">
        <v>0</v>
      </c>
      <c r="T14" s="110">
        <f t="shared" si="6"/>
        <v>4289249</v>
      </c>
      <c r="U14" s="40">
        <f t="shared" si="7"/>
        <v>0.04349444044233418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8471056</v>
      </c>
      <c r="AA14" s="81">
        <f t="shared" si="11"/>
        <v>899528</v>
      </c>
      <c r="AB14" s="81">
        <f t="shared" si="12"/>
        <v>9370584</v>
      </c>
      <c r="AC14" s="40">
        <f t="shared" si="13"/>
        <v>0.09502090172379583</v>
      </c>
      <c r="AD14" s="80">
        <v>10097285</v>
      </c>
      <c r="AE14" s="81">
        <v>3256028</v>
      </c>
      <c r="AF14" s="81">
        <f t="shared" si="14"/>
        <v>13353313</v>
      </c>
      <c r="AG14" s="40">
        <f t="shared" si="15"/>
        <v>0.7011185438060977</v>
      </c>
      <c r="AH14" s="40">
        <f t="shared" si="16"/>
        <v>-0.6787876536706658</v>
      </c>
      <c r="AI14" s="12">
        <v>64366790</v>
      </c>
      <c r="AJ14" s="12">
        <v>65612361</v>
      </c>
      <c r="AK14" s="12">
        <v>46002043</v>
      </c>
      <c r="AL14" s="12"/>
    </row>
    <row r="15" spans="1:38" s="13" customFormat="1" ht="12.75">
      <c r="A15" s="29" t="s">
        <v>116</v>
      </c>
      <c r="B15" s="63" t="s">
        <v>200</v>
      </c>
      <c r="C15" s="39" t="s">
        <v>201</v>
      </c>
      <c r="D15" s="80">
        <v>59709199</v>
      </c>
      <c r="E15" s="81">
        <v>5120465</v>
      </c>
      <c r="F15" s="82">
        <f t="shared" si="0"/>
        <v>64829664</v>
      </c>
      <c r="G15" s="80">
        <v>65707611</v>
      </c>
      <c r="H15" s="81">
        <v>5561093</v>
      </c>
      <c r="I15" s="83">
        <f t="shared" si="1"/>
        <v>71268704</v>
      </c>
      <c r="J15" s="80">
        <v>17243270</v>
      </c>
      <c r="K15" s="81">
        <v>1725632</v>
      </c>
      <c r="L15" s="81">
        <f t="shared" si="2"/>
        <v>18968902</v>
      </c>
      <c r="M15" s="40">
        <f t="shared" si="3"/>
        <v>0.2925960251776101</v>
      </c>
      <c r="N15" s="108">
        <v>20531304</v>
      </c>
      <c r="O15" s="109">
        <v>430262</v>
      </c>
      <c r="P15" s="110">
        <f t="shared" si="4"/>
        <v>20961566</v>
      </c>
      <c r="Q15" s="40">
        <f t="shared" si="5"/>
        <v>0.3233329421543817</v>
      </c>
      <c r="R15" s="108">
        <v>10983339</v>
      </c>
      <c r="S15" s="110">
        <v>62234</v>
      </c>
      <c r="T15" s="110">
        <f t="shared" si="6"/>
        <v>11045573</v>
      </c>
      <c r="U15" s="40">
        <f t="shared" si="7"/>
        <v>0.15498490052520109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48757913</v>
      </c>
      <c r="AA15" s="81">
        <f t="shared" si="11"/>
        <v>2218128</v>
      </c>
      <c r="AB15" s="81">
        <f t="shared" si="12"/>
        <v>50976041</v>
      </c>
      <c r="AC15" s="40">
        <f t="shared" si="13"/>
        <v>0.7152654410553053</v>
      </c>
      <c r="AD15" s="80">
        <v>13235404</v>
      </c>
      <c r="AE15" s="81">
        <v>126645</v>
      </c>
      <c r="AF15" s="81">
        <f t="shared" si="14"/>
        <v>13362049</v>
      </c>
      <c r="AG15" s="40">
        <f t="shared" si="15"/>
        <v>0.524440668641876</v>
      </c>
      <c r="AH15" s="40">
        <f t="shared" si="16"/>
        <v>-0.17336233387559052</v>
      </c>
      <c r="AI15" s="12">
        <v>53724322</v>
      </c>
      <c r="AJ15" s="12">
        <v>85790738</v>
      </c>
      <c r="AK15" s="12">
        <v>44992152</v>
      </c>
      <c r="AL15" s="12"/>
    </row>
    <row r="16" spans="1:38" s="59" customFormat="1" ht="12.75">
      <c r="A16" s="64"/>
      <c r="B16" s="65" t="s">
        <v>202</v>
      </c>
      <c r="C16" s="32"/>
      <c r="D16" s="84">
        <f>SUM(D11:D15)</f>
        <v>567181971</v>
      </c>
      <c r="E16" s="85">
        <f>SUM(E11:E15)</f>
        <v>133260335</v>
      </c>
      <c r="F16" s="93">
        <f t="shared" si="0"/>
        <v>700442306</v>
      </c>
      <c r="G16" s="84">
        <f>SUM(G11:G15)</f>
        <v>576931383</v>
      </c>
      <c r="H16" s="85">
        <f>SUM(H11:H15)</f>
        <v>135364113</v>
      </c>
      <c r="I16" s="86">
        <f t="shared" si="1"/>
        <v>712295496</v>
      </c>
      <c r="J16" s="84">
        <f>SUM(J11:J15)</f>
        <v>139677937</v>
      </c>
      <c r="K16" s="85">
        <f>SUM(K11:K15)</f>
        <v>19436600</v>
      </c>
      <c r="L16" s="85">
        <f t="shared" si="2"/>
        <v>159114537</v>
      </c>
      <c r="M16" s="44">
        <f t="shared" si="3"/>
        <v>0.22716294495210002</v>
      </c>
      <c r="N16" s="114">
        <f>SUM(N11:N15)</f>
        <v>135130113</v>
      </c>
      <c r="O16" s="115">
        <f>SUM(O11:O15)</f>
        <v>21205264</v>
      </c>
      <c r="P16" s="116">
        <f t="shared" si="4"/>
        <v>156335377</v>
      </c>
      <c r="Q16" s="44">
        <f t="shared" si="5"/>
        <v>0.2231952234478538</v>
      </c>
      <c r="R16" s="114">
        <f>SUM(R11:R15)</f>
        <v>132418183</v>
      </c>
      <c r="S16" s="116">
        <f>SUM(S11:S15)</f>
        <v>33026297</v>
      </c>
      <c r="T16" s="116">
        <f t="shared" si="6"/>
        <v>165444480</v>
      </c>
      <c r="U16" s="44">
        <f t="shared" si="7"/>
        <v>0.2322694456571434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407226233</v>
      </c>
      <c r="AA16" s="85">
        <f t="shared" si="11"/>
        <v>73668161</v>
      </c>
      <c r="AB16" s="85">
        <f t="shared" si="12"/>
        <v>480894394</v>
      </c>
      <c r="AC16" s="44">
        <f t="shared" si="13"/>
        <v>0.6751332792366835</v>
      </c>
      <c r="AD16" s="84">
        <f>SUM(AD11:AD15)</f>
        <v>100840057</v>
      </c>
      <c r="AE16" s="85">
        <f>SUM(AE11:AE15)</f>
        <v>24398436</v>
      </c>
      <c r="AF16" s="85">
        <f t="shared" si="14"/>
        <v>125238493</v>
      </c>
      <c r="AG16" s="44">
        <f t="shared" si="15"/>
        <v>0.7055057546700476</v>
      </c>
      <c r="AH16" s="44">
        <f t="shared" si="16"/>
        <v>0.3210353784758493</v>
      </c>
      <c r="AI16" s="66">
        <f>SUM(AI11:AI15)</f>
        <v>551704279</v>
      </c>
      <c r="AJ16" s="66">
        <f>SUM(AJ11:AJ15)</f>
        <v>596855853</v>
      </c>
      <c r="AK16" s="66">
        <f>SUM(AK11:AK15)</f>
        <v>421085239</v>
      </c>
      <c r="AL16" s="66"/>
    </row>
    <row r="17" spans="1:38" s="13" customFormat="1" ht="12.75">
      <c r="A17" s="29" t="s">
        <v>97</v>
      </c>
      <c r="B17" s="63" t="s">
        <v>203</v>
      </c>
      <c r="C17" s="39" t="s">
        <v>204</v>
      </c>
      <c r="D17" s="80">
        <v>160893999</v>
      </c>
      <c r="E17" s="81">
        <v>45542000</v>
      </c>
      <c r="F17" s="82">
        <f t="shared" si="0"/>
        <v>206435999</v>
      </c>
      <c r="G17" s="80">
        <v>160893999</v>
      </c>
      <c r="H17" s="81">
        <v>45542000</v>
      </c>
      <c r="I17" s="83">
        <f t="shared" si="1"/>
        <v>206435999</v>
      </c>
      <c r="J17" s="80">
        <v>23335978</v>
      </c>
      <c r="K17" s="81">
        <v>3254769</v>
      </c>
      <c r="L17" s="81">
        <f t="shared" si="2"/>
        <v>26590747</v>
      </c>
      <c r="M17" s="40">
        <f t="shared" si="3"/>
        <v>0.12880867256102943</v>
      </c>
      <c r="N17" s="108">
        <v>25609066</v>
      </c>
      <c r="O17" s="109">
        <v>3914537</v>
      </c>
      <c r="P17" s="110">
        <f t="shared" si="4"/>
        <v>29523603</v>
      </c>
      <c r="Q17" s="40">
        <f t="shared" si="5"/>
        <v>0.14301576829145968</v>
      </c>
      <c r="R17" s="108">
        <v>17759266</v>
      </c>
      <c r="S17" s="110">
        <v>10993251</v>
      </c>
      <c r="T17" s="110">
        <f t="shared" si="6"/>
        <v>28752517</v>
      </c>
      <c r="U17" s="40">
        <f t="shared" si="7"/>
        <v>0.13928053798407516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66704310</v>
      </c>
      <c r="AA17" s="81">
        <f t="shared" si="11"/>
        <v>18162557</v>
      </c>
      <c r="AB17" s="81">
        <f t="shared" si="12"/>
        <v>84866867</v>
      </c>
      <c r="AC17" s="40">
        <f t="shared" si="13"/>
        <v>0.41110497883656427</v>
      </c>
      <c r="AD17" s="80">
        <v>11595117</v>
      </c>
      <c r="AE17" s="81">
        <v>4967302</v>
      </c>
      <c r="AF17" s="81">
        <f t="shared" si="14"/>
        <v>16562419</v>
      </c>
      <c r="AG17" s="40">
        <f t="shared" si="15"/>
        <v>0.45683946711736007</v>
      </c>
      <c r="AH17" s="40">
        <f t="shared" si="16"/>
        <v>0.7360095164842768</v>
      </c>
      <c r="AI17" s="12">
        <v>189195880</v>
      </c>
      <c r="AJ17" s="12">
        <v>189195880</v>
      </c>
      <c r="AK17" s="12">
        <v>86432145</v>
      </c>
      <c r="AL17" s="12"/>
    </row>
    <row r="18" spans="1:38" s="13" customFormat="1" ht="12.75">
      <c r="A18" s="29" t="s">
        <v>97</v>
      </c>
      <c r="B18" s="63" t="s">
        <v>205</v>
      </c>
      <c r="C18" s="39" t="s">
        <v>206</v>
      </c>
      <c r="D18" s="80">
        <v>70534248</v>
      </c>
      <c r="E18" s="81">
        <v>60123561</v>
      </c>
      <c r="F18" s="82">
        <f t="shared" si="0"/>
        <v>130657809</v>
      </c>
      <c r="G18" s="80">
        <v>70534248</v>
      </c>
      <c r="H18" s="81">
        <v>60123561</v>
      </c>
      <c r="I18" s="83">
        <f t="shared" si="1"/>
        <v>130657809</v>
      </c>
      <c r="J18" s="80">
        <v>11365980</v>
      </c>
      <c r="K18" s="81">
        <v>14516897</v>
      </c>
      <c r="L18" s="81">
        <f t="shared" si="2"/>
        <v>25882877</v>
      </c>
      <c r="M18" s="40">
        <f t="shared" si="3"/>
        <v>0.1980966709766272</v>
      </c>
      <c r="N18" s="108">
        <v>35289871</v>
      </c>
      <c r="O18" s="109">
        <v>28043591</v>
      </c>
      <c r="P18" s="110">
        <f t="shared" si="4"/>
        <v>63333462</v>
      </c>
      <c r="Q18" s="40">
        <f t="shared" si="5"/>
        <v>0.4847277210962569</v>
      </c>
      <c r="R18" s="108">
        <v>12697571</v>
      </c>
      <c r="S18" s="110">
        <v>30538314</v>
      </c>
      <c r="T18" s="110">
        <f t="shared" si="6"/>
        <v>43235885</v>
      </c>
      <c r="U18" s="40">
        <f t="shared" si="7"/>
        <v>0.33090930676787944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59353422</v>
      </c>
      <c r="AA18" s="81">
        <f t="shared" si="11"/>
        <v>73098802</v>
      </c>
      <c r="AB18" s="81">
        <f t="shared" si="12"/>
        <v>132452224</v>
      </c>
      <c r="AC18" s="40">
        <f t="shared" si="13"/>
        <v>1.0137336988407635</v>
      </c>
      <c r="AD18" s="80">
        <v>10874099</v>
      </c>
      <c r="AE18" s="81">
        <v>35763406</v>
      </c>
      <c r="AF18" s="81">
        <f t="shared" si="14"/>
        <v>46637505</v>
      </c>
      <c r="AG18" s="40">
        <f t="shared" si="15"/>
        <v>0.7239057419913938</v>
      </c>
      <c r="AH18" s="40">
        <f t="shared" si="16"/>
        <v>-0.07293743522514762</v>
      </c>
      <c r="AI18" s="12">
        <v>133856000</v>
      </c>
      <c r="AJ18" s="12">
        <v>133856000</v>
      </c>
      <c r="AK18" s="12">
        <v>96899127</v>
      </c>
      <c r="AL18" s="12"/>
    </row>
    <row r="19" spans="1:38" s="13" customFormat="1" ht="12.75">
      <c r="A19" s="29" t="s">
        <v>97</v>
      </c>
      <c r="B19" s="63" t="s">
        <v>207</v>
      </c>
      <c r="C19" s="39" t="s">
        <v>208</v>
      </c>
      <c r="D19" s="80">
        <v>107653537</v>
      </c>
      <c r="E19" s="81">
        <v>35571000</v>
      </c>
      <c r="F19" s="83">
        <f t="shared" si="0"/>
        <v>143224537</v>
      </c>
      <c r="G19" s="80">
        <v>115135671</v>
      </c>
      <c r="H19" s="81">
        <v>35500000</v>
      </c>
      <c r="I19" s="83">
        <f t="shared" si="1"/>
        <v>150635671</v>
      </c>
      <c r="J19" s="80">
        <v>22395363</v>
      </c>
      <c r="K19" s="81">
        <v>17670597</v>
      </c>
      <c r="L19" s="81">
        <f t="shared" si="2"/>
        <v>40065960</v>
      </c>
      <c r="M19" s="40">
        <f t="shared" si="3"/>
        <v>0.2797422902473757</v>
      </c>
      <c r="N19" s="108">
        <v>27109305</v>
      </c>
      <c r="O19" s="109">
        <v>7670056</v>
      </c>
      <c r="P19" s="110">
        <f t="shared" si="4"/>
        <v>34779361</v>
      </c>
      <c r="Q19" s="40">
        <f t="shared" si="5"/>
        <v>0.24283102412821903</v>
      </c>
      <c r="R19" s="108">
        <v>21186916</v>
      </c>
      <c r="S19" s="110">
        <v>7197784</v>
      </c>
      <c r="T19" s="110">
        <f t="shared" si="6"/>
        <v>28384700</v>
      </c>
      <c r="U19" s="40">
        <f t="shared" si="7"/>
        <v>0.18843279159290233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70691584</v>
      </c>
      <c r="AA19" s="81">
        <f t="shared" si="11"/>
        <v>32538437</v>
      </c>
      <c r="AB19" s="81">
        <f t="shared" si="12"/>
        <v>103230021</v>
      </c>
      <c r="AC19" s="40">
        <f t="shared" si="13"/>
        <v>0.6852959880930195</v>
      </c>
      <c r="AD19" s="80">
        <v>22173697</v>
      </c>
      <c r="AE19" s="81">
        <v>5208687</v>
      </c>
      <c r="AF19" s="81">
        <f t="shared" si="14"/>
        <v>27382384</v>
      </c>
      <c r="AG19" s="40">
        <f t="shared" si="15"/>
        <v>0.6799173341485748</v>
      </c>
      <c r="AH19" s="40">
        <f t="shared" si="16"/>
        <v>0.036604409608747</v>
      </c>
      <c r="AI19" s="12">
        <v>132908359</v>
      </c>
      <c r="AJ19" s="12">
        <v>134605521</v>
      </c>
      <c r="AK19" s="12">
        <v>91520627</v>
      </c>
      <c r="AL19" s="12"/>
    </row>
    <row r="20" spans="1:38" s="13" customFormat="1" ht="12.75">
      <c r="A20" s="29" t="s">
        <v>97</v>
      </c>
      <c r="B20" s="63" t="s">
        <v>71</v>
      </c>
      <c r="C20" s="39" t="s">
        <v>72</v>
      </c>
      <c r="D20" s="80">
        <v>1420427448</v>
      </c>
      <c r="E20" s="81">
        <v>246637998</v>
      </c>
      <c r="F20" s="82">
        <f t="shared" si="0"/>
        <v>1667065446</v>
      </c>
      <c r="G20" s="80">
        <v>1617317571</v>
      </c>
      <c r="H20" s="81">
        <v>246627000</v>
      </c>
      <c r="I20" s="83">
        <f t="shared" si="1"/>
        <v>1863944571</v>
      </c>
      <c r="J20" s="80">
        <v>350312530</v>
      </c>
      <c r="K20" s="81">
        <v>62874699</v>
      </c>
      <c r="L20" s="81">
        <f t="shared" si="2"/>
        <v>413187229</v>
      </c>
      <c r="M20" s="40">
        <f t="shared" si="3"/>
        <v>0.2478530341993544</v>
      </c>
      <c r="N20" s="108">
        <v>322054150</v>
      </c>
      <c r="O20" s="109">
        <v>35415236</v>
      </c>
      <c r="P20" s="110">
        <f t="shared" si="4"/>
        <v>357469386</v>
      </c>
      <c r="Q20" s="40">
        <f t="shared" si="5"/>
        <v>0.21443032537068135</v>
      </c>
      <c r="R20" s="108">
        <v>295546661</v>
      </c>
      <c r="S20" s="110">
        <v>33454997</v>
      </c>
      <c r="T20" s="110">
        <f t="shared" si="6"/>
        <v>329001658</v>
      </c>
      <c r="U20" s="40">
        <f t="shared" si="7"/>
        <v>0.176508284161847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967913341</v>
      </c>
      <c r="AA20" s="81">
        <f t="shared" si="11"/>
        <v>131744932</v>
      </c>
      <c r="AB20" s="81">
        <f t="shared" si="12"/>
        <v>1099658273</v>
      </c>
      <c r="AC20" s="40">
        <f t="shared" si="13"/>
        <v>0.5899629689149163</v>
      </c>
      <c r="AD20" s="80">
        <v>287146346</v>
      </c>
      <c r="AE20" s="81">
        <v>38864671</v>
      </c>
      <c r="AF20" s="81">
        <f t="shared" si="14"/>
        <v>326011017</v>
      </c>
      <c r="AG20" s="40">
        <f t="shared" si="15"/>
        <v>0.46440564867862805</v>
      </c>
      <c r="AH20" s="40">
        <f t="shared" si="16"/>
        <v>0.00917343538730786</v>
      </c>
      <c r="AI20" s="12">
        <v>1544221000</v>
      </c>
      <c r="AJ20" s="12">
        <v>2044800981</v>
      </c>
      <c r="AK20" s="12">
        <v>949617126</v>
      </c>
      <c r="AL20" s="12"/>
    </row>
    <row r="21" spans="1:38" s="13" customFormat="1" ht="12.75">
      <c r="A21" s="29" t="s">
        <v>97</v>
      </c>
      <c r="B21" s="63" t="s">
        <v>209</v>
      </c>
      <c r="C21" s="39" t="s">
        <v>210</v>
      </c>
      <c r="D21" s="80">
        <v>413011</v>
      </c>
      <c r="E21" s="81">
        <v>65527</v>
      </c>
      <c r="F21" s="82">
        <f t="shared" si="0"/>
        <v>478538</v>
      </c>
      <c r="G21" s="80">
        <v>413011</v>
      </c>
      <c r="H21" s="81">
        <v>55367000</v>
      </c>
      <c r="I21" s="83">
        <f t="shared" si="1"/>
        <v>55780011</v>
      </c>
      <c r="J21" s="80">
        <v>24119406</v>
      </c>
      <c r="K21" s="81">
        <v>5352021</v>
      </c>
      <c r="L21" s="81">
        <f t="shared" si="2"/>
        <v>29471427</v>
      </c>
      <c r="M21" s="40">
        <f t="shared" si="3"/>
        <v>61.586388123827156</v>
      </c>
      <c r="N21" s="108">
        <v>2417173</v>
      </c>
      <c r="O21" s="109">
        <v>4233924</v>
      </c>
      <c r="P21" s="110">
        <f t="shared" si="4"/>
        <v>6651097</v>
      </c>
      <c r="Q21" s="40">
        <f t="shared" si="5"/>
        <v>13.898785467402798</v>
      </c>
      <c r="R21" s="108">
        <v>14317935</v>
      </c>
      <c r="S21" s="110">
        <v>0</v>
      </c>
      <c r="T21" s="110">
        <f t="shared" si="6"/>
        <v>14317935</v>
      </c>
      <c r="U21" s="40">
        <f t="shared" si="7"/>
        <v>0.2566857686707878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40854514</v>
      </c>
      <c r="AA21" s="81">
        <f t="shared" si="11"/>
        <v>9585945</v>
      </c>
      <c r="AB21" s="81">
        <f t="shared" si="12"/>
        <v>50440459</v>
      </c>
      <c r="AC21" s="40">
        <f t="shared" si="13"/>
        <v>0.9042748127102377</v>
      </c>
      <c r="AD21" s="80">
        <v>89223079</v>
      </c>
      <c r="AE21" s="81">
        <v>5993758</v>
      </c>
      <c r="AF21" s="81">
        <f t="shared" si="14"/>
        <v>95216837</v>
      </c>
      <c r="AG21" s="40">
        <f t="shared" si="15"/>
        <v>0.847892330354448</v>
      </c>
      <c r="AH21" s="40">
        <f t="shared" si="16"/>
        <v>-0.8496281177666088</v>
      </c>
      <c r="AI21" s="12">
        <v>304812000</v>
      </c>
      <c r="AJ21" s="12">
        <v>304812000</v>
      </c>
      <c r="AK21" s="12">
        <v>258447757</v>
      </c>
      <c r="AL21" s="12"/>
    </row>
    <row r="22" spans="1:38" s="13" customFormat="1" ht="12.75">
      <c r="A22" s="29" t="s">
        <v>116</v>
      </c>
      <c r="B22" s="63" t="s">
        <v>211</v>
      </c>
      <c r="C22" s="39" t="s">
        <v>212</v>
      </c>
      <c r="D22" s="80">
        <v>101874114</v>
      </c>
      <c r="E22" s="81">
        <v>3832000</v>
      </c>
      <c r="F22" s="82">
        <f t="shared" si="0"/>
        <v>105706114</v>
      </c>
      <c r="G22" s="80">
        <v>105022024</v>
      </c>
      <c r="H22" s="81">
        <v>3832000</v>
      </c>
      <c r="I22" s="83">
        <f t="shared" si="1"/>
        <v>108854024</v>
      </c>
      <c r="J22" s="80">
        <v>25179888</v>
      </c>
      <c r="K22" s="81">
        <v>287982</v>
      </c>
      <c r="L22" s="81">
        <f t="shared" si="2"/>
        <v>25467870</v>
      </c>
      <c r="M22" s="40">
        <f t="shared" si="3"/>
        <v>0.2409309077429523</v>
      </c>
      <c r="N22" s="108">
        <v>22403707</v>
      </c>
      <c r="O22" s="109">
        <v>254108</v>
      </c>
      <c r="P22" s="110">
        <f t="shared" si="4"/>
        <v>22657815</v>
      </c>
      <c r="Q22" s="40">
        <f t="shared" si="5"/>
        <v>0.21434725147497144</v>
      </c>
      <c r="R22" s="108">
        <v>22551708</v>
      </c>
      <c r="S22" s="110">
        <v>182129</v>
      </c>
      <c r="T22" s="110">
        <f t="shared" si="6"/>
        <v>22733837</v>
      </c>
      <c r="U22" s="40">
        <f t="shared" si="7"/>
        <v>0.20884700596828648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70135303</v>
      </c>
      <c r="AA22" s="81">
        <f t="shared" si="11"/>
        <v>724219</v>
      </c>
      <c r="AB22" s="81">
        <f t="shared" si="12"/>
        <v>70859522</v>
      </c>
      <c r="AC22" s="40">
        <f t="shared" si="13"/>
        <v>0.6509591413910432</v>
      </c>
      <c r="AD22" s="80">
        <v>21829453</v>
      </c>
      <c r="AE22" s="81">
        <v>188002</v>
      </c>
      <c r="AF22" s="81">
        <f t="shared" si="14"/>
        <v>22017455</v>
      </c>
      <c r="AG22" s="40">
        <f t="shared" si="15"/>
        <v>0.5620213020052889</v>
      </c>
      <c r="AH22" s="40">
        <f t="shared" si="16"/>
        <v>0.03253700302782492</v>
      </c>
      <c r="AI22" s="12">
        <v>108091000</v>
      </c>
      <c r="AJ22" s="12">
        <v>134067566</v>
      </c>
      <c r="AK22" s="12">
        <v>75348828</v>
      </c>
      <c r="AL22" s="12"/>
    </row>
    <row r="23" spans="1:38" s="59" customFormat="1" ht="12.75">
      <c r="A23" s="64"/>
      <c r="B23" s="65" t="s">
        <v>213</v>
      </c>
      <c r="C23" s="32"/>
      <c r="D23" s="84">
        <f>SUM(D17:D22)</f>
        <v>1861796357</v>
      </c>
      <c r="E23" s="85">
        <f>SUM(E17:E22)</f>
        <v>391772086</v>
      </c>
      <c r="F23" s="93">
        <f t="shared" si="0"/>
        <v>2253568443</v>
      </c>
      <c r="G23" s="84">
        <f>SUM(G17:G22)</f>
        <v>2069316524</v>
      </c>
      <c r="H23" s="85">
        <f>SUM(H17:H22)</f>
        <v>446991561</v>
      </c>
      <c r="I23" s="86">
        <f t="shared" si="1"/>
        <v>2516308085</v>
      </c>
      <c r="J23" s="84">
        <f>SUM(J17:J22)</f>
        <v>456709145</v>
      </c>
      <c r="K23" s="85">
        <f>SUM(K17:K22)</f>
        <v>103956965</v>
      </c>
      <c r="L23" s="85">
        <f t="shared" si="2"/>
        <v>560666110</v>
      </c>
      <c r="M23" s="44">
        <f t="shared" si="3"/>
        <v>0.24879036256543818</v>
      </c>
      <c r="N23" s="114">
        <f>SUM(N17:N22)</f>
        <v>434883272</v>
      </c>
      <c r="O23" s="115">
        <f>SUM(O17:O22)</f>
        <v>79531452</v>
      </c>
      <c r="P23" s="116">
        <f t="shared" si="4"/>
        <v>514414724</v>
      </c>
      <c r="Q23" s="44">
        <f t="shared" si="5"/>
        <v>0.2282667409538269</v>
      </c>
      <c r="R23" s="114">
        <f>SUM(R17:R22)</f>
        <v>384060057</v>
      </c>
      <c r="S23" s="116">
        <f>SUM(S17:S22)</f>
        <v>82366475</v>
      </c>
      <c r="T23" s="116">
        <f t="shared" si="6"/>
        <v>466426532</v>
      </c>
      <c r="U23" s="44">
        <f t="shared" si="7"/>
        <v>0.18536145664373208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1275652474</v>
      </c>
      <c r="AA23" s="85">
        <f t="shared" si="11"/>
        <v>265854892</v>
      </c>
      <c r="AB23" s="85">
        <f t="shared" si="12"/>
        <v>1541507366</v>
      </c>
      <c r="AC23" s="44">
        <f t="shared" si="13"/>
        <v>0.612606769095208</v>
      </c>
      <c r="AD23" s="84">
        <f>SUM(AD17:AD22)</f>
        <v>442841791</v>
      </c>
      <c r="AE23" s="85">
        <f>SUM(AE17:AE22)</f>
        <v>90985826</v>
      </c>
      <c r="AF23" s="85">
        <f t="shared" si="14"/>
        <v>533827617</v>
      </c>
      <c r="AG23" s="44">
        <f t="shared" si="15"/>
        <v>0.5297812211818647</v>
      </c>
      <c r="AH23" s="44">
        <f t="shared" si="16"/>
        <v>-0.12626001887796678</v>
      </c>
      <c r="AI23" s="66">
        <f>SUM(AI17:AI22)</f>
        <v>2413084239</v>
      </c>
      <c r="AJ23" s="66">
        <f>SUM(AJ17:AJ22)</f>
        <v>2941337948</v>
      </c>
      <c r="AK23" s="66">
        <f>SUM(AK17:AK22)</f>
        <v>1558265610</v>
      </c>
      <c r="AL23" s="66"/>
    </row>
    <row r="24" spans="1:38" s="13" customFormat="1" ht="12.75">
      <c r="A24" s="29" t="s">
        <v>97</v>
      </c>
      <c r="B24" s="63" t="s">
        <v>214</v>
      </c>
      <c r="C24" s="39" t="s">
        <v>215</v>
      </c>
      <c r="D24" s="80">
        <v>339820072</v>
      </c>
      <c r="E24" s="81">
        <v>78757000</v>
      </c>
      <c r="F24" s="82">
        <f t="shared" si="0"/>
        <v>418577072</v>
      </c>
      <c r="G24" s="80">
        <v>339820072</v>
      </c>
      <c r="H24" s="81">
        <v>78757000</v>
      </c>
      <c r="I24" s="83">
        <f t="shared" si="1"/>
        <v>418577072</v>
      </c>
      <c r="J24" s="80">
        <v>64577989</v>
      </c>
      <c r="K24" s="81">
        <v>15610541</v>
      </c>
      <c r="L24" s="81">
        <f t="shared" si="2"/>
        <v>80188530</v>
      </c>
      <c r="M24" s="40">
        <f t="shared" si="3"/>
        <v>0.19157410991684704</v>
      </c>
      <c r="N24" s="108">
        <v>63769596</v>
      </c>
      <c r="O24" s="109">
        <v>14957976</v>
      </c>
      <c r="P24" s="110">
        <f t="shared" si="4"/>
        <v>78727572</v>
      </c>
      <c r="Q24" s="40">
        <f t="shared" si="5"/>
        <v>0.18808381363038443</v>
      </c>
      <c r="R24" s="108">
        <v>59287063</v>
      </c>
      <c r="S24" s="110">
        <v>18733432</v>
      </c>
      <c r="T24" s="110">
        <f t="shared" si="6"/>
        <v>78020495</v>
      </c>
      <c r="U24" s="40">
        <f t="shared" si="7"/>
        <v>0.1863945739483791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187634648</v>
      </c>
      <c r="AA24" s="81">
        <f t="shared" si="11"/>
        <v>49301949</v>
      </c>
      <c r="AB24" s="81">
        <f t="shared" si="12"/>
        <v>236936597</v>
      </c>
      <c r="AC24" s="40">
        <f t="shared" si="13"/>
        <v>0.5660524974956106</v>
      </c>
      <c r="AD24" s="80">
        <v>55987986</v>
      </c>
      <c r="AE24" s="81">
        <v>13381908</v>
      </c>
      <c r="AF24" s="81">
        <f t="shared" si="14"/>
        <v>69369894</v>
      </c>
      <c r="AG24" s="40">
        <f t="shared" si="15"/>
        <v>0.5254268986911312</v>
      </c>
      <c r="AH24" s="40">
        <f t="shared" si="16"/>
        <v>0.12470252585365049</v>
      </c>
      <c r="AI24" s="12">
        <v>370901348</v>
      </c>
      <c r="AJ24" s="12">
        <v>370901348</v>
      </c>
      <c r="AK24" s="12">
        <v>194881545</v>
      </c>
      <c r="AL24" s="12"/>
    </row>
    <row r="25" spans="1:38" s="13" customFormat="1" ht="12.75">
      <c r="A25" s="29" t="s">
        <v>97</v>
      </c>
      <c r="B25" s="63" t="s">
        <v>216</v>
      </c>
      <c r="C25" s="39" t="s">
        <v>217</v>
      </c>
      <c r="D25" s="80">
        <v>497749000</v>
      </c>
      <c r="E25" s="81">
        <v>66233000</v>
      </c>
      <c r="F25" s="82">
        <f t="shared" si="0"/>
        <v>563982000</v>
      </c>
      <c r="G25" s="80">
        <v>497749000</v>
      </c>
      <c r="H25" s="81">
        <v>66233000</v>
      </c>
      <c r="I25" s="83">
        <f t="shared" si="1"/>
        <v>563982000</v>
      </c>
      <c r="J25" s="80">
        <v>70909214</v>
      </c>
      <c r="K25" s="81">
        <v>6662617</v>
      </c>
      <c r="L25" s="81">
        <f t="shared" si="2"/>
        <v>77571831</v>
      </c>
      <c r="M25" s="40">
        <f t="shared" si="3"/>
        <v>0.13754309712012086</v>
      </c>
      <c r="N25" s="108">
        <v>137140086</v>
      </c>
      <c r="O25" s="109">
        <v>17578089</v>
      </c>
      <c r="P25" s="110">
        <f t="shared" si="4"/>
        <v>154718175</v>
      </c>
      <c r="Q25" s="40">
        <f t="shared" si="5"/>
        <v>0.2743317605881039</v>
      </c>
      <c r="R25" s="108">
        <v>87015808</v>
      </c>
      <c r="S25" s="110">
        <v>32595037</v>
      </c>
      <c r="T25" s="110">
        <f t="shared" si="6"/>
        <v>119610845</v>
      </c>
      <c r="U25" s="40">
        <f t="shared" si="7"/>
        <v>0.2120827349099794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295065108</v>
      </c>
      <c r="AA25" s="81">
        <f t="shared" si="11"/>
        <v>56835743</v>
      </c>
      <c r="AB25" s="81">
        <f t="shared" si="12"/>
        <v>351900851</v>
      </c>
      <c r="AC25" s="40">
        <f t="shared" si="13"/>
        <v>0.6239575926182042</v>
      </c>
      <c r="AD25" s="80">
        <v>100159726</v>
      </c>
      <c r="AE25" s="81">
        <v>34106746</v>
      </c>
      <c r="AF25" s="81">
        <f t="shared" si="14"/>
        <v>134266472</v>
      </c>
      <c r="AG25" s="40">
        <f t="shared" si="15"/>
        <v>0.6742427844604056</v>
      </c>
      <c r="AH25" s="40">
        <f t="shared" si="16"/>
        <v>-0.10915328884190834</v>
      </c>
      <c r="AI25" s="12">
        <v>533075000</v>
      </c>
      <c r="AJ25" s="12">
        <v>529898000</v>
      </c>
      <c r="AK25" s="12">
        <v>357279903</v>
      </c>
      <c r="AL25" s="12"/>
    </row>
    <row r="26" spans="1:38" s="13" customFormat="1" ht="12.75">
      <c r="A26" s="29" t="s">
        <v>97</v>
      </c>
      <c r="B26" s="63" t="s">
        <v>218</v>
      </c>
      <c r="C26" s="39" t="s">
        <v>219</v>
      </c>
      <c r="D26" s="80">
        <v>192628157</v>
      </c>
      <c r="E26" s="81">
        <v>40984000</v>
      </c>
      <c r="F26" s="82">
        <f t="shared" si="0"/>
        <v>233612157</v>
      </c>
      <c r="G26" s="80">
        <v>242366071</v>
      </c>
      <c r="H26" s="81">
        <v>52048000</v>
      </c>
      <c r="I26" s="83">
        <f t="shared" si="1"/>
        <v>294414071</v>
      </c>
      <c r="J26" s="80">
        <v>35267800</v>
      </c>
      <c r="K26" s="81">
        <v>5655415</v>
      </c>
      <c r="L26" s="81">
        <f t="shared" si="2"/>
        <v>40923215</v>
      </c>
      <c r="M26" s="40">
        <f t="shared" si="3"/>
        <v>0.17517587922447034</v>
      </c>
      <c r="N26" s="108">
        <v>43895422</v>
      </c>
      <c r="O26" s="109">
        <v>5280473</v>
      </c>
      <c r="P26" s="110">
        <f t="shared" si="4"/>
        <v>49175895</v>
      </c>
      <c r="Q26" s="40">
        <f t="shared" si="5"/>
        <v>0.21050229419353378</v>
      </c>
      <c r="R26" s="108">
        <v>9956567</v>
      </c>
      <c r="S26" s="110">
        <v>8432502</v>
      </c>
      <c r="T26" s="110">
        <f t="shared" si="6"/>
        <v>18389069</v>
      </c>
      <c r="U26" s="40">
        <f t="shared" si="7"/>
        <v>0.0624598849421161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89119789</v>
      </c>
      <c r="AA26" s="81">
        <f t="shared" si="11"/>
        <v>19368390</v>
      </c>
      <c r="AB26" s="81">
        <f t="shared" si="12"/>
        <v>108488179</v>
      </c>
      <c r="AC26" s="40">
        <f t="shared" si="13"/>
        <v>0.36848843070411536</v>
      </c>
      <c r="AD26" s="80">
        <v>58021639</v>
      </c>
      <c r="AE26" s="81">
        <v>5745636</v>
      </c>
      <c r="AF26" s="81">
        <f t="shared" si="14"/>
        <v>63767275</v>
      </c>
      <c r="AG26" s="40">
        <f t="shared" si="15"/>
        <v>0.9818693971613907</v>
      </c>
      <c r="AH26" s="40">
        <f t="shared" si="16"/>
        <v>-0.7116221604263315</v>
      </c>
      <c r="AI26" s="12">
        <v>158530830</v>
      </c>
      <c r="AJ26" s="12">
        <v>166961685</v>
      </c>
      <c r="AK26" s="12">
        <v>163934569</v>
      </c>
      <c r="AL26" s="12"/>
    </row>
    <row r="27" spans="1:38" s="13" customFormat="1" ht="12.75">
      <c r="A27" s="29" t="s">
        <v>97</v>
      </c>
      <c r="B27" s="63" t="s">
        <v>220</v>
      </c>
      <c r="C27" s="39" t="s">
        <v>221</v>
      </c>
      <c r="D27" s="80">
        <v>1153147588</v>
      </c>
      <c r="E27" s="81">
        <v>394024000</v>
      </c>
      <c r="F27" s="82">
        <f t="shared" si="0"/>
        <v>1547171588</v>
      </c>
      <c r="G27" s="80">
        <v>1589837082</v>
      </c>
      <c r="H27" s="81">
        <v>418067999</v>
      </c>
      <c r="I27" s="83">
        <f t="shared" si="1"/>
        <v>2007905081</v>
      </c>
      <c r="J27" s="80">
        <v>217481450</v>
      </c>
      <c r="K27" s="81">
        <v>42191841</v>
      </c>
      <c r="L27" s="81">
        <f t="shared" si="2"/>
        <v>259673291</v>
      </c>
      <c r="M27" s="40">
        <f t="shared" si="3"/>
        <v>0.16783742217996314</v>
      </c>
      <c r="N27" s="108">
        <v>317947592</v>
      </c>
      <c r="O27" s="109">
        <v>71484123</v>
      </c>
      <c r="P27" s="110">
        <f t="shared" si="4"/>
        <v>389431715</v>
      </c>
      <c r="Q27" s="40">
        <f t="shared" si="5"/>
        <v>0.2517055755292218</v>
      </c>
      <c r="R27" s="108">
        <v>256292076</v>
      </c>
      <c r="S27" s="110">
        <v>60361883</v>
      </c>
      <c r="T27" s="110">
        <f t="shared" si="6"/>
        <v>316653959</v>
      </c>
      <c r="U27" s="40">
        <f t="shared" si="7"/>
        <v>0.15770364943859613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791721118</v>
      </c>
      <c r="AA27" s="81">
        <f t="shared" si="11"/>
        <v>174037847</v>
      </c>
      <c r="AB27" s="81">
        <f t="shared" si="12"/>
        <v>965758965</v>
      </c>
      <c r="AC27" s="40">
        <f t="shared" si="13"/>
        <v>0.48097839591053854</v>
      </c>
      <c r="AD27" s="80">
        <v>231551092</v>
      </c>
      <c r="AE27" s="81">
        <v>78119156</v>
      </c>
      <c r="AF27" s="81">
        <f t="shared" si="14"/>
        <v>309670248</v>
      </c>
      <c r="AG27" s="40">
        <f t="shared" si="15"/>
        <v>0.5234996386819737</v>
      </c>
      <c r="AH27" s="40">
        <f t="shared" si="16"/>
        <v>0.02255208902083483</v>
      </c>
      <c r="AI27" s="12">
        <v>1555251449</v>
      </c>
      <c r="AJ27" s="12">
        <v>1605144105</v>
      </c>
      <c r="AK27" s="12">
        <v>840292359</v>
      </c>
      <c r="AL27" s="12"/>
    </row>
    <row r="28" spans="1:38" s="13" customFormat="1" ht="12.75">
      <c r="A28" s="29" t="s">
        <v>97</v>
      </c>
      <c r="B28" s="63" t="s">
        <v>222</v>
      </c>
      <c r="C28" s="39" t="s">
        <v>223</v>
      </c>
      <c r="D28" s="80">
        <v>103330613</v>
      </c>
      <c r="E28" s="81">
        <v>85184338</v>
      </c>
      <c r="F28" s="82">
        <f t="shared" si="0"/>
        <v>188514951</v>
      </c>
      <c r="G28" s="80">
        <v>104414718</v>
      </c>
      <c r="H28" s="81">
        <v>85184338</v>
      </c>
      <c r="I28" s="83">
        <f t="shared" si="1"/>
        <v>189599056</v>
      </c>
      <c r="J28" s="80">
        <v>19966989</v>
      </c>
      <c r="K28" s="81">
        <v>10905123</v>
      </c>
      <c r="L28" s="81">
        <f t="shared" si="2"/>
        <v>30872112</v>
      </c>
      <c r="M28" s="40">
        <f t="shared" si="3"/>
        <v>0.1637647933823562</v>
      </c>
      <c r="N28" s="108">
        <v>24721933</v>
      </c>
      <c r="O28" s="109">
        <v>23966824</v>
      </c>
      <c r="P28" s="110">
        <f t="shared" si="4"/>
        <v>48688757</v>
      </c>
      <c r="Q28" s="40">
        <f t="shared" si="5"/>
        <v>0.2582753078295631</v>
      </c>
      <c r="R28" s="108">
        <v>18892733</v>
      </c>
      <c r="S28" s="110">
        <v>17293172</v>
      </c>
      <c r="T28" s="110">
        <f t="shared" si="6"/>
        <v>36185905</v>
      </c>
      <c r="U28" s="40">
        <f t="shared" si="7"/>
        <v>0.19085487957281813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63581655</v>
      </c>
      <c r="AA28" s="81">
        <f t="shared" si="11"/>
        <v>52165119</v>
      </c>
      <c r="AB28" s="81">
        <f t="shared" si="12"/>
        <v>115746774</v>
      </c>
      <c r="AC28" s="40">
        <f t="shared" si="13"/>
        <v>0.6104818053524486</v>
      </c>
      <c r="AD28" s="80">
        <v>17926188</v>
      </c>
      <c r="AE28" s="81">
        <v>6655671</v>
      </c>
      <c r="AF28" s="81">
        <f t="shared" si="14"/>
        <v>24581859</v>
      </c>
      <c r="AG28" s="40">
        <f t="shared" si="15"/>
        <v>0.5127726719093458</v>
      </c>
      <c r="AH28" s="40">
        <f t="shared" si="16"/>
        <v>0.4720573004669826</v>
      </c>
      <c r="AI28" s="12">
        <v>184886000</v>
      </c>
      <c r="AJ28" s="12">
        <v>150345520</v>
      </c>
      <c r="AK28" s="12">
        <v>77093074</v>
      </c>
      <c r="AL28" s="12"/>
    </row>
    <row r="29" spans="1:38" s="13" customFormat="1" ht="12.75">
      <c r="A29" s="29" t="s">
        <v>97</v>
      </c>
      <c r="B29" s="63" t="s">
        <v>224</v>
      </c>
      <c r="C29" s="39" t="s">
        <v>225</v>
      </c>
      <c r="D29" s="80">
        <v>176040441</v>
      </c>
      <c r="E29" s="81">
        <v>37403750</v>
      </c>
      <c r="F29" s="82">
        <f t="shared" si="0"/>
        <v>213444191</v>
      </c>
      <c r="G29" s="80">
        <v>176040441</v>
      </c>
      <c r="H29" s="81">
        <v>37403750</v>
      </c>
      <c r="I29" s="83">
        <f t="shared" si="1"/>
        <v>213444191</v>
      </c>
      <c r="J29" s="80">
        <v>31882875</v>
      </c>
      <c r="K29" s="81">
        <v>4899157</v>
      </c>
      <c r="L29" s="81">
        <f t="shared" si="2"/>
        <v>36782032</v>
      </c>
      <c r="M29" s="40">
        <f t="shared" si="3"/>
        <v>0.1723262264841867</v>
      </c>
      <c r="N29" s="108">
        <v>54314006</v>
      </c>
      <c r="O29" s="109">
        <v>2770824</v>
      </c>
      <c r="P29" s="110">
        <f t="shared" si="4"/>
        <v>57084830</v>
      </c>
      <c r="Q29" s="40">
        <f t="shared" si="5"/>
        <v>0.2674461634798016</v>
      </c>
      <c r="R29" s="108">
        <v>28276151</v>
      </c>
      <c r="S29" s="110">
        <v>8656846</v>
      </c>
      <c r="T29" s="110">
        <f t="shared" si="6"/>
        <v>36932997</v>
      </c>
      <c r="U29" s="40">
        <f t="shared" si="7"/>
        <v>0.17303350738648118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114473032</v>
      </c>
      <c r="AA29" s="81">
        <f t="shared" si="11"/>
        <v>16326827</v>
      </c>
      <c r="AB29" s="81">
        <f t="shared" si="12"/>
        <v>130799859</v>
      </c>
      <c r="AC29" s="40">
        <f t="shared" si="13"/>
        <v>0.6128058973504694</v>
      </c>
      <c r="AD29" s="80">
        <v>28102179</v>
      </c>
      <c r="AE29" s="81">
        <v>2969317</v>
      </c>
      <c r="AF29" s="81">
        <f t="shared" si="14"/>
        <v>31071496</v>
      </c>
      <c r="AG29" s="40">
        <f t="shared" si="15"/>
        <v>0.634616132541581</v>
      </c>
      <c r="AH29" s="40">
        <f t="shared" si="16"/>
        <v>0.1886455998127674</v>
      </c>
      <c r="AI29" s="12">
        <v>152168903</v>
      </c>
      <c r="AJ29" s="12">
        <v>198086184</v>
      </c>
      <c r="AK29" s="12">
        <v>125708688</v>
      </c>
      <c r="AL29" s="12"/>
    </row>
    <row r="30" spans="1:38" s="13" customFormat="1" ht="12.75">
      <c r="A30" s="29" t="s">
        <v>116</v>
      </c>
      <c r="B30" s="63" t="s">
        <v>226</v>
      </c>
      <c r="C30" s="39" t="s">
        <v>227</v>
      </c>
      <c r="D30" s="80">
        <v>84491457</v>
      </c>
      <c r="E30" s="81">
        <v>0</v>
      </c>
      <c r="F30" s="83">
        <f t="shared" si="0"/>
        <v>84491457</v>
      </c>
      <c r="G30" s="80">
        <v>125592434</v>
      </c>
      <c r="H30" s="81">
        <v>1000000</v>
      </c>
      <c r="I30" s="83">
        <f t="shared" si="1"/>
        <v>126592434</v>
      </c>
      <c r="J30" s="80">
        <v>16753409</v>
      </c>
      <c r="K30" s="81">
        <v>0</v>
      </c>
      <c r="L30" s="81">
        <f t="shared" si="2"/>
        <v>16753409</v>
      </c>
      <c r="M30" s="40">
        <f t="shared" si="3"/>
        <v>0.1982852420215691</v>
      </c>
      <c r="N30" s="108">
        <v>19758390</v>
      </c>
      <c r="O30" s="109">
        <v>0</v>
      </c>
      <c r="P30" s="110">
        <f t="shared" si="4"/>
        <v>19758390</v>
      </c>
      <c r="Q30" s="40">
        <f t="shared" si="5"/>
        <v>0.23385074304021056</v>
      </c>
      <c r="R30" s="108">
        <v>15850227</v>
      </c>
      <c r="S30" s="110">
        <v>0</v>
      </c>
      <c r="T30" s="110">
        <f t="shared" si="6"/>
        <v>15850227</v>
      </c>
      <c r="U30" s="40">
        <f t="shared" si="7"/>
        <v>0.12520674813788635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52362026</v>
      </c>
      <c r="AA30" s="81">
        <f t="shared" si="11"/>
        <v>0</v>
      </c>
      <c r="AB30" s="81">
        <f t="shared" si="12"/>
        <v>52362026</v>
      </c>
      <c r="AC30" s="40">
        <f t="shared" si="13"/>
        <v>0.41362682069925283</v>
      </c>
      <c r="AD30" s="80">
        <v>17211893</v>
      </c>
      <c r="AE30" s="81">
        <v>0</v>
      </c>
      <c r="AF30" s="81">
        <f t="shared" si="14"/>
        <v>17211893</v>
      </c>
      <c r="AG30" s="40">
        <f t="shared" si="15"/>
        <v>0.48918932884433236</v>
      </c>
      <c r="AH30" s="40">
        <f t="shared" si="16"/>
        <v>-0.0791119256899866</v>
      </c>
      <c r="AI30" s="12">
        <v>79180051</v>
      </c>
      <c r="AJ30" s="12">
        <v>107775131</v>
      </c>
      <c r="AK30" s="12">
        <v>52722444</v>
      </c>
      <c r="AL30" s="12"/>
    </row>
    <row r="31" spans="1:38" s="59" customFormat="1" ht="12.75">
      <c r="A31" s="64"/>
      <c r="B31" s="65" t="s">
        <v>228</v>
      </c>
      <c r="C31" s="32"/>
      <c r="D31" s="84">
        <f>SUM(D24:D30)</f>
        <v>2547207328</v>
      </c>
      <c r="E31" s="85">
        <f>SUM(E24:E30)</f>
        <v>702586088</v>
      </c>
      <c r="F31" s="93">
        <f t="shared" si="0"/>
        <v>3249793416</v>
      </c>
      <c r="G31" s="84">
        <f>SUM(G24:G30)</f>
        <v>3075819818</v>
      </c>
      <c r="H31" s="85">
        <f>SUM(H24:H30)</f>
        <v>738694087</v>
      </c>
      <c r="I31" s="86">
        <f t="shared" si="1"/>
        <v>3814513905</v>
      </c>
      <c r="J31" s="84">
        <f>SUM(J24:J30)</f>
        <v>456839726</v>
      </c>
      <c r="K31" s="85">
        <f>SUM(K24:K30)</f>
        <v>85924694</v>
      </c>
      <c r="L31" s="85">
        <f t="shared" si="2"/>
        <v>542764420</v>
      </c>
      <c r="M31" s="44">
        <f t="shared" si="3"/>
        <v>0.16701505311930265</v>
      </c>
      <c r="N31" s="114">
        <f>SUM(N24:N30)</f>
        <v>661547025</v>
      </c>
      <c r="O31" s="115">
        <f>SUM(O24:O30)</f>
        <v>136038309</v>
      </c>
      <c r="P31" s="116">
        <f t="shared" si="4"/>
        <v>797585334</v>
      </c>
      <c r="Q31" s="44">
        <f t="shared" si="5"/>
        <v>0.24542647236380516</v>
      </c>
      <c r="R31" s="114">
        <f>SUM(R24:R30)</f>
        <v>475570625</v>
      </c>
      <c r="S31" s="116">
        <f>SUM(S24:S30)</f>
        <v>146072872</v>
      </c>
      <c r="T31" s="116">
        <f t="shared" si="6"/>
        <v>621643497</v>
      </c>
      <c r="U31" s="44">
        <f t="shared" si="7"/>
        <v>0.16296794623953534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1593957376</v>
      </c>
      <c r="AA31" s="85">
        <f t="shared" si="11"/>
        <v>368035875</v>
      </c>
      <c r="AB31" s="85">
        <f t="shared" si="12"/>
        <v>1961993251</v>
      </c>
      <c r="AC31" s="44">
        <f t="shared" si="13"/>
        <v>0.514349481968922</v>
      </c>
      <c r="AD31" s="84">
        <f>SUM(AD24:AD30)</f>
        <v>508960703</v>
      </c>
      <c r="AE31" s="85">
        <f>SUM(AE24:AE30)</f>
        <v>140978434</v>
      </c>
      <c r="AF31" s="85">
        <f t="shared" si="14"/>
        <v>649939137</v>
      </c>
      <c r="AG31" s="44">
        <f t="shared" si="15"/>
        <v>0.5790500939673469</v>
      </c>
      <c r="AH31" s="44">
        <f t="shared" si="16"/>
        <v>-0.04353583034037234</v>
      </c>
      <c r="AI31" s="66">
        <f>SUM(AI24:AI30)</f>
        <v>3033993581</v>
      </c>
      <c r="AJ31" s="66">
        <f>SUM(AJ24:AJ30)</f>
        <v>3129111973</v>
      </c>
      <c r="AK31" s="66">
        <f>SUM(AK24:AK30)</f>
        <v>1811912582</v>
      </c>
      <c r="AL31" s="66"/>
    </row>
    <row r="32" spans="1:38" s="13" customFormat="1" ht="12.75">
      <c r="A32" s="29" t="s">
        <v>97</v>
      </c>
      <c r="B32" s="63" t="s">
        <v>229</v>
      </c>
      <c r="C32" s="39" t="s">
        <v>230</v>
      </c>
      <c r="D32" s="80">
        <v>518761000</v>
      </c>
      <c r="E32" s="81">
        <v>0</v>
      </c>
      <c r="F32" s="82">
        <f t="shared" si="0"/>
        <v>518761000</v>
      </c>
      <c r="G32" s="80">
        <v>518761000</v>
      </c>
      <c r="H32" s="81">
        <v>0</v>
      </c>
      <c r="I32" s="83">
        <f t="shared" si="1"/>
        <v>518761000</v>
      </c>
      <c r="J32" s="80">
        <v>55811862</v>
      </c>
      <c r="K32" s="81">
        <v>15474187</v>
      </c>
      <c r="L32" s="81">
        <f t="shared" si="2"/>
        <v>71286049</v>
      </c>
      <c r="M32" s="40">
        <f t="shared" si="3"/>
        <v>0.1374159757576225</v>
      </c>
      <c r="N32" s="108">
        <v>186503436</v>
      </c>
      <c r="O32" s="109">
        <v>3121801</v>
      </c>
      <c r="P32" s="110">
        <f t="shared" si="4"/>
        <v>189625237</v>
      </c>
      <c r="Q32" s="40">
        <f t="shared" si="5"/>
        <v>0.3655348744412167</v>
      </c>
      <c r="R32" s="108">
        <v>116967759</v>
      </c>
      <c r="S32" s="110">
        <v>0</v>
      </c>
      <c r="T32" s="110">
        <f t="shared" si="6"/>
        <v>116967759</v>
      </c>
      <c r="U32" s="40">
        <f t="shared" si="7"/>
        <v>0.22547523618776277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359283057</v>
      </c>
      <c r="AA32" s="81">
        <f t="shared" si="11"/>
        <v>18595988</v>
      </c>
      <c r="AB32" s="81">
        <f t="shared" si="12"/>
        <v>377879045</v>
      </c>
      <c r="AC32" s="40">
        <f t="shared" si="13"/>
        <v>0.7284260863866019</v>
      </c>
      <c r="AD32" s="80">
        <v>94919930</v>
      </c>
      <c r="AE32" s="81">
        <v>5184833</v>
      </c>
      <c r="AF32" s="81">
        <f t="shared" si="14"/>
        <v>100104763</v>
      </c>
      <c r="AG32" s="40">
        <f t="shared" si="15"/>
        <v>0.5414151319345573</v>
      </c>
      <c r="AH32" s="40">
        <f t="shared" si="16"/>
        <v>0.1684534830775235</v>
      </c>
      <c r="AI32" s="12">
        <v>549469347</v>
      </c>
      <c r="AJ32" s="12">
        <v>549469347</v>
      </c>
      <c r="AK32" s="12">
        <v>297491019</v>
      </c>
      <c r="AL32" s="12"/>
    </row>
    <row r="33" spans="1:38" s="13" customFormat="1" ht="12.75">
      <c r="A33" s="29" t="s">
        <v>97</v>
      </c>
      <c r="B33" s="63" t="s">
        <v>231</v>
      </c>
      <c r="C33" s="39" t="s">
        <v>232</v>
      </c>
      <c r="D33" s="80">
        <v>424043557</v>
      </c>
      <c r="E33" s="81">
        <v>52191000</v>
      </c>
      <c r="F33" s="82">
        <f t="shared" si="0"/>
        <v>476234557</v>
      </c>
      <c r="G33" s="80">
        <v>420043560</v>
      </c>
      <c r="H33" s="81">
        <v>67854000</v>
      </c>
      <c r="I33" s="83">
        <f t="shared" si="1"/>
        <v>487897560</v>
      </c>
      <c r="J33" s="80">
        <v>166450217</v>
      </c>
      <c r="K33" s="81">
        <v>3793310</v>
      </c>
      <c r="L33" s="81">
        <f t="shared" si="2"/>
        <v>170243527</v>
      </c>
      <c r="M33" s="40">
        <f t="shared" si="3"/>
        <v>0.3574783150396203</v>
      </c>
      <c r="N33" s="108">
        <v>85112466</v>
      </c>
      <c r="O33" s="109">
        <v>10574061</v>
      </c>
      <c r="P33" s="110">
        <f t="shared" si="4"/>
        <v>95686527</v>
      </c>
      <c r="Q33" s="40">
        <f t="shared" si="5"/>
        <v>0.2009231073082334</v>
      </c>
      <c r="R33" s="108">
        <v>91515279</v>
      </c>
      <c r="S33" s="110">
        <v>6465248</v>
      </c>
      <c r="T33" s="110">
        <f t="shared" si="6"/>
        <v>97980527</v>
      </c>
      <c r="U33" s="40">
        <f t="shared" si="7"/>
        <v>0.2008219245859725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343077962</v>
      </c>
      <c r="AA33" s="81">
        <f t="shared" si="11"/>
        <v>20832619</v>
      </c>
      <c r="AB33" s="81">
        <f t="shared" si="12"/>
        <v>363910581</v>
      </c>
      <c r="AC33" s="40">
        <f t="shared" si="13"/>
        <v>0.7458749762962537</v>
      </c>
      <c r="AD33" s="80">
        <v>68973538</v>
      </c>
      <c r="AE33" s="81">
        <v>685020</v>
      </c>
      <c r="AF33" s="81">
        <f t="shared" si="14"/>
        <v>69658558</v>
      </c>
      <c r="AG33" s="40">
        <f t="shared" si="15"/>
        <v>0.47857445578588237</v>
      </c>
      <c r="AH33" s="40">
        <f t="shared" si="16"/>
        <v>0.4065827633124419</v>
      </c>
      <c r="AI33" s="12">
        <v>501282860</v>
      </c>
      <c r="AJ33" s="12">
        <v>472728319</v>
      </c>
      <c r="AK33" s="12">
        <v>226235698</v>
      </c>
      <c r="AL33" s="12"/>
    </row>
    <row r="34" spans="1:38" s="13" customFormat="1" ht="12.75">
      <c r="A34" s="29" t="s">
        <v>97</v>
      </c>
      <c r="B34" s="63" t="s">
        <v>233</v>
      </c>
      <c r="C34" s="39" t="s">
        <v>234</v>
      </c>
      <c r="D34" s="80">
        <v>788015050</v>
      </c>
      <c r="E34" s="81">
        <v>137901950</v>
      </c>
      <c r="F34" s="82">
        <f t="shared" si="0"/>
        <v>925917000</v>
      </c>
      <c r="G34" s="80">
        <v>773357155</v>
      </c>
      <c r="H34" s="81">
        <v>101977061</v>
      </c>
      <c r="I34" s="83">
        <f t="shared" si="1"/>
        <v>875334216</v>
      </c>
      <c r="J34" s="80">
        <v>130509312</v>
      </c>
      <c r="K34" s="81">
        <v>15077845</v>
      </c>
      <c r="L34" s="81">
        <f t="shared" si="2"/>
        <v>145587157</v>
      </c>
      <c r="M34" s="40">
        <f t="shared" si="3"/>
        <v>0.1572356453116208</v>
      </c>
      <c r="N34" s="108">
        <v>138398038</v>
      </c>
      <c r="O34" s="109">
        <v>24162866</v>
      </c>
      <c r="P34" s="110">
        <f t="shared" si="4"/>
        <v>162560904</v>
      </c>
      <c r="Q34" s="40">
        <f t="shared" si="5"/>
        <v>0.17556746879039914</v>
      </c>
      <c r="R34" s="108">
        <v>137333925</v>
      </c>
      <c r="S34" s="110">
        <v>855558</v>
      </c>
      <c r="T34" s="110">
        <f t="shared" si="6"/>
        <v>138189483</v>
      </c>
      <c r="U34" s="40">
        <f t="shared" si="7"/>
        <v>0.1578705373034338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406241275</v>
      </c>
      <c r="AA34" s="81">
        <f t="shared" si="11"/>
        <v>40096269</v>
      </c>
      <c r="AB34" s="81">
        <f t="shared" si="12"/>
        <v>446337544</v>
      </c>
      <c r="AC34" s="40">
        <f t="shared" si="13"/>
        <v>0.5099052862798179</v>
      </c>
      <c r="AD34" s="80">
        <v>124227308</v>
      </c>
      <c r="AE34" s="81">
        <v>9656678</v>
      </c>
      <c r="AF34" s="81">
        <f t="shared" si="14"/>
        <v>133883986</v>
      </c>
      <c r="AG34" s="40">
        <f t="shared" si="15"/>
        <v>0.5242822068946806</v>
      </c>
      <c r="AH34" s="40">
        <f t="shared" si="16"/>
        <v>0.0321584166160096</v>
      </c>
      <c r="AI34" s="12">
        <v>940358510</v>
      </c>
      <c r="AJ34" s="12">
        <v>753384570</v>
      </c>
      <c r="AK34" s="12">
        <v>394986125</v>
      </c>
      <c r="AL34" s="12"/>
    </row>
    <row r="35" spans="1:38" s="13" customFormat="1" ht="12.75">
      <c r="A35" s="29" t="s">
        <v>97</v>
      </c>
      <c r="B35" s="63" t="s">
        <v>235</v>
      </c>
      <c r="C35" s="39" t="s">
        <v>236</v>
      </c>
      <c r="D35" s="80">
        <v>123607612</v>
      </c>
      <c r="E35" s="81">
        <v>0</v>
      </c>
      <c r="F35" s="82">
        <f t="shared" si="0"/>
        <v>123607612</v>
      </c>
      <c r="G35" s="80">
        <v>117734891</v>
      </c>
      <c r="H35" s="81">
        <v>45878320</v>
      </c>
      <c r="I35" s="83">
        <f t="shared" si="1"/>
        <v>163613211</v>
      </c>
      <c r="J35" s="80">
        <v>19349892</v>
      </c>
      <c r="K35" s="81">
        <v>10206115</v>
      </c>
      <c r="L35" s="81">
        <f t="shared" si="2"/>
        <v>29556007</v>
      </c>
      <c r="M35" s="40">
        <f t="shared" si="3"/>
        <v>0.23911154436022922</v>
      </c>
      <c r="N35" s="108">
        <v>28711136</v>
      </c>
      <c r="O35" s="109">
        <v>21809338</v>
      </c>
      <c r="P35" s="110">
        <f t="shared" si="4"/>
        <v>50520474</v>
      </c>
      <c r="Q35" s="40">
        <f t="shared" si="5"/>
        <v>0.4087165279109186</v>
      </c>
      <c r="R35" s="108">
        <v>22913513</v>
      </c>
      <c r="S35" s="110">
        <v>6746319</v>
      </c>
      <c r="T35" s="110">
        <f t="shared" si="6"/>
        <v>29659832</v>
      </c>
      <c r="U35" s="40">
        <f t="shared" si="7"/>
        <v>0.18128017791912904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70974541</v>
      </c>
      <c r="AA35" s="81">
        <f t="shared" si="11"/>
        <v>38761772</v>
      </c>
      <c r="AB35" s="81">
        <f t="shared" si="12"/>
        <v>109736313</v>
      </c>
      <c r="AC35" s="40">
        <f t="shared" si="13"/>
        <v>0.6707056986981327</v>
      </c>
      <c r="AD35" s="80">
        <v>39828995</v>
      </c>
      <c r="AE35" s="81">
        <v>10142395</v>
      </c>
      <c r="AF35" s="81">
        <f t="shared" si="14"/>
        <v>49971390</v>
      </c>
      <c r="AG35" s="40">
        <f t="shared" si="15"/>
        <v>0.8441964893294044</v>
      </c>
      <c r="AH35" s="40">
        <f t="shared" si="16"/>
        <v>-0.406463738551199</v>
      </c>
      <c r="AI35" s="12">
        <v>200082434</v>
      </c>
      <c r="AJ35" s="12">
        <v>195616587</v>
      </c>
      <c r="AK35" s="12">
        <v>165138836</v>
      </c>
      <c r="AL35" s="12"/>
    </row>
    <row r="36" spans="1:38" s="13" customFormat="1" ht="12.75">
      <c r="A36" s="29" t="s">
        <v>116</v>
      </c>
      <c r="B36" s="63" t="s">
        <v>237</v>
      </c>
      <c r="C36" s="39" t="s">
        <v>238</v>
      </c>
      <c r="D36" s="80">
        <v>162190917</v>
      </c>
      <c r="E36" s="81">
        <v>8036200</v>
      </c>
      <c r="F36" s="82">
        <f t="shared" si="0"/>
        <v>170227117</v>
      </c>
      <c r="G36" s="80">
        <v>162190917</v>
      </c>
      <c r="H36" s="81">
        <v>8036200</v>
      </c>
      <c r="I36" s="83">
        <f t="shared" si="1"/>
        <v>170227117</v>
      </c>
      <c r="J36" s="80">
        <v>29274574</v>
      </c>
      <c r="K36" s="81">
        <v>91083</v>
      </c>
      <c r="L36" s="81">
        <f t="shared" si="2"/>
        <v>29365657</v>
      </c>
      <c r="M36" s="40">
        <f t="shared" si="3"/>
        <v>0.17250869025761625</v>
      </c>
      <c r="N36" s="108">
        <v>40774984</v>
      </c>
      <c r="O36" s="109">
        <v>193628</v>
      </c>
      <c r="P36" s="110">
        <f t="shared" si="4"/>
        <v>40968612</v>
      </c>
      <c r="Q36" s="40">
        <f t="shared" si="5"/>
        <v>0.24067030401507652</v>
      </c>
      <c r="R36" s="108">
        <v>30921507</v>
      </c>
      <c r="S36" s="110">
        <v>82913</v>
      </c>
      <c r="T36" s="110">
        <f t="shared" si="6"/>
        <v>31004420</v>
      </c>
      <c r="U36" s="40">
        <f t="shared" si="7"/>
        <v>0.18213561121404648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100971065</v>
      </c>
      <c r="AA36" s="81">
        <f t="shared" si="11"/>
        <v>367624</v>
      </c>
      <c r="AB36" s="81">
        <f t="shared" si="12"/>
        <v>101338689</v>
      </c>
      <c r="AC36" s="40">
        <f t="shared" si="13"/>
        <v>0.5953146054867392</v>
      </c>
      <c r="AD36" s="80">
        <v>28835164</v>
      </c>
      <c r="AE36" s="81">
        <v>276638</v>
      </c>
      <c r="AF36" s="81">
        <f t="shared" si="14"/>
        <v>29111802</v>
      </c>
      <c r="AG36" s="40">
        <f t="shared" si="15"/>
        <v>0.580543749690378</v>
      </c>
      <c r="AH36" s="40">
        <f t="shared" si="16"/>
        <v>0.06501205250021957</v>
      </c>
      <c r="AI36" s="12">
        <v>218830830</v>
      </c>
      <c r="AJ36" s="12">
        <v>163808645</v>
      </c>
      <c r="AK36" s="12">
        <v>95098085</v>
      </c>
      <c r="AL36" s="12"/>
    </row>
    <row r="37" spans="1:38" s="59" customFormat="1" ht="12.75">
      <c r="A37" s="64"/>
      <c r="B37" s="65" t="s">
        <v>239</v>
      </c>
      <c r="C37" s="32"/>
      <c r="D37" s="84">
        <f>SUM(D32:D36)</f>
        <v>2016618136</v>
      </c>
      <c r="E37" s="85">
        <f>SUM(E32:E36)</f>
        <v>198129150</v>
      </c>
      <c r="F37" s="86">
        <f t="shared" si="0"/>
        <v>2214747286</v>
      </c>
      <c r="G37" s="84">
        <f>SUM(G32:G36)</f>
        <v>1992087523</v>
      </c>
      <c r="H37" s="85">
        <f>SUM(H32:H36)</f>
        <v>223745581</v>
      </c>
      <c r="I37" s="93">
        <f t="shared" si="1"/>
        <v>2215833104</v>
      </c>
      <c r="J37" s="84">
        <f>SUM(J32:J36)</f>
        <v>401395857</v>
      </c>
      <c r="K37" s="95">
        <f>SUM(K32:K36)</f>
        <v>44642540</v>
      </c>
      <c r="L37" s="85">
        <f t="shared" si="2"/>
        <v>446038397</v>
      </c>
      <c r="M37" s="44">
        <f t="shared" si="3"/>
        <v>0.20139471434033399</v>
      </c>
      <c r="N37" s="114">
        <f>SUM(N32:N36)</f>
        <v>479500060</v>
      </c>
      <c r="O37" s="115">
        <f>SUM(O32:O36)</f>
        <v>59861694</v>
      </c>
      <c r="P37" s="116">
        <f t="shared" si="4"/>
        <v>539361754</v>
      </c>
      <c r="Q37" s="44">
        <f t="shared" si="5"/>
        <v>0.24353196295100912</v>
      </c>
      <c r="R37" s="114">
        <f>SUM(R32:R36)</f>
        <v>399651983</v>
      </c>
      <c r="S37" s="116">
        <f>SUM(S32:S36)</f>
        <v>14150038</v>
      </c>
      <c r="T37" s="116">
        <f t="shared" si="6"/>
        <v>413802021</v>
      </c>
      <c r="U37" s="44">
        <f t="shared" si="7"/>
        <v>0.1867478287299746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1280547900</v>
      </c>
      <c r="AA37" s="85">
        <f t="shared" si="11"/>
        <v>118654272</v>
      </c>
      <c r="AB37" s="85">
        <f t="shared" si="12"/>
        <v>1399202172</v>
      </c>
      <c r="AC37" s="44">
        <f t="shared" si="13"/>
        <v>0.631456479946154</v>
      </c>
      <c r="AD37" s="84">
        <f>SUM(AD32:AD36)</f>
        <v>356784935</v>
      </c>
      <c r="AE37" s="85">
        <f>SUM(AE32:AE36)</f>
        <v>25945564</v>
      </c>
      <c r="AF37" s="85">
        <f t="shared" si="14"/>
        <v>382730499</v>
      </c>
      <c r="AG37" s="44">
        <f t="shared" si="15"/>
        <v>0.5521993626113162</v>
      </c>
      <c r="AH37" s="44">
        <f t="shared" si="16"/>
        <v>0.0811838149329196</v>
      </c>
      <c r="AI37" s="66">
        <f>SUM(AI32:AI36)</f>
        <v>2410023981</v>
      </c>
      <c r="AJ37" s="66">
        <f>SUM(AJ32:AJ36)</f>
        <v>2135007468</v>
      </c>
      <c r="AK37" s="66">
        <f>SUM(AK32:AK36)</f>
        <v>1178949763</v>
      </c>
      <c r="AL37" s="66"/>
    </row>
    <row r="38" spans="1:38" s="59" customFormat="1" ht="12.75">
      <c r="A38" s="64"/>
      <c r="B38" s="65" t="s">
        <v>240</v>
      </c>
      <c r="C38" s="32"/>
      <c r="D38" s="84">
        <f>SUM(D9,D11:D15,D17:D22,D24:D30,D32:D36)</f>
        <v>11169118609</v>
      </c>
      <c r="E38" s="85">
        <f>SUM(E9,E11:E15,E17:E22,E24:E30,E32:E36)</f>
        <v>2179414825</v>
      </c>
      <c r="F38" s="86">
        <f t="shared" si="0"/>
        <v>13348533434</v>
      </c>
      <c r="G38" s="84">
        <f>SUM(G9,G11:G15,G17:G22,G24:G30,G32:G36)</f>
        <v>11890470065</v>
      </c>
      <c r="H38" s="85">
        <f>SUM(H9,H11:H15,H17:H22,H24:H30,H32:H36)</f>
        <v>2298462508</v>
      </c>
      <c r="I38" s="93">
        <f t="shared" si="1"/>
        <v>14188932573</v>
      </c>
      <c r="J38" s="84">
        <f>SUM(J9,J11:J15,J17:J22,J24:J30,J32:J36)</f>
        <v>2253761587</v>
      </c>
      <c r="K38" s="95">
        <f>SUM(K9,K11:K15,K17:K22,K24:K30,K32:K36)</f>
        <v>370238575</v>
      </c>
      <c r="L38" s="85">
        <f t="shared" si="2"/>
        <v>2624000162</v>
      </c>
      <c r="M38" s="44">
        <f t="shared" si="3"/>
        <v>0.19657591412375078</v>
      </c>
      <c r="N38" s="114">
        <f>SUM(N9,N11:N15,N17:N22,N24:N30,N32:N36)</f>
        <v>2523052884</v>
      </c>
      <c r="O38" s="115">
        <f>SUM(O9,O11:O15,O17:O22,O24:O30,O32:O36)</f>
        <v>451502245</v>
      </c>
      <c r="P38" s="116">
        <f t="shared" si="4"/>
        <v>2974555129</v>
      </c>
      <c r="Q38" s="44">
        <f t="shared" si="5"/>
        <v>0.22283759813070714</v>
      </c>
      <c r="R38" s="114">
        <f>SUM(R9,R11:R15,R17:R22,R24:R30,R32:R36)</f>
        <v>2360354174</v>
      </c>
      <c r="S38" s="116">
        <f>SUM(S9,S11:S15,S17:S22,S24:S30,S32:S36)</f>
        <v>417629254</v>
      </c>
      <c r="T38" s="116">
        <f t="shared" si="6"/>
        <v>2777983428</v>
      </c>
      <c r="U38" s="44">
        <f t="shared" si="7"/>
        <v>0.19578523005220289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7137168645</v>
      </c>
      <c r="AA38" s="85">
        <f t="shared" si="11"/>
        <v>1239370074</v>
      </c>
      <c r="AB38" s="85">
        <f t="shared" si="12"/>
        <v>8376538719</v>
      </c>
      <c r="AC38" s="44">
        <f t="shared" si="13"/>
        <v>0.5903572150973249</v>
      </c>
      <c r="AD38" s="84">
        <f>SUM(AD9,AD11:AD15,AD17:AD22,AD24:AD30,AD32:AD36)</f>
        <v>2158271145</v>
      </c>
      <c r="AE38" s="85">
        <f>SUM(AE9,AE11:AE15,AE17:AE22,AE24:AE30,AE32:AE36)</f>
        <v>403963718</v>
      </c>
      <c r="AF38" s="85">
        <f t="shared" si="14"/>
        <v>2562234863</v>
      </c>
      <c r="AG38" s="44">
        <f t="shared" si="15"/>
        <v>0.5643645899471202</v>
      </c>
      <c r="AH38" s="44">
        <f t="shared" si="16"/>
        <v>0.08420327430382013</v>
      </c>
      <c r="AI38" s="66">
        <f>SUM(AI9,AI11:AI15,AI17:AI22,AI24:AI30,AI32:AI36)</f>
        <v>12924482875</v>
      </c>
      <c r="AJ38" s="66">
        <f>SUM(AJ9,AJ11:AJ15,AJ17:AJ22,AJ24:AJ30,AJ32:AJ36)</f>
        <v>13367948125</v>
      </c>
      <c r="AK38" s="66">
        <f>SUM(AK9,AK11:AK15,AK17:AK22,AK24:AK30,AK32:AK36)</f>
        <v>7544396562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44</v>
      </c>
      <c r="C9" s="39" t="s">
        <v>45</v>
      </c>
      <c r="D9" s="80">
        <v>22365359559</v>
      </c>
      <c r="E9" s="81">
        <v>2650707810</v>
      </c>
      <c r="F9" s="82">
        <f>$D9+$E9</f>
        <v>25016067369</v>
      </c>
      <c r="G9" s="80">
        <v>22175696028</v>
      </c>
      <c r="H9" s="81">
        <v>2557738725</v>
      </c>
      <c r="I9" s="83">
        <f>$G9+$H9</f>
        <v>24733434753</v>
      </c>
      <c r="J9" s="80">
        <v>5619571987</v>
      </c>
      <c r="K9" s="81">
        <v>147480416</v>
      </c>
      <c r="L9" s="81">
        <f>$J9+$K9</f>
        <v>5767052403</v>
      </c>
      <c r="M9" s="40">
        <f>IF($F9=0,0,$L9/$F9)</f>
        <v>0.23053393316915</v>
      </c>
      <c r="N9" s="108">
        <v>4389350009</v>
      </c>
      <c r="O9" s="109">
        <v>400102567</v>
      </c>
      <c r="P9" s="110">
        <f>$N9+$O9</f>
        <v>4789452576</v>
      </c>
      <c r="Q9" s="40">
        <f>IF($F9=0,0,$P9/$F9)</f>
        <v>0.19145505587881118</v>
      </c>
      <c r="R9" s="108">
        <v>4718818723</v>
      </c>
      <c r="S9" s="110">
        <v>341981771</v>
      </c>
      <c r="T9" s="110">
        <f>$R9+$S9</f>
        <v>5060800494</v>
      </c>
      <c r="U9" s="40">
        <f>IF($I9=0,0,$T9/$I9)</f>
        <v>0.20461373620524576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14727740719</v>
      </c>
      <c r="AA9" s="81">
        <f>$K9+$O9+$S9</f>
        <v>889564754</v>
      </c>
      <c r="AB9" s="81">
        <f>$Z9+$AA9</f>
        <v>15617305473</v>
      </c>
      <c r="AC9" s="40">
        <f>IF($I9=0,0,$AB9/$I9)</f>
        <v>0.6314248558262101</v>
      </c>
      <c r="AD9" s="80">
        <v>4743259929</v>
      </c>
      <c r="AE9" s="81">
        <v>540331144</v>
      </c>
      <c r="AF9" s="81">
        <f>$AD9+$AE9</f>
        <v>5283591073</v>
      </c>
      <c r="AG9" s="40">
        <f>IF($AJ9=0,0,$AK9/$AJ9)</f>
        <v>0.6829186121504973</v>
      </c>
      <c r="AH9" s="40">
        <f>IF($AF9=0,0,(($T9/$AF9)-1))</f>
        <v>-0.04216650681739842</v>
      </c>
      <c r="AI9" s="12">
        <v>23526093798</v>
      </c>
      <c r="AJ9" s="12">
        <v>23009613836</v>
      </c>
      <c r="AK9" s="12">
        <v>15713693547</v>
      </c>
      <c r="AL9" s="12"/>
    </row>
    <row r="10" spans="1:38" s="13" customFormat="1" ht="12.75">
      <c r="A10" s="29" t="s">
        <v>95</v>
      </c>
      <c r="B10" s="63" t="s">
        <v>48</v>
      </c>
      <c r="C10" s="39" t="s">
        <v>49</v>
      </c>
      <c r="D10" s="80">
        <v>32354828674</v>
      </c>
      <c r="E10" s="81">
        <v>4261567000</v>
      </c>
      <c r="F10" s="83">
        <f aca="true" t="shared" si="0" ref="F10:F24">$D10+$E10</f>
        <v>36616395674</v>
      </c>
      <c r="G10" s="80">
        <v>32468972000</v>
      </c>
      <c r="H10" s="81">
        <v>4547859000</v>
      </c>
      <c r="I10" s="83">
        <f aca="true" t="shared" si="1" ref="I10:I24">$G10+$H10</f>
        <v>37016831000</v>
      </c>
      <c r="J10" s="80">
        <v>7964319236</v>
      </c>
      <c r="K10" s="81">
        <v>227416000</v>
      </c>
      <c r="L10" s="81">
        <f aca="true" t="shared" si="2" ref="L10:L24">$J10+$K10</f>
        <v>8191735236</v>
      </c>
      <c r="M10" s="40">
        <f aca="true" t="shared" si="3" ref="M10:M24">IF($F10=0,0,$L10/$F10)</f>
        <v>0.22371768398320702</v>
      </c>
      <c r="N10" s="108">
        <v>7649119298</v>
      </c>
      <c r="O10" s="109">
        <v>512823602</v>
      </c>
      <c r="P10" s="110">
        <f aca="true" t="shared" si="4" ref="P10:P24">$N10+$O10</f>
        <v>8161942900</v>
      </c>
      <c r="Q10" s="40">
        <f aca="true" t="shared" si="5" ref="Q10:Q24">IF($F10=0,0,$P10/$F10)</f>
        <v>0.2229040502147377</v>
      </c>
      <c r="R10" s="108">
        <v>6992015747</v>
      </c>
      <c r="S10" s="110">
        <v>549044034</v>
      </c>
      <c r="T10" s="110">
        <f aca="true" t="shared" si="6" ref="T10:T24">$R10+$S10</f>
        <v>7541059781</v>
      </c>
      <c r="U10" s="40">
        <f aca="true" t="shared" si="7" ref="U10:U24">IF($I10=0,0,$T10/$I10)</f>
        <v>0.20371975604826897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$J10+$N10+$R10</f>
        <v>22605454281</v>
      </c>
      <c r="AA10" s="81">
        <f aca="true" t="shared" si="11" ref="AA10:AA24">$K10+$O10+$S10</f>
        <v>1289283636</v>
      </c>
      <c r="AB10" s="81">
        <f aca="true" t="shared" si="12" ref="AB10:AB24">$Z10+$AA10</f>
        <v>23894737917</v>
      </c>
      <c r="AC10" s="40">
        <f aca="true" t="shared" si="13" ref="AC10:AC24">IF($I10=0,0,$AB10/$I10)</f>
        <v>0.645510090180329</v>
      </c>
      <c r="AD10" s="80">
        <v>6641244861</v>
      </c>
      <c r="AE10" s="81">
        <v>614497271</v>
      </c>
      <c r="AF10" s="81">
        <f aca="true" t="shared" si="14" ref="AF10:AF24">$AD10+$AE10</f>
        <v>7255742132</v>
      </c>
      <c r="AG10" s="40">
        <f aca="true" t="shared" si="15" ref="AG10:AG24">IF($AJ10=0,0,$AK10/$AJ10)</f>
        <v>0.684575510175233</v>
      </c>
      <c r="AH10" s="40">
        <f aca="true" t="shared" si="16" ref="AH10:AH24">IF($AF10=0,0,(($T10/$AF10)-1))</f>
        <v>0.039323013939768225</v>
      </c>
      <c r="AI10" s="12">
        <v>32284166681</v>
      </c>
      <c r="AJ10" s="12">
        <v>33107456681</v>
      </c>
      <c r="AK10" s="12">
        <v>22664554048</v>
      </c>
      <c r="AL10" s="12"/>
    </row>
    <row r="11" spans="1:38" s="13" customFormat="1" ht="12.75">
      <c r="A11" s="29" t="s">
        <v>95</v>
      </c>
      <c r="B11" s="63" t="s">
        <v>54</v>
      </c>
      <c r="C11" s="39" t="s">
        <v>55</v>
      </c>
      <c r="D11" s="80">
        <v>21084256331</v>
      </c>
      <c r="E11" s="81">
        <v>4353046899</v>
      </c>
      <c r="F11" s="82">
        <f t="shared" si="0"/>
        <v>25437303230</v>
      </c>
      <c r="G11" s="80">
        <v>21071648642</v>
      </c>
      <c r="H11" s="81">
        <v>4613868295</v>
      </c>
      <c r="I11" s="83">
        <f t="shared" si="1"/>
        <v>25685516937</v>
      </c>
      <c r="J11" s="80">
        <v>4389245415</v>
      </c>
      <c r="K11" s="81">
        <v>500621520</v>
      </c>
      <c r="L11" s="81">
        <f t="shared" si="2"/>
        <v>4889866935</v>
      </c>
      <c r="M11" s="40">
        <f t="shared" si="3"/>
        <v>0.19223212817752772</v>
      </c>
      <c r="N11" s="108">
        <v>5816317318</v>
      </c>
      <c r="O11" s="109">
        <v>743735562</v>
      </c>
      <c r="P11" s="110">
        <f t="shared" si="4"/>
        <v>6560052880</v>
      </c>
      <c r="Q11" s="40">
        <f t="shared" si="5"/>
        <v>0.2578910516057877</v>
      </c>
      <c r="R11" s="108">
        <v>4028270056</v>
      </c>
      <c r="S11" s="110">
        <v>638694200</v>
      </c>
      <c r="T11" s="110">
        <f t="shared" si="6"/>
        <v>4666964256</v>
      </c>
      <c r="U11" s="40">
        <f t="shared" si="7"/>
        <v>0.18169633367499938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14233832789</v>
      </c>
      <c r="AA11" s="81">
        <f t="shared" si="11"/>
        <v>1883051282</v>
      </c>
      <c r="AB11" s="81">
        <f t="shared" si="12"/>
        <v>16116884071</v>
      </c>
      <c r="AC11" s="40">
        <f t="shared" si="13"/>
        <v>0.6274697180722737</v>
      </c>
      <c r="AD11" s="80">
        <v>4007472531</v>
      </c>
      <c r="AE11" s="81">
        <v>543054556</v>
      </c>
      <c r="AF11" s="81">
        <f t="shared" si="14"/>
        <v>4550527087</v>
      </c>
      <c r="AG11" s="40">
        <f t="shared" si="15"/>
        <v>0.6297739644457634</v>
      </c>
      <c r="AH11" s="40">
        <f t="shared" si="16"/>
        <v>0.025587622438868474</v>
      </c>
      <c r="AI11" s="12">
        <v>21404261189</v>
      </c>
      <c r="AJ11" s="12">
        <v>21807006144</v>
      </c>
      <c r="AK11" s="12">
        <v>13733484712</v>
      </c>
      <c r="AL11" s="12"/>
    </row>
    <row r="12" spans="1:38" s="59" customFormat="1" ht="12.75">
      <c r="A12" s="64"/>
      <c r="B12" s="65" t="s">
        <v>96</v>
      </c>
      <c r="C12" s="32"/>
      <c r="D12" s="84">
        <f>SUM(D9:D11)</f>
        <v>75804444564</v>
      </c>
      <c r="E12" s="85">
        <f>SUM(E9:E11)</f>
        <v>11265321709</v>
      </c>
      <c r="F12" s="93">
        <f t="shared" si="0"/>
        <v>87069766273</v>
      </c>
      <c r="G12" s="84">
        <f>SUM(G9:G11)</f>
        <v>75716316670</v>
      </c>
      <c r="H12" s="85">
        <f>SUM(H9:H11)</f>
        <v>11719466020</v>
      </c>
      <c r="I12" s="86">
        <f t="shared" si="1"/>
        <v>87435782690</v>
      </c>
      <c r="J12" s="84">
        <f>SUM(J9:J11)</f>
        <v>17973136638</v>
      </c>
      <c r="K12" s="85">
        <f>SUM(K9:K11)</f>
        <v>875517936</v>
      </c>
      <c r="L12" s="85">
        <f t="shared" si="2"/>
        <v>18848654574</v>
      </c>
      <c r="M12" s="44">
        <f t="shared" si="3"/>
        <v>0.2164776061865334</v>
      </c>
      <c r="N12" s="114">
        <f>SUM(N9:N11)</f>
        <v>17854786625</v>
      </c>
      <c r="O12" s="115">
        <f>SUM(O9:O11)</f>
        <v>1656661731</v>
      </c>
      <c r="P12" s="116">
        <f t="shared" si="4"/>
        <v>19511448356</v>
      </c>
      <c r="Q12" s="44">
        <f t="shared" si="5"/>
        <v>0.22408982119951348</v>
      </c>
      <c r="R12" s="114">
        <f>SUM(R9:R11)</f>
        <v>15739104526</v>
      </c>
      <c r="S12" s="116">
        <f>SUM(S9:S11)</f>
        <v>1529720005</v>
      </c>
      <c r="T12" s="116">
        <f t="shared" si="6"/>
        <v>17268824531</v>
      </c>
      <c r="U12" s="44">
        <f t="shared" si="7"/>
        <v>0.1975029444435342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51567027789</v>
      </c>
      <c r="AA12" s="85">
        <f t="shared" si="11"/>
        <v>4061899672</v>
      </c>
      <c r="AB12" s="85">
        <f t="shared" si="12"/>
        <v>55628927461</v>
      </c>
      <c r="AC12" s="44">
        <f t="shared" si="13"/>
        <v>0.6362261050287625</v>
      </c>
      <c r="AD12" s="84">
        <f>SUM(AD9:AD11)</f>
        <v>15391977321</v>
      </c>
      <c r="AE12" s="85">
        <f>SUM(AE9:AE11)</f>
        <v>1697882971</v>
      </c>
      <c r="AF12" s="85">
        <f t="shared" si="14"/>
        <v>17089860292</v>
      </c>
      <c r="AG12" s="44">
        <f t="shared" si="15"/>
        <v>0.6687500775107836</v>
      </c>
      <c r="AH12" s="44">
        <f t="shared" si="16"/>
        <v>0.010471954477227374</v>
      </c>
      <c r="AI12" s="66">
        <f>SUM(AI9:AI11)</f>
        <v>77214521668</v>
      </c>
      <c r="AJ12" s="66">
        <f>SUM(AJ9:AJ11)</f>
        <v>77924076661</v>
      </c>
      <c r="AK12" s="66">
        <f>SUM(AK9:AK11)</f>
        <v>52111732307</v>
      </c>
      <c r="AL12" s="66"/>
    </row>
    <row r="13" spans="1:38" s="13" customFormat="1" ht="12.75">
      <c r="A13" s="29" t="s">
        <v>97</v>
      </c>
      <c r="B13" s="63" t="s">
        <v>63</v>
      </c>
      <c r="C13" s="39" t="s">
        <v>64</v>
      </c>
      <c r="D13" s="80">
        <v>4152968107</v>
      </c>
      <c r="E13" s="81">
        <v>367488750</v>
      </c>
      <c r="F13" s="82">
        <f t="shared" si="0"/>
        <v>4520456857</v>
      </c>
      <c r="G13" s="80">
        <v>4240544789</v>
      </c>
      <c r="H13" s="81">
        <v>346325006</v>
      </c>
      <c r="I13" s="83">
        <f t="shared" si="1"/>
        <v>4586869795</v>
      </c>
      <c r="J13" s="80">
        <v>651318339</v>
      </c>
      <c r="K13" s="81">
        <v>5326053</v>
      </c>
      <c r="L13" s="81">
        <f t="shared" si="2"/>
        <v>656644392</v>
      </c>
      <c r="M13" s="40">
        <f t="shared" si="3"/>
        <v>0.14526062581112253</v>
      </c>
      <c r="N13" s="108">
        <v>748342683</v>
      </c>
      <c r="O13" s="109">
        <v>10039979</v>
      </c>
      <c r="P13" s="110">
        <f t="shared" si="4"/>
        <v>758382662</v>
      </c>
      <c r="Q13" s="40">
        <f t="shared" si="5"/>
        <v>0.16776681782188282</v>
      </c>
      <c r="R13" s="108">
        <v>737654608</v>
      </c>
      <c r="S13" s="110">
        <v>77078850</v>
      </c>
      <c r="T13" s="110">
        <f t="shared" si="6"/>
        <v>814733458</v>
      </c>
      <c r="U13" s="40">
        <f t="shared" si="7"/>
        <v>0.17762297479821967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2137315630</v>
      </c>
      <c r="AA13" s="81">
        <f t="shared" si="11"/>
        <v>92444882</v>
      </c>
      <c r="AB13" s="81">
        <f t="shared" si="12"/>
        <v>2229760512</v>
      </c>
      <c r="AC13" s="40">
        <f t="shared" si="13"/>
        <v>0.4861181179440913</v>
      </c>
      <c r="AD13" s="80">
        <v>658651520</v>
      </c>
      <c r="AE13" s="81">
        <v>39437423</v>
      </c>
      <c r="AF13" s="81">
        <f t="shared" si="14"/>
        <v>698088943</v>
      </c>
      <c r="AG13" s="40">
        <f t="shared" si="15"/>
        <v>1.5304318252346425</v>
      </c>
      <c r="AH13" s="40">
        <f t="shared" si="16"/>
        <v>0.16709119399417283</v>
      </c>
      <c r="AI13" s="12">
        <v>3665902369</v>
      </c>
      <c r="AJ13" s="12">
        <v>1446912292</v>
      </c>
      <c r="AK13" s="12">
        <v>2214400620</v>
      </c>
      <c r="AL13" s="12"/>
    </row>
    <row r="14" spans="1:38" s="13" customFormat="1" ht="12.75">
      <c r="A14" s="29" t="s">
        <v>97</v>
      </c>
      <c r="B14" s="63" t="s">
        <v>241</v>
      </c>
      <c r="C14" s="39" t="s">
        <v>242</v>
      </c>
      <c r="D14" s="80">
        <v>679546311</v>
      </c>
      <c r="E14" s="81">
        <v>194730349</v>
      </c>
      <c r="F14" s="82">
        <f t="shared" si="0"/>
        <v>874276660</v>
      </c>
      <c r="G14" s="80">
        <v>679546311</v>
      </c>
      <c r="H14" s="81">
        <v>194730349</v>
      </c>
      <c r="I14" s="83">
        <f t="shared" si="1"/>
        <v>874276660</v>
      </c>
      <c r="J14" s="80">
        <v>96896633</v>
      </c>
      <c r="K14" s="81">
        <v>1360202</v>
      </c>
      <c r="L14" s="81">
        <f t="shared" si="2"/>
        <v>98256835</v>
      </c>
      <c r="M14" s="40">
        <f t="shared" si="3"/>
        <v>0.11238643268825226</v>
      </c>
      <c r="N14" s="108">
        <v>124986064</v>
      </c>
      <c r="O14" s="109">
        <v>9690667</v>
      </c>
      <c r="P14" s="110">
        <f t="shared" si="4"/>
        <v>134676731</v>
      </c>
      <c r="Q14" s="40">
        <f t="shared" si="5"/>
        <v>0.15404360788952093</v>
      </c>
      <c r="R14" s="108">
        <v>108278387</v>
      </c>
      <c r="S14" s="110">
        <v>3752445</v>
      </c>
      <c r="T14" s="110">
        <f t="shared" si="6"/>
        <v>112030832</v>
      </c>
      <c r="U14" s="40">
        <f t="shared" si="7"/>
        <v>0.12814116757960803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330161084</v>
      </c>
      <c r="AA14" s="81">
        <f t="shared" si="11"/>
        <v>14803314</v>
      </c>
      <c r="AB14" s="81">
        <f t="shared" si="12"/>
        <v>344964398</v>
      </c>
      <c r="AC14" s="40">
        <f t="shared" si="13"/>
        <v>0.3945712081573812</v>
      </c>
      <c r="AD14" s="80">
        <v>97850907</v>
      </c>
      <c r="AE14" s="81">
        <v>10502729</v>
      </c>
      <c r="AF14" s="81">
        <f t="shared" si="14"/>
        <v>108353636</v>
      </c>
      <c r="AG14" s="40">
        <f t="shared" si="15"/>
        <v>0.5265062426732522</v>
      </c>
      <c r="AH14" s="40">
        <f t="shared" si="16"/>
        <v>0.033936987587569245</v>
      </c>
      <c r="AI14" s="12">
        <v>591289673</v>
      </c>
      <c r="AJ14" s="12">
        <v>607053957</v>
      </c>
      <c r="AK14" s="12">
        <v>319617698</v>
      </c>
      <c r="AL14" s="12"/>
    </row>
    <row r="15" spans="1:38" s="13" customFormat="1" ht="12.75">
      <c r="A15" s="29" t="s">
        <v>97</v>
      </c>
      <c r="B15" s="63" t="s">
        <v>243</v>
      </c>
      <c r="C15" s="39" t="s">
        <v>244</v>
      </c>
      <c r="D15" s="80">
        <v>521339225</v>
      </c>
      <c r="E15" s="81">
        <v>67664000</v>
      </c>
      <c r="F15" s="82">
        <f t="shared" si="0"/>
        <v>589003225</v>
      </c>
      <c r="G15" s="80">
        <v>486133103</v>
      </c>
      <c r="H15" s="81">
        <v>52609803</v>
      </c>
      <c r="I15" s="83">
        <f t="shared" si="1"/>
        <v>538742906</v>
      </c>
      <c r="J15" s="80">
        <v>128527166</v>
      </c>
      <c r="K15" s="81">
        <v>1524160</v>
      </c>
      <c r="L15" s="81">
        <f t="shared" si="2"/>
        <v>130051326</v>
      </c>
      <c r="M15" s="40">
        <f t="shared" si="3"/>
        <v>0.2207990049630034</v>
      </c>
      <c r="N15" s="108">
        <v>86078908</v>
      </c>
      <c r="O15" s="109">
        <v>2765617</v>
      </c>
      <c r="P15" s="110">
        <f t="shared" si="4"/>
        <v>88844525</v>
      </c>
      <c r="Q15" s="40">
        <f t="shared" si="5"/>
        <v>0.150838775118761</v>
      </c>
      <c r="R15" s="108">
        <v>125480232</v>
      </c>
      <c r="S15" s="110">
        <v>7151234</v>
      </c>
      <c r="T15" s="110">
        <f t="shared" si="6"/>
        <v>132631466</v>
      </c>
      <c r="U15" s="40">
        <f t="shared" si="7"/>
        <v>0.24618693726242774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340086306</v>
      </c>
      <c r="AA15" s="81">
        <f t="shared" si="11"/>
        <v>11441011</v>
      </c>
      <c r="AB15" s="81">
        <f t="shared" si="12"/>
        <v>351527317</v>
      </c>
      <c r="AC15" s="40">
        <f t="shared" si="13"/>
        <v>0.6524954910496771</v>
      </c>
      <c r="AD15" s="80">
        <v>88106390</v>
      </c>
      <c r="AE15" s="81">
        <v>6601994</v>
      </c>
      <c r="AF15" s="81">
        <f t="shared" si="14"/>
        <v>94708384</v>
      </c>
      <c r="AG15" s="40">
        <f t="shared" si="15"/>
        <v>0.7545378544655417</v>
      </c>
      <c r="AH15" s="40">
        <f t="shared" si="16"/>
        <v>0.4004194813417996</v>
      </c>
      <c r="AI15" s="12">
        <v>435295444</v>
      </c>
      <c r="AJ15" s="12">
        <v>429196444</v>
      </c>
      <c r="AK15" s="12">
        <v>323844964</v>
      </c>
      <c r="AL15" s="12"/>
    </row>
    <row r="16" spans="1:38" s="13" customFormat="1" ht="12.75">
      <c r="A16" s="29" t="s">
        <v>116</v>
      </c>
      <c r="B16" s="63" t="s">
        <v>245</v>
      </c>
      <c r="C16" s="39" t="s">
        <v>246</v>
      </c>
      <c r="D16" s="80">
        <v>367548653</v>
      </c>
      <c r="E16" s="81">
        <v>11670000</v>
      </c>
      <c r="F16" s="82">
        <f t="shared" si="0"/>
        <v>379218653</v>
      </c>
      <c r="G16" s="80">
        <v>351105138</v>
      </c>
      <c r="H16" s="81">
        <v>11670000</v>
      </c>
      <c r="I16" s="83">
        <f t="shared" si="1"/>
        <v>362775138</v>
      </c>
      <c r="J16" s="80">
        <v>80959900</v>
      </c>
      <c r="K16" s="81">
        <v>4159646</v>
      </c>
      <c r="L16" s="81">
        <f t="shared" si="2"/>
        <v>85119546</v>
      </c>
      <c r="M16" s="40">
        <f t="shared" si="3"/>
        <v>0.22446033528841208</v>
      </c>
      <c r="N16" s="108">
        <v>79826697</v>
      </c>
      <c r="O16" s="109">
        <v>5732387</v>
      </c>
      <c r="P16" s="110">
        <f t="shared" si="4"/>
        <v>85559084</v>
      </c>
      <c r="Q16" s="40">
        <f t="shared" si="5"/>
        <v>0.22561939747199092</v>
      </c>
      <c r="R16" s="108">
        <v>82809816</v>
      </c>
      <c r="S16" s="110">
        <v>1643983</v>
      </c>
      <c r="T16" s="110">
        <f t="shared" si="6"/>
        <v>84453799</v>
      </c>
      <c r="U16" s="40">
        <f t="shared" si="7"/>
        <v>0.23279930224986917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243596413</v>
      </c>
      <c r="AA16" s="81">
        <f t="shared" si="11"/>
        <v>11536016</v>
      </c>
      <c r="AB16" s="81">
        <f t="shared" si="12"/>
        <v>255132429</v>
      </c>
      <c r="AC16" s="40">
        <f t="shared" si="13"/>
        <v>0.7032798068979027</v>
      </c>
      <c r="AD16" s="80">
        <v>95123299</v>
      </c>
      <c r="AE16" s="81">
        <v>3173087</v>
      </c>
      <c r="AF16" s="81">
        <f t="shared" si="14"/>
        <v>98296386</v>
      </c>
      <c r="AG16" s="40">
        <f t="shared" si="15"/>
        <v>0.6693071298789361</v>
      </c>
      <c r="AH16" s="40">
        <f t="shared" si="16"/>
        <v>-0.1408249841453988</v>
      </c>
      <c r="AI16" s="12">
        <v>419251186</v>
      </c>
      <c r="AJ16" s="12">
        <v>419251186</v>
      </c>
      <c r="AK16" s="12">
        <v>280607808</v>
      </c>
      <c r="AL16" s="12"/>
    </row>
    <row r="17" spans="1:38" s="59" customFormat="1" ht="12.75">
      <c r="A17" s="64"/>
      <c r="B17" s="65" t="s">
        <v>247</v>
      </c>
      <c r="C17" s="32"/>
      <c r="D17" s="84">
        <f>SUM(D13:D16)</f>
        <v>5721402296</v>
      </c>
      <c r="E17" s="85">
        <f>SUM(E13:E16)</f>
        <v>641553099</v>
      </c>
      <c r="F17" s="93">
        <f t="shared" si="0"/>
        <v>6362955395</v>
      </c>
      <c r="G17" s="84">
        <f>SUM(G13:G16)</f>
        <v>5757329341</v>
      </c>
      <c r="H17" s="85">
        <f>SUM(H13:H16)</f>
        <v>605335158</v>
      </c>
      <c r="I17" s="86">
        <f t="shared" si="1"/>
        <v>6362664499</v>
      </c>
      <c r="J17" s="84">
        <f>SUM(J13:J16)</f>
        <v>957702038</v>
      </c>
      <c r="K17" s="85">
        <f>SUM(K13:K16)</f>
        <v>12370061</v>
      </c>
      <c r="L17" s="85">
        <f t="shared" si="2"/>
        <v>970072099</v>
      </c>
      <c r="M17" s="44">
        <f t="shared" si="3"/>
        <v>0.15245621551304306</v>
      </c>
      <c r="N17" s="114">
        <f>SUM(N13:N16)</f>
        <v>1039234352</v>
      </c>
      <c r="O17" s="115">
        <f>SUM(O13:O16)</f>
        <v>28228650</v>
      </c>
      <c r="P17" s="116">
        <f t="shared" si="4"/>
        <v>1067463002</v>
      </c>
      <c r="Q17" s="44">
        <f t="shared" si="5"/>
        <v>0.16776213814712745</v>
      </c>
      <c r="R17" s="114">
        <f>SUM(R13:R16)</f>
        <v>1054223043</v>
      </c>
      <c r="S17" s="116">
        <f>SUM(S13:S16)</f>
        <v>89626512</v>
      </c>
      <c r="T17" s="116">
        <f t="shared" si="6"/>
        <v>1143849555</v>
      </c>
      <c r="U17" s="44">
        <f t="shared" si="7"/>
        <v>0.1797752427744344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3051159433</v>
      </c>
      <c r="AA17" s="85">
        <f t="shared" si="11"/>
        <v>130225223</v>
      </c>
      <c r="AB17" s="85">
        <f t="shared" si="12"/>
        <v>3181384656</v>
      </c>
      <c r="AC17" s="44">
        <f t="shared" si="13"/>
        <v>0.5000082365650441</v>
      </c>
      <c r="AD17" s="84">
        <f>SUM(AD13:AD16)</f>
        <v>939732116</v>
      </c>
      <c r="AE17" s="85">
        <f>SUM(AE13:AE16)</f>
        <v>59715233</v>
      </c>
      <c r="AF17" s="85">
        <f t="shared" si="14"/>
        <v>999447349</v>
      </c>
      <c r="AG17" s="44">
        <f t="shared" si="15"/>
        <v>1.0813313403398317</v>
      </c>
      <c r="AH17" s="44">
        <f t="shared" si="16"/>
        <v>0.1444820541517089</v>
      </c>
      <c r="AI17" s="66">
        <f>SUM(AI13:AI16)</f>
        <v>5111738672</v>
      </c>
      <c r="AJ17" s="66">
        <f>SUM(AJ13:AJ16)</f>
        <v>2902413879</v>
      </c>
      <c r="AK17" s="66">
        <f>SUM(AK13:AK16)</f>
        <v>3138471090</v>
      </c>
      <c r="AL17" s="66"/>
    </row>
    <row r="18" spans="1:38" s="13" customFormat="1" ht="12.75">
      <c r="A18" s="29" t="s">
        <v>97</v>
      </c>
      <c r="B18" s="63" t="s">
        <v>75</v>
      </c>
      <c r="C18" s="39" t="s">
        <v>76</v>
      </c>
      <c r="D18" s="80">
        <v>1887290899</v>
      </c>
      <c r="E18" s="81">
        <v>382973863</v>
      </c>
      <c r="F18" s="82">
        <f t="shared" si="0"/>
        <v>2270264762</v>
      </c>
      <c r="G18" s="80">
        <v>2012524096</v>
      </c>
      <c r="H18" s="81">
        <v>358511497</v>
      </c>
      <c r="I18" s="83">
        <f t="shared" si="1"/>
        <v>2371035593</v>
      </c>
      <c r="J18" s="80">
        <v>411095074</v>
      </c>
      <c r="K18" s="81">
        <v>19004166</v>
      </c>
      <c r="L18" s="81">
        <f t="shared" si="2"/>
        <v>430099240</v>
      </c>
      <c r="M18" s="40">
        <f t="shared" si="3"/>
        <v>0.18944893441463723</v>
      </c>
      <c r="N18" s="108">
        <v>473016089</v>
      </c>
      <c r="O18" s="109">
        <v>34569471</v>
      </c>
      <c r="P18" s="110">
        <f t="shared" si="4"/>
        <v>507585560</v>
      </c>
      <c r="Q18" s="40">
        <f t="shared" si="5"/>
        <v>0.2235798962729088</v>
      </c>
      <c r="R18" s="108">
        <v>429269927</v>
      </c>
      <c r="S18" s="110">
        <v>89503363</v>
      </c>
      <c r="T18" s="110">
        <f t="shared" si="6"/>
        <v>518773290</v>
      </c>
      <c r="U18" s="40">
        <f t="shared" si="7"/>
        <v>0.21879607861289496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1313381090</v>
      </c>
      <c r="AA18" s="81">
        <f t="shared" si="11"/>
        <v>143077000</v>
      </c>
      <c r="AB18" s="81">
        <f t="shared" si="12"/>
        <v>1456458090</v>
      </c>
      <c r="AC18" s="40">
        <f t="shared" si="13"/>
        <v>0.614270867253067</v>
      </c>
      <c r="AD18" s="80">
        <v>492715591</v>
      </c>
      <c r="AE18" s="81">
        <v>33174755</v>
      </c>
      <c r="AF18" s="81">
        <f t="shared" si="14"/>
        <v>525890346</v>
      </c>
      <c r="AG18" s="40">
        <f t="shared" si="15"/>
        <v>0.6893711354656781</v>
      </c>
      <c r="AH18" s="40">
        <f t="shared" si="16"/>
        <v>-0.013533345980076272</v>
      </c>
      <c r="AI18" s="12">
        <v>1600824816</v>
      </c>
      <c r="AJ18" s="12">
        <v>1840847443</v>
      </c>
      <c r="AK18" s="12">
        <v>1269027092</v>
      </c>
      <c r="AL18" s="12"/>
    </row>
    <row r="19" spans="1:38" s="13" customFormat="1" ht="12.75">
      <c r="A19" s="29" t="s">
        <v>97</v>
      </c>
      <c r="B19" s="63" t="s">
        <v>248</v>
      </c>
      <c r="C19" s="39" t="s">
        <v>249</v>
      </c>
      <c r="D19" s="80">
        <v>858433658</v>
      </c>
      <c r="E19" s="81">
        <v>104969400</v>
      </c>
      <c r="F19" s="82">
        <f t="shared" si="0"/>
        <v>963403058</v>
      </c>
      <c r="G19" s="80">
        <v>858433658</v>
      </c>
      <c r="H19" s="81">
        <v>104969400</v>
      </c>
      <c r="I19" s="83">
        <f t="shared" si="1"/>
        <v>963403058</v>
      </c>
      <c r="J19" s="80">
        <v>156028418</v>
      </c>
      <c r="K19" s="81">
        <v>2658165</v>
      </c>
      <c r="L19" s="81">
        <f t="shared" si="2"/>
        <v>158686583</v>
      </c>
      <c r="M19" s="40">
        <f t="shared" si="3"/>
        <v>0.16471463494150546</v>
      </c>
      <c r="N19" s="108">
        <v>165022419</v>
      </c>
      <c r="O19" s="109">
        <v>9072907</v>
      </c>
      <c r="P19" s="110">
        <f t="shared" si="4"/>
        <v>174095326</v>
      </c>
      <c r="Q19" s="40">
        <f t="shared" si="5"/>
        <v>0.1807087122615299</v>
      </c>
      <c r="R19" s="108">
        <v>103372096</v>
      </c>
      <c r="S19" s="110">
        <v>2810125</v>
      </c>
      <c r="T19" s="110">
        <f t="shared" si="6"/>
        <v>106182221</v>
      </c>
      <c r="U19" s="40">
        <f t="shared" si="7"/>
        <v>0.11021578156543489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424422933</v>
      </c>
      <c r="AA19" s="81">
        <f t="shared" si="11"/>
        <v>14541197</v>
      </c>
      <c r="AB19" s="81">
        <f t="shared" si="12"/>
        <v>438964130</v>
      </c>
      <c r="AC19" s="40">
        <f t="shared" si="13"/>
        <v>0.45563912876847024</v>
      </c>
      <c r="AD19" s="80">
        <v>170425955</v>
      </c>
      <c r="AE19" s="81">
        <v>5606468</v>
      </c>
      <c r="AF19" s="81">
        <f t="shared" si="14"/>
        <v>176032423</v>
      </c>
      <c r="AG19" s="40">
        <f t="shared" si="15"/>
        <v>0.537896585185476</v>
      </c>
      <c r="AH19" s="40">
        <f t="shared" si="16"/>
        <v>-0.39680304803848554</v>
      </c>
      <c r="AI19" s="12">
        <v>816745399</v>
      </c>
      <c r="AJ19" s="12">
        <v>897845250</v>
      </c>
      <c r="AK19" s="12">
        <v>482947894</v>
      </c>
      <c r="AL19" s="12"/>
    </row>
    <row r="20" spans="1:38" s="13" customFormat="1" ht="12.75">
      <c r="A20" s="29" t="s">
        <v>97</v>
      </c>
      <c r="B20" s="63" t="s">
        <v>250</v>
      </c>
      <c r="C20" s="39" t="s">
        <v>251</v>
      </c>
      <c r="D20" s="80">
        <v>414958000</v>
      </c>
      <c r="E20" s="81">
        <v>79220000</v>
      </c>
      <c r="F20" s="82">
        <f t="shared" si="0"/>
        <v>494178000</v>
      </c>
      <c r="G20" s="80">
        <v>414958000</v>
      </c>
      <c r="H20" s="81">
        <v>79220000</v>
      </c>
      <c r="I20" s="83">
        <f t="shared" si="1"/>
        <v>494178000</v>
      </c>
      <c r="J20" s="80">
        <v>87464590</v>
      </c>
      <c r="K20" s="81">
        <v>6752052</v>
      </c>
      <c r="L20" s="81">
        <f t="shared" si="2"/>
        <v>94216642</v>
      </c>
      <c r="M20" s="40">
        <f t="shared" si="3"/>
        <v>0.19065325044821907</v>
      </c>
      <c r="N20" s="108">
        <v>100701625</v>
      </c>
      <c r="O20" s="109">
        <v>12469120</v>
      </c>
      <c r="P20" s="110">
        <f t="shared" si="4"/>
        <v>113170745</v>
      </c>
      <c r="Q20" s="40">
        <f t="shared" si="5"/>
        <v>0.22900805984888037</v>
      </c>
      <c r="R20" s="108">
        <v>100639771</v>
      </c>
      <c r="S20" s="110">
        <v>10960629</v>
      </c>
      <c r="T20" s="110">
        <f t="shared" si="6"/>
        <v>111600400</v>
      </c>
      <c r="U20" s="40">
        <f t="shared" si="7"/>
        <v>0.22583036881447577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288805986</v>
      </c>
      <c r="AA20" s="81">
        <f t="shared" si="11"/>
        <v>30181801</v>
      </c>
      <c r="AB20" s="81">
        <f t="shared" si="12"/>
        <v>318987787</v>
      </c>
      <c r="AC20" s="40">
        <f t="shared" si="13"/>
        <v>0.6454916791115752</v>
      </c>
      <c r="AD20" s="80">
        <v>127755853</v>
      </c>
      <c r="AE20" s="81">
        <v>10064983</v>
      </c>
      <c r="AF20" s="81">
        <f t="shared" si="14"/>
        <v>137820836</v>
      </c>
      <c r="AG20" s="40">
        <f t="shared" si="15"/>
        <v>0.653433087285241</v>
      </c>
      <c r="AH20" s="40">
        <f t="shared" si="16"/>
        <v>-0.19025015927199862</v>
      </c>
      <c r="AI20" s="12">
        <v>357261000</v>
      </c>
      <c r="AJ20" s="12">
        <v>469014000</v>
      </c>
      <c r="AK20" s="12">
        <v>306469266</v>
      </c>
      <c r="AL20" s="12"/>
    </row>
    <row r="21" spans="1:38" s="13" customFormat="1" ht="12.75">
      <c r="A21" s="29" t="s">
        <v>97</v>
      </c>
      <c r="B21" s="63" t="s">
        <v>252</v>
      </c>
      <c r="C21" s="39" t="s">
        <v>253</v>
      </c>
      <c r="D21" s="80">
        <v>1198218667</v>
      </c>
      <c r="E21" s="81">
        <v>301346377</v>
      </c>
      <c r="F21" s="82">
        <f t="shared" si="0"/>
        <v>1499565044</v>
      </c>
      <c r="G21" s="80">
        <v>1198218667</v>
      </c>
      <c r="H21" s="81">
        <v>301346377</v>
      </c>
      <c r="I21" s="83">
        <f t="shared" si="1"/>
        <v>1499565044</v>
      </c>
      <c r="J21" s="80">
        <v>211817219</v>
      </c>
      <c r="K21" s="81">
        <v>20046986</v>
      </c>
      <c r="L21" s="81">
        <f t="shared" si="2"/>
        <v>231864205</v>
      </c>
      <c r="M21" s="40">
        <f t="shared" si="3"/>
        <v>0.15462097221305993</v>
      </c>
      <c r="N21" s="108">
        <v>382921008</v>
      </c>
      <c r="O21" s="109">
        <v>91558859</v>
      </c>
      <c r="P21" s="110">
        <f t="shared" si="4"/>
        <v>474479867</v>
      </c>
      <c r="Q21" s="40">
        <f t="shared" si="5"/>
        <v>0.3164116614337404</v>
      </c>
      <c r="R21" s="108">
        <v>155354256</v>
      </c>
      <c r="S21" s="110">
        <v>67588365</v>
      </c>
      <c r="T21" s="110">
        <f t="shared" si="6"/>
        <v>222942621</v>
      </c>
      <c r="U21" s="40">
        <f t="shared" si="7"/>
        <v>0.14867152438103912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750092483</v>
      </c>
      <c r="AA21" s="81">
        <f t="shared" si="11"/>
        <v>179194210</v>
      </c>
      <c r="AB21" s="81">
        <f t="shared" si="12"/>
        <v>929286693</v>
      </c>
      <c r="AC21" s="40">
        <f t="shared" si="13"/>
        <v>0.6197041580278394</v>
      </c>
      <c r="AD21" s="80">
        <v>147244189</v>
      </c>
      <c r="AE21" s="81">
        <v>27204610</v>
      </c>
      <c r="AF21" s="81">
        <f t="shared" si="14"/>
        <v>174448799</v>
      </c>
      <c r="AG21" s="40">
        <f t="shared" si="15"/>
        <v>0.5259885362901299</v>
      </c>
      <c r="AH21" s="40">
        <f t="shared" si="16"/>
        <v>0.2779831232887995</v>
      </c>
      <c r="AI21" s="12">
        <v>1336288878</v>
      </c>
      <c r="AJ21" s="12">
        <v>1336288878</v>
      </c>
      <c r="AK21" s="12">
        <v>702872631</v>
      </c>
      <c r="AL21" s="12"/>
    </row>
    <row r="22" spans="1:38" s="13" customFormat="1" ht="12.75">
      <c r="A22" s="29" t="s">
        <v>116</v>
      </c>
      <c r="B22" s="63" t="s">
        <v>254</v>
      </c>
      <c r="C22" s="39" t="s">
        <v>255</v>
      </c>
      <c r="D22" s="80">
        <v>261899400</v>
      </c>
      <c r="E22" s="81">
        <v>0</v>
      </c>
      <c r="F22" s="82">
        <f t="shared" si="0"/>
        <v>261899400</v>
      </c>
      <c r="G22" s="80">
        <v>261899400</v>
      </c>
      <c r="H22" s="81">
        <v>0</v>
      </c>
      <c r="I22" s="83">
        <f t="shared" si="1"/>
        <v>261899400</v>
      </c>
      <c r="J22" s="80">
        <v>57108371</v>
      </c>
      <c r="K22" s="81">
        <v>278853</v>
      </c>
      <c r="L22" s="81">
        <f t="shared" si="2"/>
        <v>57387224</v>
      </c>
      <c r="M22" s="40">
        <f t="shared" si="3"/>
        <v>0.21911934124324073</v>
      </c>
      <c r="N22" s="108">
        <v>51766074</v>
      </c>
      <c r="O22" s="109">
        <v>0</v>
      </c>
      <c r="P22" s="110">
        <f t="shared" si="4"/>
        <v>51766074</v>
      </c>
      <c r="Q22" s="40">
        <f t="shared" si="5"/>
        <v>0.19765632910957415</v>
      </c>
      <c r="R22" s="108">
        <v>26411913</v>
      </c>
      <c r="S22" s="110">
        <v>0</v>
      </c>
      <c r="T22" s="110">
        <f t="shared" si="6"/>
        <v>26411913</v>
      </c>
      <c r="U22" s="40">
        <f t="shared" si="7"/>
        <v>0.10084755062440005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135286358</v>
      </c>
      <c r="AA22" s="81">
        <f t="shared" si="11"/>
        <v>278853</v>
      </c>
      <c r="AB22" s="81">
        <f t="shared" si="12"/>
        <v>135565211</v>
      </c>
      <c r="AC22" s="40">
        <f t="shared" si="13"/>
        <v>0.5176232209772149</v>
      </c>
      <c r="AD22" s="80">
        <v>53348409</v>
      </c>
      <c r="AE22" s="81">
        <v>96985</v>
      </c>
      <c r="AF22" s="81">
        <f t="shared" si="14"/>
        <v>53445394</v>
      </c>
      <c r="AG22" s="40">
        <f t="shared" si="15"/>
        <v>0.5784427024446961</v>
      </c>
      <c r="AH22" s="40">
        <f t="shared" si="16"/>
        <v>-0.5058149819234189</v>
      </c>
      <c r="AI22" s="12">
        <v>253132300</v>
      </c>
      <c r="AJ22" s="12">
        <v>296032700</v>
      </c>
      <c r="AK22" s="12">
        <v>171237955</v>
      </c>
      <c r="AL22" s="12"/>
    </row>
    <row r="23" spans="1:38" s="59" customFormat="1" ht="12.75">
      <c r="A23" s="64"/>
      <c r="B23" s="65" t="s">
        <v>256</v>
      </c>
      <c r="C23" s="32"/>
      <c r="D23" s="84">
        <f>SUM(D18:D22)</f>
        <v>4620800624</v>
      </c>
      <c r="E23" s="85">
        <f>SUM(E18:E22)</f>
        <v>868509640</v>
      </c>
      <c r="F23" s="93">
        <f t="shared" si="0"/>
        <v>5489310264</v>
      </c>
      <c r="G23" s="84">
        <f>SUM(G18:G22)</f>
        <v>4746033821</v>
      </c>
      <c r="H23" s="85">
        <f>SUM(H18:H22)</f>
        <v>844047274</v>
      </c>
      <c r="I23" s="86">
        <f t="shared" si="1"/>
        <v>5590081095</v>
      </c>
      <c r="J23" s="84">
        <f>SUM(J18:J22)</f>
        <v>923513672</v>
      </c>
      <c r="K23" s="85">
        <f>SUM(K18:K22)</f>
        <v>48740222</v>
      </c>
      <c r="L23" s="85">
        <f t="shared" si="2"/>
        <v>972253894</v>
      </c>
      <c r="M23" s="44">
        <f t="shared" si="3"/>
        <v>0.17711767913288423</v>
      </c>
      <c r="N23" s="114">
        <f>SUM(N18:N22)</f>
        <v>1173427215</v>
      </c>
      <c r="O23" s="115">
        <f>SUM(O18:O22)</f>
        <v>147670357</v>
      </c>
      <c r="P23" s="116">
        <f t="shared" si="4"/>
        <v>1321097572</v>
      </c>
      <c r="Q23" s="44">
        <f t="shared" si="5"/>
        <v>0.24066731674178146</v>
      </c>
      <c r="R23" s="114">
        <f>SUM(R18:R22)</f>
        <v>815047963</v>
      </c>
      <c r="S23" s="116">
        <f>SUM(S18:S22)</f>
        <v>170862482</v>
      </c>
      <c r="T23" s="116">
        <f t="shared" si="6"/>
        <v>985910445</v>
      </c>
      <c r="U23" s="44">
        <f t="shared" si="7"/>
        <v>0.1763678251254421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2911988850</v>
      </c>
      <c r="AA23" s="85">
        <f t="shared" si="11"/>
        <v>367273061</v>
      </c>
      <c r="AB23" s="85">
        <f t="shared" si="12"/>
        <v>3279261911</v>
      </c>
      <c r="AC23" s="44">
        <f t="shared" si="13"/>
        <v>0.5866215275361761</v>
      </c>
      <c r="AD23" s="84">
        <f>SUM(AD18:AD22)</f>
        <v>991489997</v>
      </c>
      <c r="AE23" s="85">
        <f>SUM(AE18:AE22)</f>
        <v>76147801</v>
      </c>
      <c r="AF23" s="85">
        <f t="shared" si="14"/>
        <v>1067637798</v>
      </c>
      <c r="AG23" s="44">
        <f t="shared" si="15"/>
        <v>0.6058962208074259</v>
      </c>
      <c r="AH23" s="44">
        <f t="shared" si="16"/>
        <v>-0.07654969986366111</v>
      </c>
      <c r="AI23" s="66">
        <f>SUM(AI18:AI22)</f>
        <v>4364252393</v>
      </c>
      <c r="AJ23" s="66">
        <f>SUM(AJ18:AJ22)</f>
        <v>4840028271</v>
      </c>
      <c r="AK23" s="66">
        <f>SUM(AK18:AK22)</f>
        <v>2932554838</v>
      </c>
      <c r="AL23" s="66"/>
    </row>
    <row r="24" spans="1:38" s="59" customFormat="1" ht="12.75">
      <c r="A24" s="64"/>
      <c r="B24" s="65" t="s">
        <v>257</v>
      </c>
      <c r="C24" s="32"/>
      <c r="D24" s="84">
        <f>SUM(D9:D11,D13:D16,D18:D22)</f>
        <v>86146647484</v>
      </c>
      <c r="E24" s="85">
        <f>SUM(E9:E11,E13:E16,E18:E22)</f>
        <v>12775384448</v>
      </c>
      <c r="F24" s="93">
        <f t="shared" si="0"/>
        <v>98922031932</v>
      </c>
      <c r="G24" s="84">
        <f>SUM(G9:G11,G13:G16,G18:G22)</f>
        <v>86219679832</v>
      </c>
      <c r="H24" s="85">
        <f>SUM(H9:H11,H13:H16,H18:H22)</f>
        <v>13168848452</v>
      </c>
      <c r="I24" s="86">
        <f t="shared" si="1"/>
        <v>99388528284</v>
      </c>
      <c r="J24" s="84">
        <f>SUM(J9:J11,J13:J16,J18:J22)</f>
        <v>19854352348</v>
      </c>
      <c r="K24" s="85">
        <f>SUM(K9:K11,K13:K16,K18:K22)</f>
        <v>936628219</v>
      </c>
      <c r="L24" s="85">
        <f t="shared" si="2"/>
        <v>20790980567</v>
      </c>
      <c r="M24" s="44">
        <f t="shared" si="3"/>
        <v>0.21017542968882735</v>
      </c>
      <c r="N24" s="114">
        <f>SUM(N9:N11,N13:N16,N18:N22)</f>
        <v>20067448192</v>
      </c>
      <c r="O24" s="115">
        <f>SUM(O9:O11,O13:O16,O18:O22)</f>
        <v>1832560738</v>
      </c>
      <c r="P24" s="116">
        <f t="shared" si="4"/>
        <v>21900008930</v>
      </c>
      <c r="Q24" s="44">
        <f t="shared" si="5"/>
        <v>0.22138656578601507</v>
      </c>
      <c r="R24" s="114">
        <f>SUM(R9:R11,R13:R16,R18:R22)</f>
        <v>17608375532</v>
      </c>
      <c r="S24" s="116">
        <f>SUM(S9:S11,S13:S16,S18:S22)</f>
        <v>1790208999</v>
      </c>
      <c r="T24" s="116">
        <f t="shared" si="6"/>
        <v>19398584531</v>
      </c>
      <c r="U24" s="44">
        <f t="shared" si="7"/>
        <v>0.19517931159589239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57530176072</v>
      </c>
      <c r="AA24" s="85">
        <f t="shared" si="11"/>
        <v>4559397956</v>
      </c>
      <c r="AB24" s="85">
        <f t="shared" si="12"/>
        <v>62089574028</v>
      </c>
      <c r="AC24" s="44">
        <f t="shared" si="13"/>
        <v>0.6247157000914707</v>
      </c>
      <c r="AD24" s="84">
        <f>SUM(AD9:AD11,AD13:AD16,AD18:AD22)</f>
        <v>17323199434</v>
      </c>
      <c r="AE24" s="85">
        <f>SUM(AE9:AE11,AE13:AE16,AE18:AE22)</f>
        <v>1833746005</v>
      </c>
      <c r="AF24" s="85">
        <f t="shared" si="14"/>
        <v>19156945439</v>
      </c>
      <c r="AG24" s="44">
        <f t="shared" si="15"/>
        <v>0.6791773383877605</v>
      </c>
      <c r="AH24" s="44">
        <f t="shared" si="16"/>
        <v>0.012613654549961106</v>
      </c>
      <c r="AI24" s="66">
        <f>SUM(AI9:AI11,AI13:AI16,AI18:AI22)</f>
        <v>86690512733</v>
      </c>
      <c r="AJ24" s="66">
        <f>SUM(AJ9:AJ11,AJ13:AJ16,AJ18:AJ22)</f>
        <v>85666518811</v>
      </c>
      <c r="AK24" s="66">
        <f>SUM(AK9:AK11,AK13:AK16,AK18:AK22)</f>
        <v>58182758235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46</v>
      </c>
      <c r="C9" s="39" t="s">
        <v>47</v>
      </c>
      <c r="D9" s="80">
        <v>23751278429</v>
      </c>
      <c r="E9" s="81">
        <v>5308715000</v>
      </c>
      <c r="F9" s="82">
        <f>$D9+$E9</f>
        <v>29059993429</v>
      </c>
      <c r="G9" s="80">
        <v>23962646272</v>
      </c>
      <c r="H9" s="81">
        <v>5316381000</v>
      </c>
      <c r="I9" s="83">
        <f>$G9+$H9</f>
        <v>29279027272</v>
      </c>
      <c r="J9" s="80">
        <v>5327850240</v>
      </c>
      <c r="K9" s="81">
        <v>596821000</v>
      </c>
      <c r="L9" s="81">
        <f>$J9+$K9</f>
        <v>5924671240</v>
      </c>
      <c r="M9" s="40">
        <f>IF($F9=0,0,$L9/$F9)</f>
        <v>0.2038772394933703</v>
      </c>
      <c r="N9" s="108">
        <v>5973291272</v>
      </c>
      <c r="O9" s="109">
        <v>834910000</v>
      </c>
      <c r="P9" s="110">
        <f>$N9+$O9</f>
        <v>6808201272</v>
      </c>
      <c r="Q9" s="40">
        <f>IF($F9=0,0,$P9/$F9)</f>
        <v>0.23428089509496772</v>
      </c>
      <c r="R9" s="108">
        <v>4865354394</v>
      </c>
      <c r="S9" s="110">
        <v>811787000</v>
      </c>
      <c r="T9" s="110">
        <f>$R9+$S9</f>
        <v>5677141394</v>
      </c>
      <c r="U9" s="40">
        <f>IF($I9=0,0,$T9/$I9)</f>
        <v>0.19389788264684396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16166495906</v>
      </c>
      <c r="AA9" s="81">
        <f>$K9+$O9+$S9</f>
        <v>2243518000</v>
      </c>
      <c r="AB9" s="81">
        <f>$Z9+$AA9</f>
        <v>18410013906</v>
      </c>
      <c r="AC9" s="40">
        <f>IF($I9=0,0,$AB9/$I9)</f>
        <v>0.628778194540834</v>
      </c>
      <c r="AD9" s="80">
        <v>4814140487</v>
      </c>
      <c r="AE9" s="81">
        <v>687044000</v>
      </c>
      <c r="AF9" s="81">
        <f>$AD9+$AE9</f>
        <v>5501184487</v>
      </c>
      <c r="AG9" s="40">
        <f>IF($AJ9=0,0,$AK9/$AJ9)</f>
        <v>0.6396136186316218</v>
      </c>
      <c r="AH9" s="40">
        <f>IF($AF9=0,0,(($T9/$AF9)-1))</f>
        <v>0.03198527651923122</v>
      </c>
      <c r="AI9" s="12">
        <v>26564128926</v>
      </c>
      <c r="AJ9" s="12">
        <v>26289640835</v>
      </c>
      <c r="AK9" s="12">
        <v>16815212307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23751278429</v>
      </c>
      <c r="E10" s="85">
        <f>E9</f>
        <v>5308715000</v>
      </c>
      <c r="F10" s="86">
        <f aca="true" t="shared" si="0" ref="F10:F41">$D10+$E10</f>
        <v>29059993429</v>
      </c>
      <c r="G10" s="84">
        <f>G9</f>
        <v>23962646272</v>
      </c>
      <c r="H10" s="85">
        <f>H9</f>
        <v>5316381000</v>
      </c>
      <c r="I10" s="86">
        <f aca="true" t="shared" si="1" ref="I10:I41">$G10+$H10</f>
        <v>29279027272</v>
      </c>
      <c r="J10" s="84">
        <f>J9</f>
        <v>5327850240</v>
      </c>
      <c r="K10" s="85">
        <f>K9</f>
        <v>596821000</v>
      </c>
      <c r="L10" s="85">
        <f aca="true" t="shared" si="2" ref="L10:L41">$J10+$K10</f>
        <v>5924671240</v>
      </c>
      <c r="M10" s="44">
        <f aca="true" t="shared" si="3" ref="M10:M41">IF($F10=0,0,$L10/$F10)</f>
        <v>0.2038772394933703</v>
      </c>
      <c r="N10" s="114">
        <f>N9</f>
        <v>5973291272</v>
      </c>
      <c r="O10" s="115">
        <f>O9</f>
        <v>834910000</v>
      </c>
      <c r="P10" s="116">
        <f aca="true" t="shared" si="4" ref="P10:P41">$N10+$O10</f>
        <v>6808201272</v>
      </c>
      <c r="Q10" s="44">
        <f aca="true" t="shared" si="5" ref="Q10:Q41">IF($F10=0,0,$P10/$F10)</f>
        <v>0.23428089509496772</v>
      </c>
      <c r="R10" s="114">
        <f>R9</f>
        <v>4865354394</v>
      </c>
      <c r="S10" s="116">
        <f>S9</f>
        <v>811787000</v>
      </c>
      <c r="T10" s="116">
        <f aca="true" t="shared" si="6" ref="T10:T41">$R10+$S10</f>
        <v>5677141394</v>
      </c>
      <c r="U10" s="44">
        <f aca="true" t="shared" si="7" ref="U10:U41">IF($I10=0,0,$T10/$I10)</f>
        <v>0.19389788264684396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$J10+$N10+$R10</f>
        <v>16166495906</v>
      </c>
      <c r="AA10" s="85">
        <f aca="true" t="shared" si="11" ref="AA10:AA41">$K10+$O10+$S10</f>
        <v>2243518000</v>
      </c>
      <c r="AB10" s="85">
        <f aca="true" t="shared" si="12" ref="AB10:AB41">$Z10+$AA10</f>
        <v>18410013906</v>
      </c>
      <c r="AC10" s="44">
        <f aca="true" t="shared" si="13" ref="AC10:AC41">IF($I10=0,0,$AB10/$I10)</f>
        <v>0.628778194540834</v>
      </c>
      <c r="AD10" s="84">
        <f>AD9</f>
        <v>4814140487</v>
      </c>
      <c r="AE10" s="85">
        <f>AE9</f>
        <v>687044000</v>
      </c>
      <c r="AF10" s="85">
        <f aca="true" t="shared" si="14" ref="AF10:AF41">$AD10+$AE10</f>
        <v>5501184487</v>
      </c>
      <c r="AG10" s="44">
        <f aca="true" t="shared" si="15" ref="AG10:AG41">IF($AJ10=0,0,$AK10/$AJ10)</f>
        <v>0.6396136186316218</v>
      </c>
      <c r="AH10" s="44">
        <f aca="true" t="shared" si="16" ref="AH10:AH41">IF($AF10=0,0,(($T10/$AF10)-1))</f>
        <v>0.03198527651923122</v>
      </c>
      <c r="AI10" s="66">
        <f>AI9</f>
        <v>26564128926</v>
      </c>
      <c r="AJ10" s="66">
        <f>AJ9</f>
        <v>26289640835</v>
      </c>
      <c r="AK10" s="66">
        <f>AK9</f>
        <v>16815212307</v>
      </c>
      <c r="AL10" s="66"/>
    </row>
    <row r="11" spans="1:38" s="13" customFormat="1" ht="12.75">
      <c r="A11" s="29" t="s">
        <v>97</v>
      </c>
      <c r="B11" s="63" t="s">
        <v>258</v>
      </c>
      <c r="C11" s="39" t="s">
        <v>259</v>
      </c>
      <c r="D11" s="80">
        <v>43275000</v>
      </c>
      <c r="E11" s="81">
        <v>23938000</v>
      </c>
      <c r="F11" s="82">
        <f t="shared" si="0"/>
        <v>67213000</v>
      </c>
      <c r="G11" s="80">
        <v>55712660</v>
      </c>
      <c r="H11" s="81">
        <v>23938000</v>
      </c>
      <c r="I11" s="83">
        <f t="shared" si="1"/>
        <v>79650660</v>
      </c>
      <c r="J11" s="80">
        <v>12900933</v>
      </c>
      <c r="K11" s="81">
        <v>1072373</v>
      </c>
      <c r="L11" s="81">
        <f t="shared" si="2"/>
        <v>13973306</v>
      </c>
      <c r="M11" s="40">
        <f t="shared" si="3"/>
        <v>0.20789588323687383</v>
      </c>
      <c r="N11" s="108">
        <v>17020720</v>
      </c>
      <c r="O11" s="109">
        <v>4514434</v>
      </c>
      <c r="P11" s="110">
        <f t="shared" si="4"/>
        <v>21535154</v>
      </c>
      <c r="Q11" s="40">
        <f t="shared" si="5"/>
        <v>0.320401618734471</v>
      </c>
      <c r="R11" s="108">
        <v>8343502</v>
      </c>
      <c r="S11" s="110">
        <v>0</v>
      </c>
      <c r="T11" s="110">
        <f t="shared" si="6"/>
        <v>8343502</v>
      </c>
      <c r="U11" s="40">
        <f t="shared" si="7"/>
        <v>0.10475119729076947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38265155</v>
      </c>
      <c r="AA11" s="81">
        <f t="shared" si="11"/>
        <v>5586807</v>
      </c>
      <c r="AB11" s="81">
        <f t="shared" si="12"/>
        <v>43851962</v>
      </c>
      <c r="AC11" s="40">
        <f t="shared" si="13"/>
        <v>0.5505536551737299</v>
      </c>
      <c r="AD11" s="80">
        <v>14184831</v>
      </c>
      <c r="AE11" s="81">
        <v>2614169</v>
      </c>
      <c r="AF11" s="81">
        <f t="shared" si="14"/>
        <v>16799000</v>
      </c>
      <c r="AG11" s="40">
        <f t="shared" si="15"/>
        <v>1.8649331287758621</v>
      </c>
      <c r="AH11" s="40">
        <f t="shared" si="16"/>
        <v>-0.503333412703137</v>
      </c>
      <c r="AI11" s="12">
        <v>66749115</v>
      </c>
      <c r="AJ11" s="12">
        <v>29996460</v>
      </c>
      <c r="AK11" s="12">
        <v>55941392</v>
      </c>
      <c r="AL11" s="12"/>
    </row>
    <row r="12" spans="1:38" s="13" customFormat="1" ht="12.75">
      <c r="A12" s="29" t="s">
        <v>97</v>
      </c>
      <c r="B12" s="63" t="s">
        <v>260</v>
      </c>
      <c r="C12" s="39" t="s">
        <v>261</v>
      </c>
      <c r="D12" s="80">
        <v>142271220</v>
      </c>
      <c r="E12" s="81">
        <v>27487156</v>
      </c>
      <c r="F12" s="82">
        <f t="shared" si="0"/>
        <v>169758376</v>
      </c>
      <c r="G12" s="80">
        <v>144471116</v>
      </c>
      <c r="H12" s="81">
        <v>39282771</v>
      </c>
      <c r="I12" s="83">
        <f t="shared" si="1"/>
        <v>183753887</v>
      </c>
      <c r="J12" s="80">
        <v>21758781</v>
      </c>
      <c r="K12" s="81">
        <v>2972484</v>
      </c>
      <c r="L12" s="81">
        <f t="shared" si="2"/>
        <v>24731265</v>
      </c>
      <c r="M12" s="40">
        <f t="shared" si="3"/>
        <v>0.14568509420707465</v>
      </c>
      <c r="N12" s="108">
        <v>25805362</v>
      </c>
      <c r="O12" s="109">
        <v>5514013</v>
      </c>
      <c r="P12" s="110">
        <f t="shared" si="4"/>
        <v>31319375</v>
      </c>
      <c r="Q12" s="40">
        <f t="shared" si="5"/>
        <v>0.18449384200046778</v>
      </c>
      <c r="R12" s="108">
        <v>18228848</v>
      </c>
      <c r="S12" s="110">
        <v>16819058</v>
      </c>
      <c r="T12" s="110">
        <f t="shared" si="6"/>
        <v>35047906</v>
      </c>
      <c r="U12" s="40">
        <f t="shared" si="7"/>
        <v>0.19073286868756142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65792991</v>
      </c>
      <c r="AA12" s="81">
        <f t="shared" si="11"/>
        <v>25305555</v>
      </c>
      <c r="AB12" s="81">
        <f t="shared" si="12"/>
        <v>91098546</v>
      </c>
      <c r="AC12" s="40">
        <f t="shared" si="13"/>
        <v>0.4957639127383466</v>
      </c>
      <c r="AD12" s="80">
        <v>19393711</v>
      </c>
      <c r="AE12" s="81">
        <v>11098921</v>
      </c>
      <c r="AF12" s="81">
        <f t="shared" si="14"/>
        <v>30492632</v>
      </c>
      <c r="AG12" s="40">
        <f t="shared" si="15"/>
        <v>0.4456057252273718</v>
      </c>
      <c r="AH12" s="40">
        <f t="shared" si="16"/>
        <v>0.14938933444643276</v>
      </c>
      <c r="AI12" s="12">
        <v>136212462</v>
      </c>
      <c r="AJ12" s="12">
        <v>247424514</v>
      </c>
      <c r="AK12" s="12">
        <v>110253780</v>
      </c>
      <c r="AL12" s="12"/>
    </row>
    <row r="13" spans="1:38" s="13" customFormat="1" ht="12.75">
      <c r="A13" s="29" t="s">
        <v>97</v>
      </c>
      <c r="B13" s="63" t="s">
        <v>262</v>
      </c>
      <c r="C13" s="39" t="s">
        <v>263</v>
      </c>
      <c r="D13" s="80">
        <v>86758921</v>
      </c>
      <c r="E13" s="81">
        <v>42709000</v>
      </c>
      <c r="F13" s="82">
        <f t="shared" si="0"/>
        <v>129467921</v>
      </c>
      <c r="G13" s="80">
        <v>86758921</v>
      </c>
      <c r="H13" s="81">
        <v>42709000</v>
      </c>
      <c r="I13" s="83">
        <f t="shared" si="1"/>
        <v>129467921</v>
      </c>
      <c r="J13" s="80">
        <v>14139724</v>
      </c>
      <c r="K13" s="81">
        <v>5252393</v>
      </c>
      <c r="L13" s="81">
        <f t="shared" si="2"/>
        <v>19392117</v>
      </c>
      <c r="M13" s="40">
        <f t="shared" si="3"/>
        <v>0.14978318065368487</v>
      </c>
      <c r="N13" s="108">
        <v>15707293</v>
      </c>
      <c r="O13" s="109">
        <v>8015499</v>
      </c>
      <c r="P13" s="110">
        <f t="shared" si="4"/>
        <v>23722792</v>
      </c>
      <c r="Q13" s="40">
        <f t="shared" si="5"/>
        <v>0.1832329724364694</v>
      </c>
      <c r="R13" s="108">
        <v>14368747</v>
      </c>
      <c r="S13" s="110">
        <v>6279048</v>
      </c>
      <c r="T13" s="110">
        <f t="shared" si="6"/>
        <v>20647795</v>
      </c>
      <c r="U13" s="40">
        <f t="shared" si="7"/>
        <v>0.15948193838688426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44215764</v>
      </c>
      <c r="AA13" s="81">
        <f t="shared" si="11"/>
        <v>19546940</v>
      </c>
      <c r="AB13" s="81">
        <f t="shared" si="12"/>
        <v>63762704</v>
      </c>
      <c r="AC13" s="40">
        <f t="shared" si="13"/>
        <v>0.49249809147703855</v>
      </c>
      <c r="AD13" s="80">
        <v>16254286</v>
      </c>
      <c r="AE13" s="81">
        <v>6227747</v>
      </c>
      <c r="AF13" s="81">
        <f t="shared" si="14"/>
        <v>22482033</v>
      </c>
      <c r="AG13" s="40">
        <f t="shared" si="15"/>
        <v>0.44060347850552106</v>
      </c>
      <c r="AH13" s="40">
        <f t="shared" si="16"/>
        <v>-0.0815868386991514</v>
      </c>
      <c r="AI13" s="12">
        <v>108411197</v>
      </c>
      <c r="AJ13" s="12">
        <v>117853543</v>
      </c>
      <c r="AK13" s="12">
        <v>51926681</v>
      </c>
      <c r="AL13" s="12"/>
    </row>
    <row r="14" spans="1:38" s="13" customFormat="1" ht="12.75">
      <c r="A14" s="29" t="s">
        <v>97</v>
      </c>
      <c r="B14" s="63" t="s">
        <v>264</v>
      </c>
      <c r="C14" s="39" t="s">
        <v>265</v>
      </c>
      <c r="D14" s="80">
        <v>85538531</v>
      </c>
      <c r="E14" s="81">
        <v>23754547</v>
      </c>
      <c r="F14" s="82">
        <f t="shared" si="0"/>
        <v>109293078</v>
      </c>
      <c r="G14" s="80">
        <v>86826536</v>
      </c>
      <c r="H14" s="81">
        <v>28634912</v>
      </c>
      <c r="I14" s="83">
        <f t="shared" si="1"/>
        <v>115461448</v>
      </c>
      <c r="J14" s="80">
        <v>19317796</v>
      </c>
      <c r="K14" s="81">
        <v>3411867</v>
      </c>
      <c r="L14" s="81">
        <f t="shared" si="2"/>
        <v>22729663</v>
      </c>
      <c r="M14" s="40">
        <f t="shared" si="3"/>
        <v>0.2079698313556509</v>
      </c>
      <c r="N14" s="108">
        <v>17577237</v>
      </c>
      <c r="O14" s="109">
        <v>1624749</v>
      </c>
      <c r="P14" s="110">
        <f t="shared" si="4"/>
        <v>19201986</v>
      </c>
      <c r="Q14" s="40">
        <f t="shared" si="5"/>
        <v>0.17569260882194204</v>
      </c>
      <c r="R14" s="108">
        <v>16968005</v>
      </c>
      <c r="S14" s="110">
        <v>5866884</v>
      </c>
      <c r="T14" s="110">
        <f t="shared" si="6"/>
        <v>22834889</v>
      </c>
      <c r="U14" s="40">
        <f t="shared" si="7"/>
        <v>0.1977706792660352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53863038</v>
      </c>
      <c r="AA14" s="81">
        <f t="shared" si="11"/>
        <v>10903500</v>
      </c>
      <c r="AB14" s="81">
        <f t="shared" si="12"/>
        <v>64766538</v>
      </c>
      <c r="AC14" s="40">
        <f t="shared" si="13"/>
        <v>0.5609364781221174</v>
      </c>
      <c r="AD14" s="80">
        <v>15612737</v>
      </c>
      <c r="AE14" s="81">
        <v>10275732</v>
      </c>
      <c r="AF14" s="81">
        <f t="shared" si="14"/>
        <v>25888469</v>
      </c>
      <c r="AG14" s="40">
        <f t="shared" si="15"/>
        <v>0.6103101742148698</v>
      </c>
      <c r="AH14" s="40">
        <f t="shared" si="16"/>
        <v>-0.11795135509944599</v>
      </c>
      <c r="AI14" s="12">
        <v>110346305</v>
      </c>
      <c r="AJ14" s="12">
        <v>114505553</v>
      </c>
      <c r="AK14" s="12">
        <v>69883904</v>
      </c>
      <c r="AL14" s="12"/>
    </row>
    <row r="15" spans="1:38" s="13" customFormat="1" ht="12.75">
      <c r="A15" s="29" t="s">
        <v>97</v>
      </c>
      <c r="B15" s="63" t="s">
        <v>266</v>
      </c>
      <c r="C15" s="39" t="s">
        <v>267</v>
      </c>
      <c r="D15" s="80">
        <v>29743000</v>
      </c>
      <c r="E15" s="81">
        <v>15708000</v>
      </c>
      <c r="F15" s="82">
        <f t="shared" si="0"/>
        <v>45451000</v>
      </c>
      <c r="G15" s="80">
        <v>30323000</v>
      </c>
      <c r="H15" s="81">
        <v>14377000</v>
      </c>
      <c r="I15" s="83">
        <f t="shared" si="1"/>
        <v>44700000</v>
      </c>
      <c r="J15" s="80">
        <v>4705928</v>
      </c>
      <c r="K15" s="81">
        <v>2115295</v>
      </c>
      <c r="L15" s="81">
        <f t="shared" si="2"/>
        <v>6821223</v>
      </c>
      <c r="M15" s="40">
        <f t="shared" si="3"/>
        <v>0.15007861213174628</v>
      </c>
      <c r="N15" s="108">
        <v>5551004</v>
      </c>
      <c r="O15" s="109">
        <v>4074809</v>
      </c>
      <c r="P15" s="110">
        <f t="shared" si="4"/>
        <v>9625813</v>
      </c>
      <c r="Q15" s="40">
        <f t="shared" si="5"/>
        <v>0.2117844051836043</v>
      </c>
      <c r="R15" s="108">
        <v>5616511</v>
      </c>
      <c r="S15" s="110">
        <v>1693330</v>
      </c>
      <c r="T15" s="110">
        <f t="shared" si="6"/>
        <v>7309841</v>
      </c>
      <c r="U15" s="40">
        <f t="shared" si="7"/>
        <v>0.16353111856823266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15873443</v>
      </c>
      <c r="AA15" s="81">
        <f t="shared" si="11"/>
        <v>7883434</v>
      </c>
      <c r="AB15" s="81">
        <f t="shared" si="12"/>
        <v>23756877</v>
      </c>
      <c r="AC15" s="40">
        <f t="shared" si="13"/>
        <v>0.5314737583892617</v>
      </c>
      <c r="AD15" s="80">
        <v>5391020</v>
      </c>
      <c r="AE15" s="81">
        <v>1318798</v>
      </c>
      <c r="AF15" s="81">
        <f t="shared" si="14"/>
        <v>6709818</v>
      </c>
      <c r="AG15" s="40">
        <f t="shared" si="15"/>
        <v>0.5567746289141927</v>
      </c>
      <c r="AH15" s="40">
        <f t="shared" si="16"/>
        <v>0.08942463118969846</v>
      </c>
      <c r="AI15" s="12">
        <v>43077000</v>
      </c>
      <c r="AJ15" s="12">
        <v>39344000</v>
      </c>
      <c r="AK15" s="12">
        <v>21905741</v>
      </c>
      <c r="AL15" s="12"/>
    </row>
    <row r="16" spans="1:38" s="13" customFormat="1" ht="12.75">
      <c r="A16" s="29" t="s">
        <v>97</v>
      </c>
      <c r="B16" s="63" t="s">
        <v>268</v>
      </c>
      <c r="C16" s="39" t="s">
        <v>269</v>
      </c>
      <c r="D16" s="80">
        <v>578696095</v>
      </c>
      <c r="E16" s="81">
        <v>138496754</v>
      </c>
      <c r="F16" s="82">
        <f t="shared" si="0"/>
        <v>717192849</v>
      </c>
      <c r="G16" s="80">
        <v>581623089</v>
      </c>
      <c r="H16" s="81">
        <v>113348276</v>
      </c>
      <c r="I16" s="83">
        <f t="shared" si="1"/>
        <v>694971365</v>
      </c>
      <c r="J16" s="80">
        <v>143808171</v>
      </c>
      <c r="K16" s="81">
        <v>9985200</v>
      </c>
      <c r="L16" s="81">
        <f t="shared" si="2"/>
        <v>153793371</v>
      </c>
      <c r="M16" s="40">
        <f t="shared" si="3"/>
        <v>0.2144379593500381</v>
      </c>
      <c r="N16" s="108">
        <v>91229829</v>
      </c>
      <c r="O16" s="109">
        <v>7385721</v>
      </c>
      <c r="P16" s="110">
        <f t="shared" si="4"/>
        <v>98615550</v>
      </c>
      <c r="Q16" s="40">
        <f t="shared" si="5"/>
        <v>0.13750213786640808</v>
      </c>
      <c r="R16" s="108">
        <v>123531076</v>
      </c>
      <c r="S16" s="110">
        <v>6004095</v>
      </c>
      <c r="T16" s="110">
        <f t="shared" si="6"/>
        <v>129535171</v>
      </c>
      <c r="U16" s="40">
        <f t="shared" si="7"/>
        <v>0.18638922051126525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358569076</v>
      </c>
      <c r="AA16" s="81">
        <f t="shared" si="11"/>
        <v>23375016</v>
      </c>
      <c r="AB16" s="81">
        <f t="shared" si="12"/>
        <v>381944092</v>
      </c>
      <c r="AC16" s="40">
        <f t="shared" si="13"/>
        <v>0.5495824881935963</v>
      </c>
      <c r="AD16" s="80">
        <v>104200561</v>
      </c>
      <c r="AE16" s="81">
        <v>20618156</v>
      </c>
      <c r="AF16" s="81">
        <f t="shared" si="14"/>
        <v>124818717</v>
      </c>
      <c r="AG16" s="40">
        <f t="shared" si="15"/>
        <v>0.6166776789479229</v>
      </c>
      <c r="AH16" s="40">
        <f t="shared" si="16"/>
        <v>0.037786432302456596</v>
      </c>
      <c r="AI16" s="12">
        <v>731831488</v>
      </c>
      <c r="AJ16" s="12">
        <v>596871485</v>
      </c>
      <c r="AK16" s="12">
        <v>368077322</v>
      </c>
      <c r="AL16" s="12"/>
    </row>
    <row r="17" spans="1:38" s="13" customFormat="1" ht="12.75">
      <c r="A17" s="29" t="s">
        <v>116</v>
      </c>
      <c r="B17" s="63" t="s">
        <v>270</v>
      </c>
      <c r="C17" s="39" t="s">
        <v>271</v>
      </c>
      <c r="D17" s="80">
        <v>624545089</v>
      </c>
      <c r="E17" s="81">
        <v>324382424</v>
      </c>
      <c r="F17" s="82">
        <f t="shared" si="0"/>
        <v>948927513</v>
      </c>
      <c r="G17" s="80">
        <v>712591081</v>
      </c>
      <c r="H17" s="81">
        <v>282068275</v>
      </c>
      <c r="I17" s="83">
        <f t="shared" si="1"/>
        <v>994659356</v>
      </c>
      <c r="J17" s="80">
        <v>157311929</v>
      </c>
      <c r="K17" s="81">
        <v>29563840</v>
      </c>
      <c r="L17" s="81">
        <f t="shared" si="2"/>
        <v>186875769</v>
      </c>
      <c r="M17" s="40">
        <f t="shared" si="3"/>
        <v>0.19693366083274266</v>
      </c>
      <c r="N17" s="108">
        <v>152044251</v>
      </c>
      <c r="O17" s="109">
        <v>52722251</v>
      </c>
      <c r="P17" s="110">
        <f t="shared" si="4"/>
        <v>204766502</v>
      </c>
      <c r="Q17" s="40">
        <f t="shared" si="5"/>
        <v>0.21578729586271359</v>
      </c>
      <c r="R17" s="108">
        <v>182461373</v>
      </c>
      <c r="S17" s="110">
        <v>36815632</v>
      </c>
      <c r="T17" s="110">
        <f t="shared" si="6"/>
        <v>219277005</v>
      </c>
      <c r="U17" s="40">
        <f t="shared" si="7"/>
        <v>0.2204543733261782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491817553</v>
      </c>
      <c r="AA17" s="81">
        <f t="shared" si="11"/>
        <v>119101723</v>
      </c>
      <c r="AB17" s="81">
        <f t="shared" si="12"/>
        <v>610919276</v>
      </c>
      <c r="AC17" s="40">
        <f t="shared" si="13"/>
        <v>0.614199496857696</v>
      </c>
      <c r="AD17" s="80">
        <v>142345018</v>
      </c>
      <c r="AE17" s="81">
        <v>33739989</v>
      </c>
      <c r="AF17" s="81">
        <f t="shared" si="14"/>
        <v>176085007</v>
      </c>
      <c r="AG17" s="40">
        <f t="shared" si="15"/>
        <v>0.5511155249263586</v>
      </c>
      <c r="AH17" s="40">
        <f t="shared" si="16"/>
        <v>0.24529060557665772</v>
      </c>
      <c r="AI17" s="12">
        <v>1047437322</v>
      </c>
      <c r="AJ17" s="12">
        <v>967142127</v>
      </c>
      <c r="AK17" s="12">
        <v>533007041</v>
      </c>
      <c r="AL17" s="12"/>
    </row>
    <row r="18" spans="1:38" s="59" customFormat="1" ht="12.75">
      <c r="A18" s="64"/>
      <c r="B18" s="65" t="s">
        <v>272</v>
      </c>
      <c r="C18" s="32"/>
      <c r="D18" s="84">
        <f>SUM(D11:D17)</f>
        <v>1590827856</v>
      </c>
      <c r="E18" s="85">
        <f>SUM(E11:E17)</f>
        <v>596475881</v>
      </c>
      <c r="F18" s="93">
        <f t="shared" si="0"/>
        <v>2187303737</v>
      </c>
      <c r="G18" s="84">
        <f>SUM(G11:G17)</f>
        <v>1698306403</v>
      </c>
      <c r="H18" s="85">
        <f>SUM(H11:H17)</f>
        <v>544358234</v>
      </c>
      <c r="I18" s="86">
        <f t="shared" si="1"/>
        <v>2242664637</v>
      </c>
      <c r="J18" s="84">
        <f>SUM(J11:J17)</f>
        <v>373943262</v>
      </c>
      <c r="K18" s="85">
        <f>SUM(K11:K17)</f>
        <v>54373452</v>
      </c>
      <c r="L18" s="85">
        <f t="shared" si="2"/>
        <v>428316714</v>
      </c>
      <c r="M18" s="44">
        <f t="shared" si="3"/>
        <v>0.19581949536988333</v>
      </c>
      <c r="N18" s="114">
        <f>SUM(N11:N17)</f>
        <v>324935696</v>
      </c>
      <c r="O18" s="115">
        <f>SUM(O11:O17)</f>
        <v>83851476</v>
      </c>
      <c r="P18" s="116">
        <f t="shared" si="4"/>
        <v>408787172</v>
      </c>
      <c r="Q18" s="44">
        <f t="shared" si="5"/>
        <v>0.1868909036660234</v>
      </c>
      <c r="R18" s="114">
        <f>SUM(R11:R17)</f>
        <v>369518062</v>
      </c>
      <c r="S18" s="116">
        <f>SUM(S11:S17)</f>
        <v>73478047</v>
      </c>
      <c r="T18" s="116">
        <f t="shared" si="6"/>
        <v>442996109</v>
      </c>
      <c r="U18" s="44">
        <f t="shared" si="7"/>
        <v>0.19753114294993004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1068397020</v>
      </c>
      <c r="AA18" s="85">
        <f t="shared" si="11"/>
        <v>211702975</v>
      </c>
      <c r="AB18" s="85">
        <f t="shared" si="12"/>
        <v>1280099995</v>
      </c>
      <c r="AC18" s="44">
        <f t="shared" si="13"/>
        <v>0.5707942123314446</v>
      </c>
      <c r="AD18" s="84">
        <f>SUM(AD11:AD17)</f>
        <v>317382164</v>
      </c>
      <c r="AE18" s="85">
        <f>SUM(AE11:AE17)</f>
        <v>85893512</v>
      </c>
      <c r="AF18" s="85">
        <f t="shared" si="14"/>
        <v>403275676</v>
      </c>
      <c r="AG18" s="44">
        <f t="shared" si="15"/>
        <v>0.5730794880595953</v>
      </c>
      <c r="AH18" s="44">
        <f t="shared" si="16"/>
        <v>0.0984944923878821</v>
      </c>
      <c r="AI18" s="66">
        <f>SUM(AI11:AI17)</f>
        <v>2244064889</v>
      </c>
      <c r="AJ18" s="66">
        <f>SUM(AJ11:AJ17)</f>
        <v>2113137682</v>
      </c>
      <c r="AK18" s="66">
        <f>SUM(AK11:AK17)</f>
        <v>1210995861</v>
      </c>
      <c r="AL18" s="66"/>
    </row>
    <row r="19" spans="1:38" s="13" customFormat="1" ht="12.75">
      <c r="A19" s="29" t="s">
        <v>97</v>
      </c>
      <c r="B19" s="63" t="s">
        <v>273</v>
      </c>
      <c r="C19" s="39" t="s">
        <v>274</v>
      </c>
      <c r="D19" s="80">
        <v>84665000</v>
      </c>
      <c r="E19" s="81">
        <v>30160000</v>
      </c>
      <c r="F19" s="82">
        <f t="shared" si="0"/>
        <v>114825000</v>
      </c>
      <c r="G19" s="80">
        <v>136568500</v>
      </c>
      <c r="H19" s="81">
        <v>30160000</v>
      </c>
      <c r="I19" s="83">
        <f t="shared" si="1"/>
        <v>166728500</v>
      </c>
      <c r="J19" s="80">
        <v>28846069</v>
      </c>
      <c r="K19" s="81">
        <v>4103559</v>
      </c>
      <c r="L19" s="81">
        <f t="shared" si="2"/>
        <v>32949628</v>
      </c>
      <c r="M19" s="40">
        <f t="shared" si="3"/>
        <v>0.2869551752667102</v>
      </c>
      <c r="N19" s="108">
        <v>29755293</v>
      </c>
      <c r="O19" s="109">
        <v>5713166</v>
      </c>
      <c r="P19" s="110">
        <f t="shared" si="4"/>
        <v>35468459</v>
      </c>
      <c r="Q19" s="40">
        <f t="shared" si="5"/>
        <v>0.30889143479207487</v>
      </c>
      <c r="R19" s="108">
        <v>28664282</v>
      </c>
      <c r="S19" s="110">
        <v>1741044</v>
      </c>
      <c r="T19" s="110">
        <f t="shared" si="6"/>
        <v>30405326</v>
      </c>
      <c r="U19" s="40">
        <f t="shared" si="7"/>
        <v>0.18236429884512845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87265644</v>
      </c>
      <c r="AA19" s="81">
        <f t="shared" si="11"/>
        <v>11557769</v>
      </c>
      <c r="AB19" s="81">
        <f t="shared" si="12"/>
        <v>98823413</v>
      </c>
      <c r="AC19" s="40">
        <f t="shared" si="13"/>
        <v>0.5927205786653151</v>
      </c>
      <c r="AD19" s="80">
        <v>20947381</v>
      </c>
      <c r="AE19" s="81">
        <v>5206808</v>
      </c>
      <c r="AF19" s="81">
        <f t="shared" si="14"/>
        <v>26154189</v>
      </c>
      <c r="AG19" s="40">
        <f t="shared" si="15"/>
        <v>0.643172720389152</v>
      </c>
      <c r="AH19" s="40">
        <f t="shared" si="16"/>
        <v>0.16254134280363264</v>
      </c>
      <c r="AI19" s="12">
        <v>105899500</v>
      </c>
      <c r="AJ19" s="12">
        <v>114851785</v>
      </c>
      <c r="AK19" s="12">
        <v>73869535</v>
      </c>
      <c r="AL19" s="12"/>
    </row>
    <row r="20" spans="1:38" s="13" customFormat="1" ht="12.75">
      <c r="A20" s="29" t="s">
        <v>97</v>
      </c>
      <c r="B20" s="63" t="s">
        <v>275</v>
      </c>
      <c r="C20" s="39" t="s">
        <v>276</v>
      </c>
      <c r="D20" s="80">
        <v>223478118</v>
      </c>
      <c r="E20" s="81">
        <v>16190000</v>
      </c>
      <c r="F20" s="83">
        <f t="shared" si="0"/>
        <v>239668118</v>
      </c>
      <c r="G20" s="80">
        <v>230377314</v>
      </c>
      <c r="H20" s="81">
        <v>21605235</v>
      </c>
      <c r="I20" s="83">
        <f t="shared" si="1"/>
        <v>251982549</v>
      </c>
      <c r="J20" s="80">
        <v>45559941</v>
      </c>
      <c r="K20" s="81">
        <v>3904405</v>
      </c>
      <c r="L20" s="81">
        <f t="shared" si="2"/>
        <v>49464346</v>
      </c>
      <c r="M20" s="40">
        <f t="shared" si="3"/>
        <v>0.20638684199122387</v>
      </c>
      <c r="N20" s="108">
        <v>43891400</v>
      </c>
      <c r="O20" s="109">
        <v>2843472</v>
      </c>
      <c r="P20" s="110">
        <f t="shared" si="4"/>
        <v>46734872</v>
      </c>
      <c r="Q20" s="40">
        <f t="shared" si="5"/>
        <v>0.19499828508688002</v>
      </c>
      <c r="R20" s="108">
        <v>45287583</v>
      </c>
      <c r="S20" s="110">
        <v>4126971</v>
      </c>
      <c r="T20" s="110">
        <f t="shared" si="6"/>
        <v>49414554</v>
      </c>
      <c r="U20" s="40">
        <f t="shared" si="7"/>
        <v>0.19610308013829958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134738924</v>
      </c>
      <c r="AA20" s="81">
        <f t="shared" si="11"/>
        <v>10874848</v>
      </c>
      <c r="AB20" s="81">
        <f t="shared" si="12"/>
        <v>145613772</v>
      </c>
      <c r="AC20" s="40">
        <f t="shared" si="13"/>
        <v>0.5778724462383306</v>
      </c>
      <c r="AD20" s="80">
        <v>42379510</v>
      </c>
      <c r="AE20" s="81">
        <v>4141383</v>
      </c>
      <c r="AF20" s="81">
        <f t="shared" si="14"/>
        <v>46520893</v>
      </c>
      <c r="AG20" s="40">
        <f t="shared" si="15"/>
        <v>0.5380470809658157</v>
      </c>
      <c r="AH20" s="40">
        <f t="shared" si="16"/>
        <v>0.06220132102795195</v>
      </c>
      <c r="AI20" s="12">
        <v>244369330</v>
      </c>
      <c r="AJ20" s="12">
        <v>264965465</v>
      </c>
      <c r="AK20" s="12">
        <v>142563895</v>
      </c>
      <c r="AL20" s="12"/>
    </row>
    <row r="21" spans="1:38" s="13" customFormat="1" ht="12.75">
      <c r="A21" s="29" t="s">
        <v>97</v>
      </c>
      <c r="B21" s="63" t="s">
        <v>277</v>
      </c>
      <c r="C21" s="39" t="s">
        <v>278</v>
      </c>
      <c r="D21" s="80">
        <v>96684000</v>
      </c>
      <c r="E21" s="81">
        <v>13438000</v>
      </c>
      <c r="F21" s="82">
        <f t="shared" si="0"/>
        <v>110122000</v>
      </c>
      <c r="G21" s="80">
        <v>150246722</v>
      </c>
      <c r="H21" s="81">
        <v>14738000</v>
      </c>
      <c r="I21" s="83">
        <f t="shared" si="1"/>
        <v>164984722</v>
      </c>
      <c r="J21" s="80">
        <v>12070684</v>
      </c>
      <c r="K21" s="81">
        <v>1359574</v>
      </c>
      <c r="L21" s="81">
        <f t="shared" si="2"/>
        <v>13430258</v>
      </c>
      <c r="M21" s="40">
        <f t="shared" si="3"/>
        <v>0.12195799204518624</v>
      </c>
      <c r="N21" s="108">
        <v>22723277</v>
      </c>
      <c r="O21" s="109">
        <v>3269615</v>
      </c>
      <c r="P21" s="110">
        <f t="shared" si="4"/>
        <v>25992892</v>
      </c>
      <c r="Q21" s="40">
        <f t="shared" si="5"/>
        <v>0.2360372314342275</v>
      </c>
      <c r="R21" s="108">
        <v>30808475</v>
      </c>
      <c r="S21" s="110">
        <v>12150</v>
      </c>
      <c r="T21" s="110">
        <f t="shared" si="6"/>
        <v>30820625</v>
      </c>
      <c r="U21" s="40">
        <f t="shared" si="7"/>
        <v>0.18680896404456165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65602436</v>
      </c>
      <c r="AA21" s="81">
        <f t="shared" si="11"/>
        <v>4641339</v>
      </c>
      <c r="AB21" s="81">
        <f t="shared" si="12"/>
        <v>70243775</v>
      </c>
      <c r="AC21" s="40">
        <f t="shared" si="13"/>
        <v>0.4257592712130036</v>
      </c>
      <c r="AD21" s="80">
        <v>16292072</v>
      </c>
      <c r="AE21" s="81">
        <v>1562584</v>
      </c>
      <c r="AF21" s="81">
        <f t="shared" si="14"/>
        <v>17854656</v>
      </c>
      <c r="AG21" s="40">
        <f t="shared" si="15"/>
        <v>0.6000110614570944</v>
      </c>
      <c r="AH21" s="40">
        <f t="shared" si="16"/>
        <v>0.7261953968757504</v>
      </c>
      <c r="AI21" s="12">
        <v>140746000</v>
      </c>
      <c r="AJ21" s="12">
        <v>109623894</v>
      </c>
      <c r="AK21" s="12">
        <v>65775549</v>
      </c>
      <c r="AL21" s="12"/>
    </row>
    <row r="22" spans="1:38" s="13" customFormat="1" ht="12.75">
      <c r="A22" s="29" t="s">
        <v>97</v>
      </c>
      <c r="B22" s="63" t="s">
        <v>279</v>
      </c>
      <c r="C22" s="39" t="s">
        <v>280</v>
      </c>
      <c r="D22" s="80">
        <v>32533397</v>
      </c>
      <c r="E22" s="81">
        <v>21692000</v>
      </c>
      <c r="F22" s="82">
        <f t="shared" si="0"/>
        <v>54225397</v>
      </c>
      <c r="G22" s="80">
        <v>32533397</v>
      </c>
      <c r="H22" s="81">
        <v>21692000</v>
      </c>
      <c r="I22" s="83">
        <f t="shared" si="1"/>
        <v>54225397</v>
      </c>
      <c r="J22" s="80">
        <v>11884777</v>
      </c>
      <c r="K22" s="81">
        <v>3395784</v>
      </c>
      <c r="L22" s="81">
        <f t="shared" si="2"/>
        <v>15280561</v>
      </c>
      <c r="M22" s="40">
        <f t="shared" si="3"/>
        <v>0.2817971254318341</v>
      </c>
      <c r="N22" s="108">
        <v>11049018</v>
      </c>
      <c r="O22" s="109">
        <v>1654223</v>
      </c>
      <c r="P22" s="110">
        <f t="shared" si="4"/>
        <v>12703241</v>
      </c>
      <c r="Q22" s="40">
        <f t="shared" si="5"/>
        <v>0.23426736737400006</v>
      </c>
      <c r="R22" s="108">
        <v>9651416</v>
      </c>
      <c r="S22" s="110">
        <v>3076027</v>
      </c>
      <c r="T22" s="110">
        <f t="shared" si="6"/>
        <v>12727443</v>
      </c>
      <c r="U22" s="40">
        <f t="shared" si="7"/>
        <v>0.23471368960194058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32585211</v>
      </c>
      <c r="AA22" s="81">
        <f t="shared" si="11"/>
        <v>8126034</v>
      </c>
      <c r="AB22" s="81">
        <f t="shared" si="12"/>
        <v>40711245</v>
      </c>
      <c r="AC22" s="40">
        <f t="shared" si="13"/>
        <v>0.7507781824077747</v>
      </c>
      <c r="AD22" s="80">
        <v>6946813</v>
      </c>
      <c r="AE22" s="81">
        <v>1855106</v>
      </c>
      <c r="AF22" s="81">
        <f t="shared" si="14"/>
        <v>8801919</v>
      </c>
      <c r="AG22" s="40">
        <f t="shared" si="15"/>
        <v>0.7844817341762651</v>
      </c>
      <c r="AH22" s="40">
        <f t="shared" si="16"/>
        <v>0.4459850175853697</v>
      </c>
      <c r="AI22" s="12">
        <v>44044058</v>
      </c>
      <c r="AJ22" s="12">
        <v>44044058</v>
      </c>
      <c r="AK22" s="12">
        <v>34551759</v>
      </c>
      <c r="AL22" s="12"/>
    </row>
    <row r="23" spans="1:38" s="13" customFormat="1" ht="12.75">
      <c r="A23" s="29" t="s">
        <v>97</v>
      </c>
      <c r="B23" s="63" t="s">
        <v>77</v>
      </c>
      <c r="C23" s="39" t="s">
        <v>78</v>
      </c>
      <c r="D23" s="80">
        <v>2982646720</v>
      </c>
      <c r="E23" s="81">
        <v>230014000</v>
      </c>
      <c r="F23" s="82">
        <f t="shared" si="0"/>
        <v>3212660720</v>
      </c>
      <c r="G23" s="80">
        <v>3138747377</v>
      </c>
      <c r="H23" s="81">
        <v>309755750</v>
      </c>
      <c r="I23" s="83">
        <f t="shared" si="1"/>
        <v>3448503127</v>
      </c>
      <c r="J23" s="80">
        <v>797710999</v>
      </c>
      <c r="K23" s="81">
        <v>9775997</v>
      </c>
      <c r="L23" s="81">
        <f t="shared" si="2"/>
        <v>807486996</v>
      </c>
      <c r="M23" s="40">
        <f t="shared" si="3"/>
        <v>0.25134524507150574</v>
      </c>
      <c r="N23" s="108">
        <v>714126784</v>
      </c>
      <c r="O23" s="109">
        <v>36709583</v>
      </c>
      <c r="P23" s="110">
        <f t="shared" si="4"/>
        <v>750836367</v>
      </c>
      <c r="Q23" s="40">
        <f t="shared" si="5"/>
        <v>0.23371169022790556</v>
      </c>
      <c r="R23" s="108">
        <v>707492827</v>
      </c>
      <c r="S23" s="110">
        <v>48797553</v>
      </c>
      <c r="T23" s="110">
        <f t="shared" si="6"/>
        <v>756290380</v>
      </c>
      <c r="U23" s="40">
        <f t="shared" si="7"/>
        <v>0.2193097561891815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2219330610</v>
      </c>
      <c r="AA23" s="81">
        <f t="shared" si="11"/>
        <v>95283133</v>
      </c>
      <c r="AB23" s="81">
        <f t="shared" si="12"/>
        <v>2314613743</v>
      </c>
      <c r="AC23" s="40">
        <f t="shared" si="13"/>
        <v>0.6711937492176733</v>
      </c>
      <c r="AD23" s="80">
        <v>678692938</v>
      </c>
      <c r="AE23" s="81">
        <v>29082974</v>
      </c>
      <c r="AF23" s="81">
        <f t="shared" si="14"/>
        <v>707775912</v>
      </c>
      <c r="AG23" s="40">
        <f t="shared" si="15"/>
        <v>0.5411767207599961</v>
      </c>
      <c r="AH23" s="40">
        <f t="shared" si="16"/>
        <v>0.06854495494613566</v>
      </c>
      <c r="AI23" s="12">
        <v>3750419440</v>
      </c>
      <c r="AJ23" s="12">
        <v>3690546787</v>
      </c>
      <c r="AK23" s="12">
        <v>1997238008</v>
      </c>
      <c r="AL23" s="12"/>
    </row>
    <row r="24" spans="1:38" s="13" customFormat="1" ht="12.75">
      <c r="A24" s="29" t="s">
        <v>97</v>
      </c>
      <c r="B24" s="63" t="s">
        <v>281</v>
      </c>
      <c r="C24" s="39" t="s">
        <v>282</v>
      </c>
      <c r="D24" s="80">
        <v>56387000</v>
      </c>
      <c r="E24" s="81">
        <v>14871000</v>
      </c>
      <c r="F24" s="82">
        <f t="shared" si="0"/>
        <v>71258000</v>
      </c>
      <c r="G24" s="80">
        <v>56387000</v>
      </c>
      <c r="H24" s="81">
        <v>14871000</v>
      </c>
      <c r="I24" s="83">
        <f t="shared" si="1"/>
        <v>71258000</v>
      </c>
      <c r="J24" s="80">
        <v>12044709</v>
      </c>
      <c r="K24" s="81">
        <v>584605</v>
      </c>
      <c r="L24" s="81">
        <f t="shared" si="2"/>
        <v>12629314</v>
      </c>
      <c r="M24" s="40">
        <f t="shared" si="3"/>
        <v>0.17723362990822084</v>
      </c>
      <c r="N24" s="108">
        <v>14327414</v>
      </c>
      <c r="O24" s="109">
        <v>1337243</v>
      </c>
      <c r="P24" s="110">
        <f t="shared" si="4"/>
        <v>15664657</v>
      </c>
      <c r="Q24" s="40">
        <f t="shared" si="5"/>
        <v>0.2198301524039406</v>
      </c>
      <c r="R24" s="108">
        <v>9667574</v>
      </c>
      <c r="S24" s="110">
        <v>1809378</v>
      </c>
      <c r="T24" s="110">
        <f t="shared" si="6"/>
        <v>11476952</v>
      </c>
      <c r="U24" s="40">
        <f t="shared" si="7"/>
        <v>0.16106194392208595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36039697</v>
      </c>
      <c r="AA24" s="81">
        <f t="shared" si="11"/>
        <v>3731226</v>
      </c>
      <c r="AB24" s="81">
        <f t="shared" si="12"/>
        <v>39770923</v>
      </c>
      <c r="AC24" s="40">
        <f t="shared" si="13"/>
        <v>0.5581257262342474</v>
      </c>
      <c r="AD24" s="80">
        <v>8264660</v>
      </c>
      <c r="AE24" s="81">
        <v>3463994</v>
      </c>
      <c r="AF24" s="81">
        <f t="shared" si="14"/>
        <v>11728654</v>
      </c>
      <c r="AG24" s="40">
        <f t="shared" si="15"/>
        <v>0.4998979071675825</v>
      </c>
      <c r="AH24" s="40">
        <f t="shared" si="16"/>
        <v>-0.02146043356722771</v>
      </c>
      <c r="AI24" s="12">
        <v>62180000</v>
      </c>
      <c r="AJ24" s="12">
        <v>63696930</v>
      </c>
      <c r="AK24" s="12">
        <v>31841962</v>
      </c>
      <c r="AL24" s="12"/>
    </row>
    <row r="25" spans="1:38" s="13" customFormat="1" ht="12.75">
      <c r="A25" s="29" t="s">
        <v>97</v>
      </c>
      <c r="B25" s="63" t="s">
        <v>283</v>
      </c>
      <c r="C25" s="39" t="s">
        <v>284</v>
      </c>
      <c r="D25" s="80">
        <v>45803285</v>
      </c>
      <c r="E25" s="81">
        <v>20391000</v>
      </c>
      <c r="F25" s="82">
        <f t="shared" si="0"/>
        <v>66194285</v>
      </c>
      <c r="G25" s="80">
        <v>55063590</v>
      </c>
      <c r="H25" s="81">
        <v>31231000</v>
      </c>
      <c r="I25" s="83">
        <f t="shared" si="1"/>
        <v>86294590</v>
      </c>
      <c r="J25" s="80">
        <v>9863602</v>
      </c>
      <c r="K25" s="81">
        <v>2743535</v>
      </c>
      <c r="L25" s="81">
        <f t="shared" si="2"/>
        <v>12607137</v>
      </c>
      <c r="M25" s="40">
        <f t="shared" si="3"/>
        <v>0.1904565779356934</v>
      </c>
      <c r="N25" s="108">
        <v>14761506</v>
      </c>
      <c r="O25" s="109">
        <v>6328982</v>
      </c>
      <c r="P25" s="110">
        <f t="shared" si="4"/>
        <v>21090488</v>
      </c>
      <c r="Q25" s="40">
        <f t="shared" si="5"/>
        <v>0.318614937830358</v>
      </c>
      <c r="R25" s="108">
        <v>12295317</v>
      </c>
      <c r="S25" s="110">
        <v>3479992</v>
      </c>
      <c r="T25" s="110">
        <f t="shared" si="6"/>
        <v>15775309</v>
      </c>
      <c r="U25" s="40">
        <f t="shared" si="7"/>
        <v>0.18280762444088325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36920425</v>
      </c>
      <c r="AA25" s="81">
        <f t="shared" si="11"/>
        <v>12552509</v>
      </c>
      <c r="AB25" s="81">
        <f t="shared" si="12"/>
        <v>49472934</v>
      </c>
      <c r="AC25" s="40">
        <f t="shared" si="13"/>
        <v>0.5733028455202116</v>
      </c>
      <c r="AD25" s="80">
        <v>10194528</v>
      </c>
      <c r="AE25" s="81">
        <v>1098360</v>
      </c>
      <c r="AF25" s="81">
        <f t="shared" si="14"/>
        <v>11292888</v>
      </c>
      <c r="AG25" s="40">
        <f t="shared" si="15"/>
        <v>0.5135776800198094</v>
      </c>
      <c r="AH25" s="40">
        <f t="shared" si="16"/>
        <v>0.39692424116842395</v>
      </c>
      <c r="AI25" s="12">
        <v>70737680</v>
      </c>
      <c r="AJ25" s="12">
        <v>72700638</v>
      </c>
      <c r="AK25" s="12">
        <v>37337425</v>
      </c>
      <c r="AL25" s="12"/>
    </row>
    <row r="26" spans="1:38" s="13" customFormat="1" ht="12.75">
      <c r="A26" s="29" t="s">
        <v>116</v>
      </c>
      <c r="B26" s="63" t="s">
        <v>285</v>
      </c>
      <c r="C26" s="39" t="s">
        <v>286</v>
      </c>
      <c r="D26" s="80">
        <v>482571017</v>
      </c>
      <c r="E26" s="81">
        <v>412000000</v>
      </c>
      <c r="F26" s="82">
        <f t="shared" si="0"/>
        <v>894571017</v>
      </c>
      <c r="G26" s="80">
        <v>530752820</v>
      </c>
      <c r="H26" s="81">
        <v>136379000</v>
      </c>
      <c r="I26" s="83">
        <f t="shared" si="1"/>
        <v>667131820</v>
      </c>
      <c r="J26" s="80">
        <v>120593637</v>
      </c>
      <c r="K26" s="81">
        <v>16550551</v>
      </c>
      <c r="L26" s="81">
        <f t="shared" si="2"/>
        <v>137144188</v>
      </c>
      <c r="M26" s="40">
        <f t="shared" si="3"/>
        <v>0.1533072113826375</v>
      </c>
      <c r="N26" s="108">
        <v>147252848</v>
      </c>
      <c r="O26" s="109">
        <v>50311878</v>
      </c>
      <c r="P26" s="110">
        <f t="shared" si="4"/>
        <v>197564726</v>
      </c>
      <c r="Q26" s="40">
        <f t="shared" si="5"/>
        <v>0.2208485656762564</v>
      </c>
      <c r="R26" s="108">
        <v>105141876</v>
      </c>
      <c r="S26" s="110">
        <v>20033726</v>
      </c>
      <c r="T26" s="110">
        <f t="shared" si="6"/>
        <v>125175602</v>
      </c>
      <c r="U26" s="40">
        <f t="shared" si="7"/>
        <v>0.18763248618541384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372988361</v>
      </c>
      <c r="AA26" s="81">
        <f t="shared" si="11"/>
        <v>86896155</v>
      </c>
      <c r="AB26" s="81">
        <f t="shared" si="12"/>
        <v>459884516</v>
      </c>
      <c r="AC26" s="40">
        <f t="shared" si="13"/>
        <v>0.6893457967572286</v>
      </c>
      <c r="AD26" s="80">
        <v>43402319</v>
      </c>
      <c r="AE26" s="81">
        <v>18564250</v>
      </c>
      <c r="AF26" s="81">
        <f t="shared" si="14"/>
        <v>61966569</v>
      </c>
      <c r="AG26" s="40">
        <f t="shared" si="15"/>
        <v>0.5004398557343772</v>
      </c>
      <c r="AH26" s="40">
        <f t="shared" si="16"/>
        <v>1.0200505533879083</v>
      </c>
      <c r="AI26" s="12">
        <v>521089530</v>
      </c>
      <c r="AJ26" s="12">
        <v>526489669</v>
      </c>
      <c r="AK26" s="12">
        <v>263476414</v>
      </c>
      <c r="AL26" s="12"/>
    </row>
    <row r="27" spans="1:38" s="59" customFormat="1" ht="12.75">
      <c r="A27" s="64"/>
      <c r="B27" s="65" t="s">
        <v>287</v>
      </c>
      <c r="C27" s="32"/>
      <c r="D27" s="84">
        <f>SUM(D19:D26)</f>
        <v>4004768537</v>
      </c>
      <c r="E27" s="85">
        <f>SUM(E19:E26)</f>
        <v>758756000</v>
      </c>
      <c r="F27" s="93">
        <f t="shared" si="0"/>
        <v>4763524537</v>
      </c>
      <c r="G27" s="84">
        <f>SUM(G19:G26)</f>
        <v>4330676720</v>
      </c>
      <c r="H27" s="85">
        <f>SUM(H19:H26)</f>
        <v>580431985</v>
      </c>
      <c r="I27" s="86">
        <f t="shared" si="1"/>
        <v>4911108705</v>
      </c>
      <c r="J27" s="84">
        <f>SUM(J19:J26)</f>
        <v>1038574418</v>
      </c>
      <c r="K27" s="85">
        <f>SUM(K19:K26)</f>
        <v>42418010</v>
      </c>
      <c r="L27" s="85">
        <f t="shared" si="2"/>
        <v>1080992428</v>
      </c>
      <c r="M27" s="44">
        <f t="shared" si="3"/>
        <v>0.22693121859739462</v>
      </c>
      <c r="N27" s="114">
        <f>SUM(N19:N26)</f>
        <v>997887540</v>
      </c>
      <c r="O27" s="115">
        <f>SUM(O19:O26)</f>
        <v>108168162</v>
      </c>
      <c r="P27" s="116">
        <f t="shared" si="4"/>
        <v>1106055702</v>
      </c>
      <c r="Q27" s="44">
        <f t="shared" si="5"/>
        <v>0.23219271642433445</v>
      </c>
      <c r="R27" s="114">
        <f>SUM(R19:R26)</f>
        <v>949009350</v>
      </c>
      <c r="S27" s="116">
        <f>SUM(S19:S26)</f>
        <v>83076841</v>
      </c>
      <c r="T27" s="116">
        <f t="shared" si="6"/>
        <v>1032086191</v>
      </c>
      <c r="U27" s="44">
        <f t="shared" si="7"/>
        <v>0.21015339977085684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2985471308</v>
      </c>
      <c r="AA27" s="85">
        <f t="shared" si="11"/>
        <v>233663013</v>
      </c>
      <c r="AB27" s="85">
        <f t="shared" si="12"/>
        <v>3219134321</v>
      </c>
      <c r="AC27" s="44">
        <f t="shared" si="13"/>
        <v>0.655480160258436</v>
      </c>
      <c r="AD27" s="84">
        <f>SUM(AD19:AD26)</f>
        <v>827120221</v>
      </c>
      <c r="AE27" s="85">
        <f>SUM(AE19:AE26)</f>
        <v>64975459</v>
      </c>
      <c r="AF27" s="85">
        <f t="shared" si="14"/>
        <v>892095680</v>
      </c>
      <c r="AG27" s="44">
        <f t="shared" si="15"/>
        <v>0.5415793518581066</v>
      </c>
      <c r="AH27" s="44">
        <f t="shared" si="16"/>
        <v>0.1569232024529028</v>
      </c>
      <c r="AI27" s="66">
        <f>SUM(AI19:AI26)</f>
        <v>4939485538</v>
      </c>
      <c r="AJ27" s="66">
        <f>SUM(AJ19:AJ26)</f>
        <v>4886919226</v>
      </c>
      <c r="AK27" s="66">
        <f>SUM(AK19:AK26)</f>
        <v>2646654547</v>
      </c>
      <c r="AL27" s="66"/>
    </row>
    <row r="28" spans="1:38" s="13" customFormat="1" ht="12.75">
      <c r="A28" s="29" t="s">
        <v>97</v>
      </c>
      <c r="B28" s="63" t="s">
        <v>288</v>
      </c>
      <c r="C28" s="39" t="s">
        <v>289</v>
      </c>
      <c r="D28" s="80">
        <v>640794780</v>
      </c>
      <c r="E28" s="81">
        <v>89649000</v>
      </c>
      <c r="F28" s="82">
        <f t="shared" si="0"/>
        <v>730443780</v>
      </c>
      <c r="G28" s="80">
        <v>598998000</v>
      </c>
      <c r="H28" s="81">
        <v>112856197</v>
      </c>
      <c r="I28" s="83">
        <f t="shared" si="1"/>
        <v>711854197</v>
      </c>
      <c r="J28" s="80">
        <v>109291191</v>
      </c>
      <c r="K28" s="81">
        <v>7734940</v>
      </c>
      <c r="L28" s="81">
        <f t="shared" si="2"/>
        <v>117026131</v>
      </c>
      <c r="M28" s="40">
        <f t="shared" si="3"/>
        <v>0.1602123725387873</v>
      </c>
      <c r="N28" s="108">
        <v>105410193</v>
      </c>
      <c r="O28" s="109">
        <v>16200784</v>
      </c>
      <c r="P28" s="110">
        <f t="shared" si="4"/>
        <v>121610977</v>
      </c>
      <c r="Q28" s="40">
        <f t="shared" si="5"/>
        <v>0.16648916772212094</v>
      </c>
      <c r="R28" s="108">
        <v>104721081</v>
      </c>
      <c r="S28" s="110">
        <v>17998078</v>
      </c>
      <c r="T28" s="110">
        <f t="shared" si="6"/>
        <v>122719159</v>
      </c>
      <c r="U28" s="40">
        <f t="shared" si="7"/>
        <v>0.17239367207102382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319422465</v>
      </c>
      <c r="AA28" s="81">
        <f t="shared" si="11"/>
        <v>41933802</v>
      </c>
      <c r="AB28" s="81">
        <f t="shared" si="12"/>
        <v>361356267</v>
      </c>
      <c r="AC28" s="40">
        <f t="shared" si="13"/>
        <v>0.5076267984692376</v>
      </c>
      <c r="AD28" s="80">
        <v>94375717</v>
      </c>
      <c r="AE28" s="81">
        <v>13966281</v>
      </c>
      <c r="AF28" s="81">
        <f t="shared" si="14"/>
        <v>108341998</v>
      </c>
      <c r="AG28" s="40">
        <f t="shared" si="15"/>
        <v>0.503302650454528</v>
      </c>
      <c r="AH28" s="40">
        <f t="shared" si="16"/>
        <v>0.13270164170315568</v>
      </c>
      <c r="AI28" s="12">
        <v>639036413</v>
      </c>
      <c r="AJ28" s="12">
        <v>651775000</v>
      </c>
      <c r="AK28" s="12">
        <v>328040085</v>
      </c>
      <c r="AL28" s="12"/>
    </row>
    <row r="29" spans="1:38" s="13" customFormat="1" ht="12.75">
      <c r="A29" s="29" t="s">
        <v>97</v>
      </c>
      <c r="B29" s="63" t="s">
        <v>290</v>
      </c>
      <c r="C29" s="39" t="s">
        <v>291</v>
      </c>
      <c r="D29" s="80">
        <v>100666913</v>
      </c>
      <c r="E29" s="81">
        <v>47569000</v>
      </c>
      <c r="F29" s="82">
        <f t="shared" si="0"/>
        <v>148235913</v>
      </c>
      <c r="G29" s="80">
        <v>52540824</v>
      </c>
      <c r="H29" s="81">
        <v>47569000</v>
      </c>
      <c r="I29" s="83">
        <f t="shared" si="1"/>
        <v>100109824</v>
      </c>
      <c r="J29" s="80">
        <v>7203504</v>
      </c>
      <c r="K29" s="81">
        <v>5329683</v>
      </c>
      <c r="L29" s="81">
        <f t="shared" si="2"/>
        <v>12533187</v>
      </c>
      <c r="M29" s="40">
        <f t="shared" si="3"/>
        <v>0.08454892438919305</v>
      </c>
      <c r="N29" s="108">
        <v>13033111</v>
      </c>
      <c r="O29" s="109">
        <v>799273</v>
      </c>
      <c r="P29" s="110">
        <f t="shared" si="4"/>
        <v>13832384</v>
      </c>
      <c r="Q29" s="40">
        <f t="shared" si="5"/>
        <v>0.09331331200422396</v>
      </c>
      <c r="R29" s="108">
        <v>7329802</v>
      </c>
      <c r="S29" s="110">
        <v>1854536</v>
      </c>
      <c r="T29" s="110">
        <f t="shared" si="6"/>
        <v>9184338</v>
      </c>
      <c r="U29" s="40">
        <f t="shared" si="7"/>
        <v>0.09174262457998128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27566417</v>
      </c>
      <c r="AA29" s="81">
        <f t="shared" si="11"/>
        <v>7983492</v>
      </c>
      <c r="AB29" s="81">
        <f t="shared" si="12"/>
        <v>35549909</v>
      </c>
      <c r="AC29" s="40">
        <f t="shared" si="13"/>
        <v>0.3551090949875209</v>
      </c>
      <c r="AD29" s="80">
        <v>26989857</v>
      </c>
      <c r="AE29" s="81">
        <v>2286166</v>
      </c>
      <c r="AF29" s="81">
        <f t="shared" si="14"/>
        <v>29276023</v>
      </c>
      <c r="AG29" s="40">
        <f t="shared" si="15"/>
        <v>0.6383008441346221</v>
      </c>
      <c r="AH29" s="40">
        <f t="shared" si="16"/>
        <v>-0.6862846432385983</v>
      </c>
      <c r="AI29" s="12">
        <v>96435000</v>
      </c>
      <c r="AJ29" s="12">
        <v>88262462</v>
      </c>
      <c r="AK29" s="12">
        <v>56338004</v>
      </c>
      <c r="AL29" s="12"/>
    </row>
    <row r="30" spans="1:38" s="13" customFormat="1" ht="12.75">
      <c r="A30" s="29" t="s">
        <v>97</v>
      </c>
      <c r="B30" s="63" t="s">
        <v>292</v>
      </c>
      <c r="C30" s="39" t="s">
        <v>293</v>
      </c>
      <c r="D30" s="80">
        <v>302261000</v>
      </c>
      <c r="E30" s="81">
        <v>24409000</v>
      </c>
      <c r="F30" s="83">
        <f t="shared" si="0"/>
        <v>326670000</v>
      </c>
      <c r="G30" s="80">
        <v>293379750</v>
      </c>
      <c r="H30" s="81">
        <v>43927000</v>
      </c>
      <c r="I30" s="83">
        <f t="shared" si="1"/>
        <v>337306750</v>
      </c>
      <c r="J30" s="80">
        <v>78695042</v>
      </c>
      <c r="K30" s="81">
        <v>5024226</v>
      </c>
      <c r="L30" s="81">
        <f t="shared" si="2"/>
        <v>83719268</v>
      </c>
      <c r="M30" s="40">
        <f t="shared" si="3"/>
        <v>0.25628085835858816</v>
      </c>
      <c r="N30" s="108">
        <v>61760908</v>
      </c>
      <c r="O30" s="109">
        <v>7533164</v>
      </c>
      <c r="P30" s="110">
        <f t="shared" si="4"/>
        <v>69294072</v>
      </c>
      <c r="Q30" s="40">
        <f t="shared" si="5"/>
        <v>0.2121225456883093</v>
      </c>
      <c r="R30" s="108">
        <v>59323072</v>
      </c>
      <c r="S30" s="110">
        <v>5558203</v>
      </c>
      <c r="T30" s="110">
        <f t="shared" si="6"/>
        <v>64881275</v>
      </c>
      <c r="U30" s="40">
        <f t="shared" si="7"/>
        <v>0.19235095354599338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199779022</v>
      </c>
      <c r="AA30" s="81">
        <f t="shared" si="11"/>
        <v>18115593</v>
      </c>
      <c r="AB30" s="81">
        <f t="shared" si="12"/>
        <v>217894615</v>
      </c>
      <c r="AC30" s="40">
        <f t="shared" si="13"/>
        <v>0.6459835594751662</v>
      </c>
      <c r="AD30" s="80">
        <v>56803302</v>
      </c>
      <c r="AE30" s="81">
        <v>1977399</v>
      </c>
      <c r="AF30" s="81">
        <f t="shared" si="14"/>
        <v>58780701</v>
      </c>
      <c r="AG30" s="40">
        <f t="shared" si="15"/>
        <v>0.5433106186344419</v>
      </c>
      <c r="AH30" s="40">
        <f t="shared" si="16"/>
        <v>0.10378532232883719</v>
      </c>
      <c r="AI30" s="12">
        <v>300706175</v>
      </c>
      <c r="AJ30" s="12">
        <v>303977175</v>
      </c>
      <c r="AK30" s="12">
        <v>165154027</v>
      </c>
      <c r="AL30" s="12"/>
    </row>
    <row r="31" spans="1:38" s="13" customFormat="1" ht="12.75">
      <c r="A31" s="29" t="s">
        <v>97</v>
      </c>
      <c r="B31" s="63" t="s">
        <v>294</v>
      </c>
      <c r="C31" s="39" t="s">
        <v>295</v>
      </c>
      <c r="D31" s="80">
        <v>93311669</v>
      </c>
      <c r="E31" s="81">
        <v>52839617</v>
      </c>
      <c r="F31" s="82">
        <f t="shared" si="0"/>
        <v>146151286</v>
      </c>
      <c r="G31" s="80">
        <v>90818925</v>
      </c>
      <c r="H31" s="81">
        <v>76439000</v>
      </c>
      <c r="I31" s="83">
        <f t="shared" si="1"/>
        <v>167257925</v>
      </c>
      <c r="J31" s="80">
        <v>13549894</v>
      </c>
      <c r="K31" s="81">
        <v>4215650</v>
      </c>
      <c r="L31" s="81">
        <f t="shared" si="2"/>
        <v>17765544</v>
      </c>
      <c r="M31" s="40">
        <f t="shared" si="3"/>
        <v>0.12155585137991876</v>
      </c>
      <c r="N31" s="108">
        <v>20084395</v>
      </c>
      <c r="O31" s="109">
        <v>12757489</v>
      </c>
      <c r="P31" s="110">
        <f t="shared" si="4"/>
        <v>32841884</v>
      </c>
      <c r="Q31" s="40">
        <f t="shared" si="5"/>
        <v>0.22471156360539996</v>
      </c>
      <c r="R31" s="108">
        <v>19276403</v>
      </c>
      <c r="S31" s="110">
        <v>7022250</v>
      </c>
      <c r="T31" s="110">
        <f t="shared" si="6"/>
        <v>26298653</v>
      </c>
      <c r="U31" s="40">
        <f t="shared" si="7"/>
        <v>0.15723412209017898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52910692</v>
      </c>
      <c r="AA31" s="81">
        <f t="shared" si="11"/>
        <v>23995389</v>
      </c>
      <c r="AB31" s="81">
        <f t="shared" si="12"/>
        <v>76906081</v>
      </c>
      <c r="AC31" s="40">
        <f t="shared" si="13"/>
        <v>0.45980530369487727</v>
      </c>
      <c r="AD31" s="80">
        <v>11257883</v>
      </c>
      <c r="AE31" s="81">
        <v>4815069</v>
      </c>
      <c r="AF31" s="81">
        <f t="shared" si="14"/>
        <v>16072952</v>
      </c>
      <c r="AG31" s="40">
        <f t="shared" si="15"/>
        <v>0.43874461052405533</v>
      </c>
      <c r="AH31" s="40">
        <f t="shared" si="16"/>
        <v>0.6362055333705967</v>
      </c>
      <c r="AI31" s="12">
        <v>152260000</v>
      </c>
      <c r="AJ31" s="12">
        <v>113167079</v>
      </c>
      <c r="AK31" s="12">
        <v>49651446</v>
      </c>
      <c r="AL31" s="12"/>
    </row>
    <row r="32" spans="1:38" s="13" customFormat="1" ht="12.75">
      <c r="A32" s="29" t="s">
        <v>97</v>
      </c>
      <c r="B32" s="63" t="s">
        <v>296</v>
      </c>
      <c r="C32" s="39" t="s">
        <v>297</v>
      </c>
      <c r="D32" s="80">
        <v>65205000</v>
      </c>
      <c r="E32" s="81">
        <v>41468000</v>
      </c>
      <c r="F32" s="82">
        <f t="shared" si="0"/>
        <v>106673000</v>
      </c>
      <c r="G32" s="80">
        <v>71488140</v>
      </c>
      <c r="H32" s="81">
        <v>41468000</v>
      </c>
      <c r="I32" s="83">
        <f t="shared" si="1"/>
        <v>112956140</v>
      </c>
      <c r="J32" s="80">
        <v>21252380</v>
      </c>
      <c r="K32" s="81">
        <v>7044000</v>
      </c>
      <c r="L32" s="81">
        <f t="shared" si="2"/>
        <v>28296380</v>
      </c>
      <c r="M32" s="40">
        <f t="shared" si="3"/>
        <v>0.2652628125205066</v>
      </c>
      <c r="N32" s="108">
        <v>20361581</v>
      </c>
      <c r="O32" s="109">
        <v>0</v>
      </c>
      <c r="P32" s="110">
        <f t="shared" si="4"/>
        <v>20361581</v>
      </c>
      <c r="Q32" s="40">
        <f t="shared" si="5"/>
        <v>0.1908784884647474</v>
      </c>
      <c r="R32" s="108">
        <v>17822875</v>
      </c>
      <c r="S32" s="110">
        <v>0</v>
      </c>
      <c r="T32" s="110">
        <f t="shared" si="6"/>
        <v>17822875</v>
      </c>
      <c r="U32" s="40">
        <f t="shared" si="7"/>
        <v>0.15778580075416884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59436836</v>
      </c>
      <c r="AA32" s="81">
        <f t="shared" si="11"/>
        <v>7044000</v>
      </c>
      <c r="AB32" s="81">
        <f t="shared" si="12"/>
        <v>66480836</v>
      </c>
      <c r="AC32" s="40">
        <f t="shared" si="13"/>
        <v>0.5885544247528288</v>
      </c>
      <c r="AD32" s="80">
        <v>21430825</v>
      </c>
      <c r="AE32" s="81">
        <v>3869282</v>
      </c>
      <c r="AF32" s="81">
        <f t="shared" si="14"/>
        <v>25300107</v>
      </c>
      <c r="AG32" s="40">
        <f t="shared" si="15"/>
        <v>0.659479848406768</v>
      </c>
      <c r="AH32" s="40">
        <f t="shared" si="16"/>
        <v>-0.2955415168797507</v>
      </c>
      <c r="AI32" s="12">
        <v>105127956</v>
      </c>
      <c r="AJ32" s="12">
        <v>93144000</v>
      </c>
      <c r="AK32" s="12">
        <v>61426591</v>
      </c>
      <c r="AL32" s="12"/>
    </row>
    <row r="33" spans="1:38" s="13" customFormat="1" ht="12.75">
      <c r="A33" s="29" t="s">
        <v>116</v>
      </c>
      <c r="B33" s="63" t="s">
        <v>298</v>
      </c>
      <c r="C33" s="39" t="s">
        <v>299</v>
      </c>
      <c r="D33" s="80">
        <v>407969296</v>
      </c>
      <c r="E33" s="81">
        <v>210208380</v>
      </c>
      <c r="F33" s="82">
        <f t="shared" si="0"/>
        <v>618177676</v>
      </c>
      <c r="G33" s="80">
        <v>438807000</v>
      </c>
      <c r="H33" s="81">
        <v>210208380</v>
      </c>
      <c r="I33" s="83">
        <f t="shared" si="1"/>
        <v>649015380</v>
      </c>
      <c r="J33" s="80">
        <v>49049861</v>
      </c>
      <c r="K33" s="81">
        <v>2174409</v>
      </c>
      <c r="L33" s="81">
        <f t="shared" si="2"/>
        <v>51224270</v>
      </c>
      <c r="M33" s="40">
        <f t="shared" si="3"/>
        <v>0.08286334493903659</v>
      </c>
      <c r="N33" s="108">
        <v>132343003</v>
      </c>
      <c r="O33" s="109">
        <v>125965</v>
      </c>
      <c r="P33" s="110">
        <f t="shared" si="4"/>
        <v>132468968</v>
      </c>
      <c r="Q33" s="40">
        <f t="shared" si="5"/>
        <v>0.2142894723361055</v>
      </c>
      <c r="R33" s="108">
        <v>120261733</v>
      </c>
      <c r="S33" s="110">
        <v>0</v>
      </c>
      <c r="T33" s="110">
        <f t="shared" si="6"/>
        <v>120261733</v>
      </c>
      <c r="U33" s="40">
        <f t="shared" si="7"/>
        <v>0.18529874130255589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301654597</v>
      </c>
      <c r="AA33" s="81">
        <f t="shared" si="11"/>
        <v>2300374</v>
      </c>
      <c r="AB33" s="81">
        <f t="shared" si="12"/>
        <v>303954971</v>
      </c>
      <c r="AC33" s="40">
        <f t="shared" si="13"/>
        <v>0.46833246232161707</v>
      </c>
      <c r="AD33" s="80">
        <v>59069797</v>
      </c>
      <c r="AE33" s="81">
        <v>31034589</v>
      </c>
      <c r="AF33" s="81">
        <f t="shared" si="14"/>
        <v>90104386</v>
      </c>
      <c r="AG33" s="40">
        <f t="shared" si="15"/>
        <v>0.32878044929377925</v>
      </c>
      <c r="AH33" s="40">
        <f t="shared" si="16"/>
        <v>0.3346934410051914</v>
      </c>
      <c r="AI33" s="12">
        <v>751617414</v>
      </c>
      <c r="AJ33" s="12">
        <v>704845904</v>
      </c>
      <c r="AK33" s="12">
        <v>231739553</v>
      </c>
      <c r="AL33" s="12"/>
    </row>
    <row r="34" spans="1:38" s="59" customFormat="1" ht="12.75">
      <c r="A34" s="64"/>
      <c r="B34" s="65" t="s">
        <v>300</v>
      </c>
      <c r="C34" s="32"/>
      <c r="D34" s="84">
        <f>SUM(D28:D33)</f>
        <v>1610208658</v>
      </c>
      <c r="E34" s="85">
        <f>SUM(E28:E33)</f>
        <v>466142997</v>
      </c>
      <c r="F34" s="93">
        <f t="shared" si="0"/>
        <v>2076351655</v>
      </c>
      <c r="G34" s="84">
        <f>SUM(G28:G33)</f>
        <v>1546032639</v>
      </c>
      <c r="H34" s="85">
        <f>SUM(H28:H33)</f>
        <v>532467577</v>
      </c>
      <c r="I34" s="86">
        <f t="shared" si="1"/>
        <v>2078500216</v>
      </c>
      <c r="J34" s="84">
        <f>SUM(J28:J33)</f>
        <v>279041872</v>
      </c>
      <c r="K34" s="85">
        <f>SUM(K28:K33)</f>
        <v>31522908</v>
      </c>
      <c r="L34" s="85">
        <f t="shared" si="2"/>
        <v>310564780</v>
      </c>
      <c r="M34" s="44">
        <f t="shared" si="3"/>
        <v>0.14957234207035128</v>
      </c>
      <c r="N34" s="114">
        <f>SUM(N28:N33)</f>
        <v>352993191</v>
      </c>
      <c r="O34" s="115">
        <f>SUM(O28:O33)</f>
        <v>37416675</v>
      </c>
      <c r="P34" s="116">
        <f t="shared" si="4"/>
        <v>390409866</v>
      </c>
      <c r="Q34" s="44">
        <f t="shared" si="5"/>
        <v>0.18802685232044666</v>
      </c>
      <c r="R34" s="114">
        <f>SUM(R28:R33)</f>
        <v>328734966</v>
      </c>
      <c r="S34" s="116">
        <f>SUM(S28:S33)</f>
        <v>32433067</v>
      </c>
      <c r="T34" s="116">
        <f t="shared" si="6"/>
        <v>361168033</v>
      </c>
      <c r="U34" s="44">
        <f t="shared" si="7"/>
        <v>0.17376376977003885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960770029</v>
      </c>
      <c r="AA34" s="85">
        <f t="shared" si="11"/>
        <v>101372650</v>
      </c>
      <c r="AB34" s="85">
        <f t="shared" si="12"/>
        <v>1062142679</v>
      </c>
      <c r="AC34" s="44">
        <f t="shared" si="13"/>
        <v>0.5110139853841612</v>
      </c>
      <c r="AD34" s="84">
        <f>SUM(AD28:AD33)</f>
        <v>269927381</v>
      </c>
      <c r="AE34" s="85">
        <f>SUM(AE28:AE33)</f>
        <v>57948786</v>
      </c>
      <c r="AF34" s="85">
        <f t="shared" si="14"/>
        <v>327876167</v>
      </c>
      <c r="AG34" s="44">
        <f t="shared" si="15"/>
        <v>0.4564047968331292</v>
      </c>
      <c r="AH34" s="44">
        <f t="shared" si="16"/>
        <v>0.10153792605486944</v>
      </c>
      <c r="AI34" s="66">
        <f>SUM(AI28:AI33)</f>
        <v>2045182958</v>
      </c>
      <c r="AJ34" s="66">
        <f>SUM(AJ28:AJ33)</f>
        <v>1955171620</v>
      </c>
      <c r="AK34" s="66">
        <f>SUM(AK28:AK33)</f>
        <v>892349706</v>
      </c>
      <c r="AL34" s="66"/>
    </row>
    <row r="35" spans="1:38" s="13" customFormat="1" ht="12.75">
      <c r="A35" s="29" t="s">
        <v>97</v>
      </c>
      <c r="B35" s="63" t="s">
        <v>301</v>
      </c>
      <c r="C35" s="39" t="s">
        <v>302</v>
      </c>
      <c r="D35" s="80">
        <v>197459267</v>
      </c>
      <c r="E35" s="81">
        <v>28243000</v>
      </c>
      <c r="F35" s="82">
        <f t="shared" si="0"/>
        <v>225702267</v>
      </c>
      <c r="G35" s="80">
        <v>203353167</v>
      </c>
      <c r="H35" s="81">
        <v>28241505</v>
      </c>
      <c r="I35" s="83">
        <f t="shared" si="1"/>
        <v>231594672</v>
      </c>
      <c r="J35" s="80">
        <v>43055459</v>
      </c>
      <c r="K35" s="81">
        <v>307374</v>
      </c>
      <c r="L35" s="81">
        <f t="shared" si="2"/>
        <v>43362833</v>
      </c>
      <c r="M35" s="40">
        <f t="shared" si="3"/>
        <v>0.1921240472077314</v>
      </c>
      <c r="N35" s="108">
        <v>41590211</v>
      </c>
      <c r="O35" s="109">
        <v>3059046</v>
      </c>
      <c r="P35" s="110">
        <f t="shared" si="4"/>
        <v>44649257</v>
      </c>
      <c r="Q35" s="40">
        <f t="shared" si="5"/>
        <v>0.19782369753512488</v>
      </c>
      <c r="R35" s="108">
        <v>41358005</v>
      </c>
      <c r="S35" s="110">
        <v>3895704</v>
      </c>
      <c r="T35" s="110">
        <f t="shared" si="6"/>
        <v>45253709</v>
      </c>
      <c r="U35" s="40">
        <f t="shared" si="7"/>
        <v>0.19540047536154026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126003675</v>
      </c>
      <c r="AA35" s="81">
        <f t="shared" si="11"/>
        <v>7262124</v>
      </c>
      <c r="AB35" s="81">
        <f t="shared" si="12"/>
        <v>133265799</v>
      </c>
      <c r="AC35" s="40">
        <f t="shared" si="13"/>
        <v>0.5754268776960465</v>
      </c>
      <c r="AD35" s="80">
        <v>36567515</v>
      </c>
      <c r="AE35" s="81">
        <v>2773551</v>
      </c>
      <c r="AF35" s="81">
        <f t="shared" si="14"/>
        <v>39341066</v>
      </c>
      <c r="AG35" s="40">
        <f t="shared" si="15"/>
        <v>0.654677286969307</v>
      </c>
      <c r="AH35" s="40">
        <f t="shared" si="16"/>
        <v>0.15029188583756214</v>
      </c>
      <c r="AI35" s="12">
        <v>206859000</v>
      </c>
      <c r="AJ35" s="12">
        <v>191176724</v>
      </c>
      <c r="AK35" s="12">
        <v>125159059</v>
      </c>
      <c r="AL35" s="12"/>
    </row>
    <row r="36" spans="1:38" s="13" customFormat="1" ht="12.75">
      <c r="A36" s="29" t="s">
        <v>97</v>
      </c>
      <c r="B36" s="63" t="s">
        <v>303</v>
      </c>
      <c r="C36" s="39" t="s">
        <v>304</v>
      </c>
      <c r="D36" s="80">
        <v>118264598</v>
      </c>
      <c r="E36" s="81">
        <v>47198000</v>
      </c>
      <c r="F36" s="82">
        <f t="shared" si="0"/>
        <v>165462598</v>
      </c>
      <c r="G36" s="80">
        <v>118264598</v>
      </c>
      <c r="H36" s="81">
        <v>47198000</v>
      </c>
      <c r="I36" s="83">
        <f t="shared" si="1"/>
        <v>165462598</v>
      </c>
      <c r="J36" s="80">
        <v>23102298</v>
      </c>
      <c r="K36" s="81">
        <v>9047756</v>
      </c>
      <c r="L36" s="81">
        <f t="shared" si="2"/>
        <v>32150054</v>
      </c>
      <c r="M36" s="40">
        <f t="shared" si="3"/>
        <v>0.19430405655784516</v>
      </c>
      <c r="N36" s="108">
        <v>19314688</v>
      </c>
      <c r="O36" s="109">
        <v>19248119</v>
      </c>
      <c r="P36" s="110">
        <f t="shared" si="4"/>
        <v>38562807</v>
      </c>
      <c r="Q36" s="40">
        <f t="shared" si="5"/>
        <v>0.2330605675610146</v>
      </c>
      <c r="R36" s="108">
        <v>33373986</v>
      </c>
      <c r="S36" s="110">
        <v>8031722</v>
      </c>
      <c r="T36" s="110">
        <f t="shared" si="6"/>
        <v>41405708</v>
      </c>
      <c r="U36" s="40">
        <f t="shared" si="7"/>
        <v>0.25024210003036457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75790972</v>
      </c>
      <c r="AA36" s="81">
        <f t="shared" si="11"/>
        <v>36327597</v>
      </c>
      <c r="AB36" s="81">
        <f t="shared" si="12"/>
        <v>112118569</v>
      </c>
      <c r="AC36" s="40">
        <f t="shared" si="13"/>
        <v>0.6776067241492243</v>
      </c>
      <c r="AD36" s="80">
        <v>15902996</v>
      </c>
      <c r="AE36" s="81">
        <v>8498405</v>
      </c>
      <c r="AF36" s="81">
        <f t="shared" si="14"/>
        <v>24401401</v>
      </c>
      <c r="AG36" s="40">
        <f t="shared" si="15"/>
        <v>0.63423698066909</v>
      </c>
      <c r="AH36" s="40">
        <f t="shared" si="16"/>
        <v>0.6968578156639449</v>
      </c>
      <c r="AI36" s="12">
        <v>137324973</v>
      </c>
      <c r="AJ36" s="12">
        <v>123503601</v>
      </c>
      <c r="AK36" s="12">
        <v>78330551</v>
      </c>
      <c r="AL36" s="12"/>
    </row>
    <row r="37" spans="1:38" s="13" customFormat="1" ht="12.75">
      <c r="A37" s="29" t="s">
        <v>97</v>
      </c>
      <c r="B37" s="63" t="s">
        <v>305</v>
      </c>
      <c r="C37" s="39" t="s">
        <v>306</v>
      </c>
      <c r="D37" s="80">
        <v>72735672</v>
      </c>
      <c r="E37" s="81">
        <v>31065000</v>
      </c>
      <c r="F37" s="82">
        <f t="shared" si="0"/>
        <v>103800672</v>
      </c>
      <c r="G37" s="80">
        <v>88758000</v>
      </c>
      <c r="H37" s="81">
        <v>31065000</v>
      </c>
      <c r="I37" s="83">
        <f t="shared" si="1"/>
        <v>119823000</v>
      </c>
      <c r="J37" s="80">
        <v>12039353</v>
      </c>
      <c r="K37" s="81">
        <v>4517116</v>
      </c>
      <c r="L37" s="81">
        <f t="shared" si="2"/>
        <v>16556469</v>
      </c>
      <c r="M37" s="40">
        <f t="shared" si="3"/>
        <v>0.1595025222958094</v>
      </c>
      <c r="N37" s="108">
        <v>14959410</v>
      </c>
      <c r="O37" s="109">
        <v>5213506</v>
      </c>
      <c r="P37" s="110">
        <f t="shared" si="4"/>
        <v>20172916</v>
      </c>
      <c r="Q37" s="40">
        <f t="shared" si="5"/>
        <v>0.19434282660520732</v>
      </c>
      <c r="R37" s="108">
        <v>0</v>
      </c>
      <c r="S37" s="110">
        <v>5454677</v>
      </c>
      <c r="T37" s="110">
        <f t="shared" si="6"/>
        <v>5454677</v>
      </c>
      <c r="U37" s="40">
        <f t="shared" si="7"/>
        <v>0.04552278777864016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26998763</v>
      </c>
      <c r="AA37" s="81">
        <f t="shared" si="11"/>
        <v>15185299</v>
      </c>
      <c r="AB37" s="81">
        <f t="shared" si="12"/>
        <v>42184062</v>
      </c>
      <c r="AC37" s="40">
        <f t="shared" si="13"/>
        <v>0.3520531283643374</v>
      </c>
      <c r="AD37" s="80">
        <v>13793533</v>
      </c>
      <c r="AE37" s="81">
        <v>8743636</v>
      </c>
      <c r="AF37" s="81">
        <f t="shared" si="14"/>
        <v>22537169</v>
      </c>
      <c r="AG37" s="40">
        <f t="shared" si="15"/>
        <v>0.5935435993338493</v>
      </c>
      <c r="AH37" s="40">
        <f t="shared" si="16"/>
        <v>-0.7579697343530591</v>
      </c>
      <c r="AI37" s="12">
        <v>98782464</v>
      </c>
      <c r="AJ37" s="12">
        <v>100623464</v>
      </c>
      <c r="AK37" s="12">
        <v>59724413</v>
      </c>
      <c r="AL37" s="12"/>
    </row>
    <row r="38" spans="1:38" s="13" customFormat="1" ht="12.75">
      <c r="A38" s="29" t="s">
        <v>97</v>
      </c>
      <c r="B38" s="63" t="s">
        <v>307</v>
      </c>
      <c r="C38" s="39" t="s">
        <v>308</v>
      </c>
      <c r="D38" s="80">
        <v>154625000</v>
      </c>
      <c r="E38" s="81">
        <v>48107980</v>
      </c>
      <c r="F38" s="82">
        <f t="shared" si="0"/>
        <v>202732980</v>
      </c>
      <c r="G38" s="80">
        <v>173282402</v>
      </c>
      <c r="H38" s="81">
        <v>48107980</v>
      </c>
      <c r="I38" s="83">
        <f t="shared" si="1"/>
        <v>221390382</v>
      </c>
      <c r="J38" s="80">
        <v>27512457</v>
      </c>
      <c r="K38" s="81">
        <v>239091</v>
      </c>
      <c r="L38" s="81">
        <f t="shared" si="2"/>
        <v>27751548</v>
      </c>
      <c r="M38" s="40">
        <f t="shared" si="3"/>
        <v>0.1368871902341691</v>
      </c>
      <c r="N38" s="108">
        <v>27113601</v>
      </c>
      <c r="O38" s="109">
        <v>3160235</v>
      </c>
      <c r="P38" s="110">
        <f t="shared" si="4"/>
        <v>30273836</v>
      </c>
      <c r="Q38" s="40">
        <f t="shared" si="5"/>
        <v>0.14932861934945169</v>
      </c>
      <c r="R38" s="108">
        <v>26444303</v>
      </c>
      <c r="S38" s="110">
        <v>1588880</v>
      </c>
      <c r="T38" s="110">
        <f t="shared" si="6"/>
        <v>28033183</v>
      </c>
      <c r="U38" s="40">
        <f t="shared" si="7"/>
        <v>0.12662331013097036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81070361</v>
      </c>
      <c r="AA38" s="81">
        <f t="shared" si="11"/>
        <v>4988206</v>
      </c>
      <c r="AB38" s="81">
        <f t="shared" si="12"/>
        <v>86058567</v>
      </c>
      <c r="AC38" s="40">
        <f t="shared" si="13"/>
        <v>0.3887186345791661</v>
      </c>
      <c r="AD38" s="80">
        <v>36658179</v>
      </c>
      <c r="AE38" s="81">
        <v>1681136</v>
      </c>
      <c r="AF38" s="81">
        <f t="shared" si="14"/>
        <v>38339315</v>
      </c>
      <c r="AG38" s="40">
        <f t="shared" si="15"/>
        <v>0.5082906983237644</v>
      </c>
      <c r="AH38" s="40">
        <f t="shared" si="16"/>
        <v>-0.2688136707711132</v>
      </c>
      <c r="AI38" s="12">
        <v>183346000</v>
      </c>
      <c r="AJ38" s="12">
        <v>209405762</v>
      </c>
      <c r="AK38" s="12">
        <v>106439001</v>
      </c>
      <c r="AL38" s="12"/>
    </row>
    <row r="39" spans="1:38" s="13" customFormat="1" ht="12.75">
      <c r="A39" s="29" t="s">
        <v>116</v>
      </c>
      <c r="B39" s="63" t="s">
        <v>309</v>
      </c>
      <c r="C39" s="39" t="s">
        <v>310</v>
      </c>
      <c r="D39" s="80">
        <v>207027098</v>
      </c>
      <c r="E39" s="81">
        <v>231740202</v>
      </c>
      <c r="F39" s="82">
        <f t="shared" si="0"/>
        <v>438767300</v>
      </c>
      <c r="G39" s="80">
        <v>218064000</v>
      </c>
      <c r="H39" s="81">
        <v>222302000</v>
      </c>
      <c r="I39" s="83">
        <f t="shared" si="1"/>
        <v>440366000</v>
      </c>
      <c r="J39" s="80">
        <v>34265499</v>
      </c>
      <c r="K39" s="81">
        <v>76106686</v>
      </c>
      <c r="L39" s="81">
        <f t="shared" si="2"/>
        <v>110372185</v>
      </c>
      <c r="M39" s="40">
        <f t="shared" si="3"/>
        <v>0.2515506169215436</v>
      </c>
      <c r="N39" s="108">
        <v>55165477</v>
      </c>
      <c r="O39" s="109">
        <v>85556708</v>
      </c>
      <c r="P39" s="110">
        <f t="shared" si="4"/>
        <v>140722185</v>
      </c>
      <c r="Q39" s="40">
        <f t="shared" si="5"/>
        <v>0.32072167866657336</v>
      </c>
      <c r="R39" s="108">
        <v>131306889</v>
      </c>
      <c r="S39" s="110">
        <v>57948632</v>
      </c>
      <c r="T39" s="110">
        <f t="shared" si="6"/>
        <v>189255521</v>
      </c>
      <c r="U39" s="40">
        <f t="shared" si="7"/>
        <v>0.42976869467670076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220737865</v>
      </c>
      <c r="AA39" s="81">
        <f t="shared" si="11"/>
        <v>219612026</v>
      </c>
      <c r="AB39" s="81">
        <f t="shared" si="12"/>
        <v>440349891</v>
      </c>
      <c r="AC39" s="40">
        <f t="shared" si="13"/>
        <v>0.9999634190650505</v>
      </c>
      <c r="AD39" s="80">
        <v>37737952</v>
      </c>
      <c r="AE39" s="81">
        <v>63807280</v>
      </c>
      <c r="AF39" s="81">
        <f t="shared" si="14"/>
        <v>101545232</v>
      </c>
      <c r="AG39" s="40">
        <f t="shared" si="15"/>
        <v>0.4473376050965339</v>
      </c>
      <c r="AH39" s="40">
        <f t="shared" si="16"/>
        <v>0.8637558580790874</v>
      </c>
      <c r="AI39" s="12">
        <v>343740000</v>
      </c>
      <c r="AJ39" s="12">
        <v>539950966</v>
      </c>
      <c r="AK39" s="12">
        <v>241540372</v>
      </c>
      <c r="AL39" s="12"/>
    </row>
    <row r="40" spans="1:38" s="59" customFormat="1" ht="12.75">
      <c r="A40" s="64"/>
      <c r="B40" s="65" t="s">
        <v>311</v>
      </c>
      <c r="C40" s="32"/>
      <c r="D40" s="84">
        <f>SUM(D35:D39)</f>
        <v>750111635</v>
      </c>
      <c r="E40" s="85">
        <f>SUM(E35:E39)</f>
        <v>386354182</v>
      </c>
      <c r="F40" s="86">
        <f t="shared" si="0"/>
        <v>1136465817</v>
      </c>
      <c r="G40" s="84">
        <f>SUM(G35:G39)</f>
        <v>801722167</v>
      </c>
      <c r="H40" s="85">
        <f>SUM(H35:H39)</f>
        <v>376914485</v>
      </c>
      <c r="I40" s="86">
        <f t="shared" si="1"/>
        <v>1178636652</v>
      </c>
      <c r="J40" s="84">
        <f>SUM(J35:J39)</f>
        <v>139975066</v>
      </c>
      <c r="K40" s="85">
        <f>SUM(K35:K39)</f>
        <v>90218023</v>
      </c>
      <c r="L40" s="85">
        <f t="shared" si="2"/>
        <v>230193089</v>
      </c>
      <c r="M40" s="44">
        <f t="shared" si="3"/>
        <v>0.20255170508133286</v>
      </c>
      <c r="N40" s="114">
        <f>SUM(N35:N39)</f>
        <v>158143387</v>
      </c>
      <c r="O40" s="115">
        <f>SUM(O35:O39)</f>
        <v>116237614</v>
      </c>
      <c r="P40" s="116">
        <f t="shared" si="4"/>
        <v>274381001</v>
      </c>
      <c r="Q40" s="44">
        <f t="shared" si="5"/>
        <v>0.24143357142434843</v>
      </c>
      <c r="R40" s="114">
        <f>SUM(R35:R39)</f>
        <v>232483183</v>
      </c>
      <c r="S40" s="116">
        <f>SUM(S35:S39)</f>
        <v>76919615</v>
      </c>
      <c r="T40" s="116">
        <f t="shared" si="6"/>
        <v>309402798</v>
      </c>
      <c r="U40" s="44">
        <f t="shared" si="7"/>
        <v>0.2625090586441393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530601636</v>
      </c>
      <c r="AA40" s="85">
        <f t="shared" si="11"/>
        <v>283375252</v>
      </c>
      <c r="AB40" s="85">
        <f t="shared" si="12"/>
        <v>813976888</v>
      </c>
      <c r="AC40" s="44">
        <f t="shared" si="13"/>
        <v>0.6906088374383932</v>
      </c>
      <c r="AD40" s="84">
        <f>SUM(AD35:AD39)</f>
        <v>140660175</v>
      </c>
      <c r="AE40" s="85">
        <f>SUM(AE35:AE39)</f>
        <v>85504008</v>
      </c>
      <c r="AF40" s="85">
        <f t="shared" si="14"/>
        <v>226164183</v>
      </c>
      <c r="AG40" s="44">
        <f t="shared" si="15"/>
        <v>0.5247824469694803</v>
      </c>
      <c r="AH40" s="44">
        <f t="shared" si="16"/>
        <v>0.3680450807721398</v>
      </c>
      <c r="AI40" s="66">
        <f>SUM(AI35:AI39)</f>
        <v>970052437</v>
      </c>
      <c r="AJ40" s="66">
        <f>SUM(AJ35:AJ39)</f>
        <v>1164660517</v>
      </c>
      <c r="AK40" s="66">
        <f>SUM(AK35:AK39)</f>
        <v>611193396</v>
      </c>
      <c r="AL40" s="66"/>
    </row>
    <row r="41" spans="1:38" s="13" customFormat="1" ht="12.75">
      <c r="A41" s="29" t="s">
        <v>97</v>
      </c>
      <c r="B41" s="63" t="s">
        <v>79</v>
      </c>
      <c r="C41" s="39" t="s">
        <v>80</v>
      </c>
      <c r="D41" s="80">
        <v>1414018616</v>
      </c>
      <c r="E41" s="81">
        <v>305418128</v>
      </c>
      <c r="F41" s="82">
        <f t="shared" si="0"/>
        <v>1719436744</v>
      </c>
      <c r="G41" s="80">
        <v>1444941490</v>
      </c>
      <c r="H41" s="81">
        <v>331202933</v>
      </c>
      <c r="I41" s="83">
        <f t="shared" si="1"/>
        <v>1776144423</v>
      </c>
      <c r="J41" s="80">
        <v>330807471</v>
      </c>
      <c r="K41" s="81">
        <v>23662893</v>
      </c>
      <c r="L41" s="81">
        <f t="shared" si="2"/>
        <v>354470364</v>
      </c>
      <c r="M41" s="40">
        <f t="shared" si="3"/>
        <v>0.20615493139653412</v>
      </c>
      <c r="N41" s="108">
        <v>326892895</v>
      </c>
      <c r="O41" s="109">
        <v>49626337</v>
      </c>
      <c r="P41" s="110">
        <f t="shared" si="4"/>
        <v>376519232</v>
      </c>
      <c r="Q41" s="40">
        <f t="shared" si="5"/>
        <v>0.21897824000439065</v>
      </c>
      <c r="R41" s="108">
        <v>314640000</v>
      </c>
      <c r="S41" s="110">
        <v>25032596</v>
      </c>
      <c r="T41" s="110">
        <f t="shared" si="6"/>
        <v>339672596</v>
      </c>
      <c r="U41" s="40">
        <f t="shared" si="7"/>
        <v>0.19124154072238977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972340366</v>
      </c>
      <c r="AA41" s="81">
        <f t="shared" si="11"/>
        <v>98321826</v>
      </c>
      <c r="AB41" s="81">
        <f t="shared" si="12"/>
        <v>1070662192</v>
      </c>
      <c r="AC41" s="40">
        <f t="shared" si="13"/>
        <v>0.6028013139785086</v>
      </c>
      <c r="AD41" s="80">
        <v>319189303</v>
      </c>
      <c r="AE41" s="81">
        <v>24965818</v>
      </c>
      <c r="AF41" s="81">
        <f t="shared" si="14"/>
        <v>344155121</v>
      </c>
      <c r="AG41" s="40">
        <f t="shared" si="15"/>
        <v>0.6046131299789658</v>
      </c>
      <c r="AH41" s="40">
        <f t="shared" si="16"/>
        <v>-0.013024722651155951</v>
      </c>
      <c r="AI41" s="12">
        <v>1791396750</v>
      </c>
      <c r="AJ41" s="12">
        <v>1792801425</v>
      </c>
      <c r="AK41" s="12">
        <v>1083951281</v>
      </c>
      <c r="AL41" s="12"/>
    </row>
    <row r="42" spans="1:38" s="13" customFormat="1" ht="12.75">
      <c r="A42" s="29" t="s">
        <v>97</v>
      </c>
      <c r="B42" s="63" t="s">
        <v>312</v>
      </c>
      <c r="C42" s="39" t="s">
        <v>313</v>
      </c>
      <c r="D42" s="80">
        <v>41027893</v>
      </c>
      <c r="E42" s="81">
        <v>12421000</v>
      </c>
      <c r="F42" s="82">
        <f aca="true" t="shared" si="17" ref="F42:F73">$D42+$E42</f>
        <v>53448893</v>
      </c>
      <c r="G42" s="80">
        <v>53189092</v>
      </c>
      <c r="H42" s="81">
        <v>13821000</v>
      </c>
      <c r="I42" s="83">
        <f aca="true" t="shared" si="18" ref="I42:I73">$G42+$H42</f>
        <v>67010092</v>
      </c>
      <c r="J42" s="80">
        <v>8669751</v>
      </c>
      <c r="K42" s="81">
        <v>54330</v>
      </c>
      <c r="L42" s="81">
        <f aca="true" t="shared" si="19" ref="L42:L73">$J42+$K42</f>
        <v>8724081</v>
      </c>
      <c r="M42" s="40">
        <f aca="true" t="shared" si="20" ref="M42:M73">IF($F42=0,0,$L42/$F42)</f>
        <v>0.1632228566455062</v>
      </c>
      <c r="N42" s="108">
        <v>8655807</v>
      </c>
      <c r="O42" s="109">
        <v>28138</v>
      </c>
      <c r="P42" s="110">
        <f aca="true" t="shared" si="21" ref="P42:P73">$N42+$O42</f>
        <v>8683945</v>
      </c>
      <c r="Q42" s="40">
        <f aca="true" t="shared" si="22" ref="Q42:Q73">IF($F42=0,0,$P42/$F42)</f>
        <v>0.1624719337030984</v>
      </c>
      <c r="R42" s="108">
        <v>7445666</v>
      </c>
      <c r="S42" s="110">
        <v>2361587</v>
      </c>
      <c r="T42" s="110">
        <f aca="true" t="shared" si="23" ref="T42:T73">$R42+$S42</f>
        <v>9807253</v>
      </c>
      <c r="U42" s="40">
        <f aca="true" t="shared" si="24" ref="U42:U73">IF($I42=0,0,$T42/$I42)</f>
        <v>0.1463548654730992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$J42+$N42+$R42</f>
        <v>24771224</v>
      </c>
      <c r="AA42" s="81">
        <f aca="true" t="shared" si="28" ref="AA42:AA73">$K42+$O42+$S42</f>
        <v>2444055</v>
      </c>
      <c r="AB42" s="81">
        <f aca="true" t="shared" si="29" ref="AB42:AB73">$Z42+$AA42</f>
        <v>27215279</v>
      </c>
      <c r="AC42" s="40">
        <f aca="true" t="shared" si="30" ref="AC42:AC73">IF($I42=0,0,$AB42/$I42)</f>
        <v>0.4061370188836631</v>
      </c>
      <c r="AD42" s="80">
        <v>4991152</v>
      </c>
      <c r="AE42" s="81">
        <v>0</v>
      </c>
      <c r="AF42" s="81">
        <f aca="true" t="shared" si="31" ref="AF42:AF73">$AD42+$AE42</f>
        <v>4991152</v>
      </c>
      <c r="AG42" s="40">
        <f aca="true" t="shared" si="32" ref="AG42:AG73">IF($AJ42=0,0,$AK42/$AJ42)</f>
        <v>0.3579579239449955</v>
      </c>
      <c r="AH42" s="40">
        <f aca="true" t="shared" si="33" ref="AH42:AH73">IF($AF42=0,0,(($T42/$AF42)-1))</f>
        <v>0.9649277361218411</v>
      </c>
      <c r="AI42" s="12">
        <v>53839677</v>
      </c>
      <c r="AJ42" s="12">
        <v>57812264</v>
      </c>
      <c r="AK42" s="12">
        <v>20694358</v>
      </c>
      <c r="AL42" s="12"/>
    </row>
    <row r="43" spans="1:38" s="13" customFormat="1" ht="12.75">
      <c r="A43" s="29" t="s">
        <v>97</v>
      </c>
      <c r="B43" s="63" t="s">
        <v>314</v>
      </c>
      <c r="C43" s="39" t="s">
        <v>315</v>
      </c>
      <c r="D43" s="80">
        <v>62992440</v>
      </c>
      <c r="E43" s="81">
        <v>37140000</v>
      </c>
      <c r="F43" s="82">
        <f t="shared" si="17"/>
        <v>100132440</v>
      </c>
      <c r="G43" s="80">
        <v>94374000</v>
      </c>
      <c r="H43" s="81">
        <v>171020000</v>
      </c>
      <c r="I43" s="83">
        <f t="shared" si="18"/>
        <v>265394000</v>
      </c>
      <c r="J43" s="80">
        <v>14704709</v>
      </c>
      <c r="K43" s="81">
        <v>612979</v>
      </c>
      <c r="L43" s="81">
        <f t="shared" si="19"/>
        <v>15317688</v>
      </c>
      <c r="M43" s="40">
        <f t="shared" si="20"/>
        <v>0.15297428086242582</v>
      </c>
      <c r="N43" s="108">
        <v>18230281</v>
      </c>
      <c r="O43" s="109">
        <v>3259303</v>
      </c>
      <c r="P43" s="110">
        <f t="shared" si="21"/>
        <v>21489584</v>
      </c>
      <c r="Q43" s="40">
        <f t="shared" si="22"/>
        <v>0.21461160838585377</v>
      </c>
      <c r="R43" s="108">
        <v>18775148</v>
      </c>
      <c r="S43" s="110">
        <v>7149563</v>
      </c>
      <c r="T43" s="110">
        <f t="shared" si="23"/>
        <v>25924711</v>
      </c>
      <c r="U43" s="40">
        <f t="shared" si="24"/>
        <v>0.09768386248370348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51710138</v>
      </c>
      <c r="AA43" s="81">
        <f t="shared" si="28"/>
        <v>11021845</v>
      </c>
      <c r="AB43" s="81">
        <f t="shared" si="29"/>
        <v>62731983</v>
      </c>
      <c r="AC43" s="40">
        <f t="shared" si="30"/>
        <v>0.23637302651906222</v>
      </c>
      <c r="AD43" s="80">
        <v>23207377</v>
      </c>
      <c r="AE43" s="81">
        <v>6229882</v>
      </c>
      <c r="AF43" s="81">
        <f t="shared" si="31"/>
        <v>29437259</v>
      </c>
      <c r="AG43" s="40">
        <f t="shared" si="32"/>
        <v>0.8509993828299011</v>
      </c>
      <c r="AH43" s="40">
        <f t="shared" si="33"/>
        <v>-0.11932320193262558</v>
      </c>
      <c r="AI43" s="12">
        <v>60634787</v>
      </c>
      <c r="AJ43" s="12">
        <v>94469904</v>
      </c>
      <c r="AK43" s="12">
        <v>80393830</v>
      </c>
      <c r="AL43" s="12"/>
    </row>
    <row r="44" spans="1:38" s="13" customFormat="1" ht="12.75">
      <c r="A44" s="29" t="s">
        <v>116</v>
      </c>
      <c r="B44" s="63" t="s">
        <v>316</v>
      </c>
      <c r="C44" s="39" t="s">
        <v>317</v>
      </c>
      <c r="D44" s="80">
        <v>126353678</v>
      </c>
      <c r="E44" s="81">
        <v>74318000</v>
      </c>
      <c r="F44" s="82">
        <f t="shared" si="17"/>
        <v>200671678</v>
      </c>
      <c r="G44" s="80">
        <v>135057346</v>
      </c>
      <c r="H44" s="81">
        <v>96252283</v>
      </c>
      <c r="I44" s="83">
        <f t="shared" si="18"/>
        <v>231309629</v>
      </c>
      <c r="J44" s="80">
        <v>18797087</v>
      </c>
      <c r="K44" s="81">
        <v>3268318</v>
      </c>
      <c r="L44" s="81">
        <f t="shared" si="19"/>
        <v>22065405</v>
      </c>
      <c r="M44" s="40">
        <f t="shared" si="20"/>
        <v>0.10995774401208724</v>
      </c>
      <c r="N44" s="108">
        <v>27201238</v>
      </c>
      <c r="O44" s="109">
        <v>16097277</v>
      </c>
      <c r="P44" s="110">
        <f t="shared" si="21"/>
        <v>43298515</v>
      </c>
      <c r="Q44" s="40">
        <f t="shared" si="22"/>
        <v>0.21576794210092767</v>
      </c>
      <c r="R44" s="108">
        <v>32952994</v>
      </c>
      <c r="S44" s="110">
        <v>14521319</v>
      </c>
      <c r="T44" s="110">
        <f t="shared" si="23"/>
        <v>47474313</v>
      </c>
      <c r="U44" s="40">
        <f t="shared" si="24"/>
        <v>0.2052414039365391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78951319</v>
      </c>
      <c r="AA44" s="81">
        <f t="shared" si="28"/>
        <v>33886914</v>
      </c>
      <c r="AB44" s="81">
        <f t="shared" si="29"/>
        <v>112838233</v>
      </c>
      <c r="AC44" s="40">
        <f t="shared" si="30"/>
        <v>0.48782332792553135</v>
      </c>
      <c r="AD44" s="80">
        <v>11484707</v>
      </c>
      <c r="AE44" s="81">
        <v>181758</v>
      </c>
      <c r="AF44" s="81">
        <f t="shared" si="31"/>
        <v>11666465</v>
      </c>
      <c r="AG44" s="40">
        <f t="shared" si="32"/>
        <v>0.25413008465007203</v>
      </c>
      <c r="AH44" s="40">
        <f t="shared" si="33"/>
        <v>3.0692971692796407</v>
      </c>
      <c r="AI44" s="12">
        <v>192314000</v>
      </c>
      <c r="AJ44" s="12">
        <v>166443804</v>
      </c>
      <c r="AK44" s="12">
        <v>42298378</v>
      </c>
      <c r="AL44" s="12"/>
    </row>
    <row r="45" spans="1:38" s="59" customFormat="1" ht="12.75">
      <c r="A45" s="64"/>
      <c r="B45" s="65" t="s">
        <v>318</v>
      </c>
      <c r="C45" s="32"/>
      <c r="D45" s="84">
        <f>SUM(D41:D44)</f>
        <v>1644392627</v>
      </c>
      <c r="E45" s="85">
        <f>SUM(E41:E44)</f>
        <v>429297128</v>
      </c>
      <c r="F45" s="93">
        <f t="shared" si="17"/>
        <v>2073689755</v>
      </c>
      <c r="G45" s="84">
        <f>SUM(G41:G44)</f>
        <v>1727561928</v>
      </c>
      <c r="H45" s="85">
        <f>SUM(H41:H44)</f>
        <v>612296216</v>
      </c>
      <c r="I45" s="86">
        <f t="shared" si="18"/>
        <v>2339858144</v>
      </c>
      <c r="J45" s="84">
        <f>SUM(J41:J44)</f>
        <v>372979018</v>
      </c>
      <c r="K45" s="85">
        <f>SUM(K41:K44)</f>
        <v>27598520</v>
      </c>
      <c r="L45" s="85">
        <f t="shared" si="19"/>
        <v>400577538</v>
      </c>
      <c r="M45" s="44">
        <f t="shared" si="20"/>
        <v>0.19317139269948314</v>
      </c>
      <c r="N45" s="114">
        <f>SUM(N41:N44)</f>
        <v>380980221</v>
      </c>
      <c r="O45" s="115">
        <f>SUM(O41:O44)</f>
        <v>69011055</v>
      </c>
      <c r="P45" s="116">
        <f t="shared" si="21"/>
        <v>449991276</v>
      </c>
      <c r="Q45" s="44">
        <f t="shared" si="22"/>
        <v>0.217000288936664</v>
      </c>
      <c r="R45" s="114">
        <f>SUM(R41:R44)</f>
        <v>373813808</v>
      </c>
      <c r="S45" s="116">
        <f>SUM(S41:S44)</f>
        <v>49065065</v>
      </c>
      <c r="T45" s="116">
        <f t="shared" si="23"/>
        <v>422878873</v>
      </c>
      <c r="U45" s="44">
        <f t="shared" si="24"/>
        <v>0.1807284232526534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1127773047</v>
      </c>
      <c r="AA45" s="85">
        <f t="shared" si="28"/>
        <v>145674640</v>
      </c>
      <c r="AB45" s="85">
        <f t="shared" si="29"/>
        <v>1273447687</v>
      </c>
      <c r="AC45" s="44">
        <f t="shared" si="30"/>
        <v>0.5442414063713428</v>
      </c>
      <c r="AD45" s="84">
        <f>SUM(AD41:AD44)</f>
        <v>358872539</v>
      </c>
      <c r="AE45" s="85">
        <f>SUM(AE41:AE44)</f>
        <v>31377458</v>
      </c>
      <c r="AF45" s="85">
        <f t="shared" si="31"/>
        <v>390249997</v>
      </c>
      <c r="AG45" s="44">
        <f t="shared" si="32"/>
        <v>0.5812559423779051</v>
      </c>
      <c r="AH45" s="44">
        <f t="shared" si="33"/>
        <v>0.08361018898355055</v>
      </c>
      <c r="AI45" s="66">
        <f>SUM(AI41:AI44)</f>
        <v>2098185214</v>
      </c>
      <c r="AJ45" s="66">
        <f>SUM(AJ41:AJ44)</f>
        <v>2111527397</v>
      </c>
      <c r="AK45" s="66">
        <f>SUM(AK41:AK44)</f>
        <v>1227337847</v>
      </c>
      <c r="AL45" s="66"/>
    </row>
    <row r="46" spans="1:38" s="13" customFormat="1" ht="12.75">
      <c r="A46" s="29" t="s">
        <v>97</v>
      </c>
      <c r="B46" s="63" t="s">
        <v>319</v>
      </c>
      <c r="C46" s="39" t="s">
        <v>320</v>
      </c>
      <c r="D46" s="80">
        <v>75864990</v>
      </c>
      <c r="E46" s="81">
        <v>15462000</v>
      </c>
      <c r="F46" s="83">
        <f t="shared" si="17"/>
        <v>91326990</v>
      </c>
      <c r="G46" s="80">
        <v>75864991</v>
      </c>
      <c r="H46" s="81">
        <v>0</v>
      </c>
      <c r="I46" s="83">
        <f t="shared" si="18"/>
        <v>75864991</v>
      </c>
      <c r="J46" s="80">
        <v>19974447</v>
      </c>
      <c r="K46" s="81">
        <v>2689672</v>
      </c>
      <c r="L46" s="81">
        <f t="shared" si="19"/>
        <v>22664119</v>
      </c>
      <c r="M46" s="40">
        <f t="shared" si="20"/>
        <v>0.24816452398135536</v>
      </c>
      <c r="N46" s="108">
        <v>17959761</v>
      </c>
      <c r="O46" s="109">
        <v>449161</v>
      </c>
      <c r="P46" s="110">
        <f t="shared" si="21"/>
        <v>18408922</v>
      </c>
      <c r="Q46" s="40">
        <f t="shared" si="22"/>
        <v>0.2015715398043886</v>
      </c>
      <c r="R46" s="108">
        <v>12579448</v>
      </c>
      <c r="S46" s="110">
        <v>916932</v>
      </c>
      <c r="T46" s="110">
        <f t="shared" si="23"/>
        <v>13496380</v>
      </c>
      <c r="U46" s="40">
        <f t="shared" si="24"/>
        <v>0.17789997497000956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50513656</v>
      </c>
      <c r="AA46" s="81">
        <f t="shared" si="28"/>
        <v>4055765</v>
      </c>
      <c r="AB46" s="81">
        <f t="shared" si="29"/>
        <v>54569421</v>
      </c>
      <c r="AC46" s="40">
        <f t="shared" si="30"/>
        <v>0.7192964802434366</v>
      </c>
      <c r="AD46" s="80">
        <v>14838575</v>
      </c>
      <c r="AE46" s="81">
        <v>1908706</v>
      </c>
      <c r="AF46" s="81">
        <f t="shared" si="31"/>
        <v>16747281</v>
      </c>
      <c r="AG46" s="40">
        <f t="shared" si="32"/>
        <v>0.7280141500622119</v>
      </c>
      <c r="AH46" s="40">
        <f t="shared" si="33"/>
        <v>-0.19411515218500242</v>
      </c>
      <c r="AI46" s="12">
        <v>73817472</v>
      </c>
      <c r="AJ46" s="12">
        <v>87013045</v>
      </c>
      <c r="AK46" s="12">
        <v>63346728</v>
      </c>
      <c r="AL46" s="12"/>
    </row>
    <row r="47" spans="1:38" s="13" customFormat="1" ht="12.75">
      <c r="A47" s="29" t="s">
        <v>97</v>
      </c>
      <c r="B47" s="63" t="s">
        <v>321</v>
      </c>
      <c r="C47" s="39" t="s">
        <v>322</v>
      </c>
      <c r="D47" s="80">
        <v>109625668</v>
      </c>
      <c r="E47" s="81">
        <v>31657450</v>
      </c>
      <c r="F47" s="82">
        <f t="shared" si="17"/>
        <v>141283118</v>
      </c>
      <c r="G47" s="80">
        <v>106398150</v>
      </c>
      <c r="H47" s="81">
        <v>39401000</v>
      </c>
      <c r="I47" s="83">
        <f t="shared" si="18"/>
        <v>145799150</v>
      </c>
      <c r="J47" s="80">
        <v>15579899</v>
      </c>
      <c r="K47" s="81">
        <v>1646416</v>
      </c>
      <c r="L47" s="81">
        <f t="shared" si="19"/>
        <v>17226315</v>
      </c>
      <c r="M47" s="40">
        <f t="shared" si="20"/>
        <v>0.12192762478529105</v>
      </c>
      <c r="N47" s="108">
        <v>29775727</v>
      </c>
      <c r="O47" s="109">
        <v>8064408</v>
      </c>
      <c r="P47" s="110">
        <f t="shared" si="21"/>
        <v>37840135</v>
      </c>
      <c r="Q47" s="40">
        <f t="shared" si="22"/>
        <v>0.2678319641841427</v>
      </c>
      <c r="R47" s="108">
        <v>24357024</v>
      </c>
      <c r="S47" s="110">
        <v>6533459</v>
      </c>
      <c r="T47" s="110">
        <f t="shared" si="23"/>
        <v>30890483</v>
      </c>
      <c r="U47" s="40">
        <f t="shared" si="24"/>
        <v>0.2118701172126175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69712650</v>
      </c>
      <c r="AA47" s="81">
        <f t="shared" si="28"/>
        <v>16244283</v>
      </c>
      <c r="AB47" s="81">
        <f t="shared" si="29"/>
        <v>85956933</v>
      </c>
      <c r="AC47" s="40">
        <f t="shared" si="30"/>
        <v>0.5895571613414756</v>
      </c>
      <c r="AD47" s="80">
        <v>16241431</v>
      </c>
      <c r="AE47" s="81">
        <v>3829340</v>
      </c>
      <c r="AF47" s="81">
        <f t="shared" si="31"/>
        <v>20070771</v>
      </c>
      <c r="AG47" s="40">
        <f t="shared" si="32"/>
        <v>0.6304474031199042</v>
      </c>
      <c r="AH47" s="40">
        <f t="shared" si="33"/>
        <v>0.5390780453825117</v>
      </c>
      <c r="AI47" s="12">
        <v>127730101</v>
      </c>
      <c r="AJ47" s="12">
        <v>115336746</v>
      </c>
      <c r="AK47" s="12">
        <v>72713752</v>
      </c>
      <c r="AL47" s="12"/>
    </row>
    <row r="48" spans="1:38" s="13" customFormat="1" ht="12.75">
      <c r="A48" s="29" t="s">
        <v>97</v>
      </c>
      <c r="B48" s="63" t="s">
        <v>323</v>
      </c>
      <c r="C48" s="39" t="s">
        <v>324</v>
      </c>
      <c r="D48" s="80">
        <v>368146280</v>
      </c>
      <c r="E48" s="81">
        <v>37204000</v>
      </c>
      <c r="F48" s="82">
        <f t="shared" si="17"/>
        <v>405350280</v>
      </c>
      <c r="G48" s="80">
        <v>378433462</v>
      </c>
      <c r="H48" s="81">
        <v>2890000</v>
      </c>
      <c r="I48" s="83">
        <f t="shared" si="18"/>
        <v>381323462</v>
      </c>
      <c r="J48" s="80">
        <v>82883770</v>
      </c>
      <c r="K48" s="81">
        <v>5230924</v>
      </c>
      <c r="L48" s="81">
        <f t="shared" si="19"/>
        <v>88114694</v>
      </c>
      <c r="M48" s="40">
        <f t="shared" si="20"/>
        <v>0.21737913687884958</v>
      </c>
      <c r="N48" s="108">
        <v>81535135</v>
      </c>
      <c r="O48" s="109">
        <v>4027922</v>
      </c>
      <c r="P48" s="110">
        <f t="shared" si="21"/>
        <v>85563057</v>
      </c>
      <c r="Q48" s="40">
        <f t="shared" si="22"/>
        <v>0.21108424299102493</v>
      </c>
      <c r="R48" s="108">
        <v>74796769</v>
      </c>
      <c r="S48" s="110">
        <v>4484384</v>
      </c>
      <c r="T48" s="110">
        <f t="shared" si="23"/>
        <v>79281153</v>
      </c>
      <c r="U48" s="40">
        <f t="shared" si="24"/>
        <v>0.20791050355039523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239215674</v>
      </c>
      <c r="AA48" s="81">
        <f t="shared" si="28"/>
        <v>13743230</v>
      </c>
      <c r="AB48" s="81">
        <f t="shared" si="29"/>
        <v>252958904</v>
      </c>
      <c r="AC48" s="40">
        <f t="shared" si="30"/>
        <v>0.6633709414921865</v>
      </c>
      <c r="AD48" s="80">
        <v>73251670</v>
      </c>
      <c r="AE48" s="81">
        <v>15727051</v>
      </c>
      <c r="AF48" s="81">
        <f t="shared" si="31"/>
        <v>88978721</v>
      </c>
      <c r="AG48" s="40">
        <f t="shared" si="32"/>
        <v>0.7083366866973061</v>
      </c>
      <c r="AH48" s="40">
        <f t="shared" si="33"/>
        <v>-0.10898749601042257</v>
      </c>
      <c r="AI48" s="12">
        <v>411250420</v>
      </c>
      <c r="AJ48" s="12">
        <v>357141369</v>
      </c>
      <c r="AK48" s="12">
        <v>252976334</v>
      </c>
      <c r="AL48" s="12"/>
    </row>
    <row r="49" spans="1:38" s="13" customFormat="1" ht="12.75">
      <c r="A49" s="29" t="s">
        <v>97</v>
      </c>
      <c r="B49" s="63" t="s">
        <v>325</v>
      </c>
      <c r="C49" s="39" t="s">
        <v>326</v>
      </c>
      <c r="D49" s="80">
        <v>112169791</v>
      </c>
      <c r="E49" s="81">
        <v>97369150</v>
      </c>
      <c r="F49" s="82">
        <f t="shared" si="17"/>
        <v>209538941</v>
      </c>
      <c r="G49" s="80">
        <v>82631778</v>
      </c>
      <c r="H49" s="81">
        <v>81318465</v>
      </c>
      <c r="I49" s="83">
        <f t="shared" si="18"/>
        <v>163950243</v>
      </c>
      <c r="J49" s="80">
        <v>21610558</v>
      </c>
      <c r="K49" s="81">
        <v>8107178</v>
      </c>
      <c r="L49" s="81">
        <f t="shared" si="19"/>
        <v>29717736</v>
      </c>
      <c r="M49" s="40">
        <f t="shared" si="20"/>
        <v>0.14182440675788277</v>
      </c>
      <c r="N49" s="108">
        <v>28389942</v>
      </c>
      <c r="O49" s="109">
        <v>18129016</v>
      </c>
      <c r="P49" s="110">
        <f t="shared" si="21"/>
        <v>46518958</v>
      </c>
      <c r="Q49" s="40">
        <f t="shared" si="22"/>
        <v>0.22200626660607203</v>
      </c>
      <c r="R49" s="108">
        <v>21842064</v>
      </c>
      <c r="S49" s="110">
        <v>10101243</v>
      </c>
      <c r="T49" s="110">
        <f t="shared" si="23"/>
        <v>31943307</v>
      </c>
      <c r="U49" s="40">
        <f t="shared" si="24"/>
        <v>0.1948353745349435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71842564</v>
      </c>
      <c r="AA49" s="81">
        <f t="shared" si="28"/>
        <v>36337437</v>
      </c>
      <c r="AB49" s="81">
        <f t="shared" si="29"/>
        <v>108180001</v>
      </c>
      <c r="AC49" s="40">
        <f t="shared" si="30"/>
        <v>0.6598343437648946</v>
      </c>
      <c r="AD49" s="80">
        <v>19972013</v>
      </c>
      <c r="AE49" s="81">
        <v>14312450</v>
      </c>
      <c r="AF49" s="81">
        <f t="shared" si="31"/>
        <v>34284463</v>
      </c>
      <c r="AG49" s="40">
        <f t="shared" si="32"/>
        <v>0.5837215874413078</v>
      </c>
      <c r="AH49" s="40">
        <f t="shared" si="33"/>
        <v>-0.06828620882876302</v>
      </c>
      <c r="AI49" s="12">
        <v>129073050</v>
      </c>
      <c r="AJ49" s="12">
        <v>151295244</v>
      </c>
      <c r="AK49" s="12">
        <v>88314300</v>
      </c>
      <c r="AL49" s="12"/>
    </row>
    <row r="50" spans="1:38" s="13" customFormat="1" ht="12.75">
      <c r="A50" s="29" t="s">
        <v>97</v>
      </c>
      <c r="B50" s="63" t="s">
        <v>327</v>
      </c>
      <c r="C50" s="39" t="s">
        <v>328</v>
      </c>
      <c r="D50" s="80">
        <v>206739229</v>
      </c>
      <c r="E50" s="81">
        <v>34700000</v>
      </c>
      <c r="F50" s="82">
        <f t="shared" si="17"/>
        <v>241439229</v>
      </c>
      <c r="G50" s="80">
        <v>95554184</v>
      </c>
      <c r="H50" s="81">
        <v>34762000</v>
      </c>
      <c r="I50" s="83">
        <f t="shared" si="18"/>
        <v>130316184</v>
      </c>
      <c r="J50" s="80">
        <v>61828718</v>
      </c>
      <c r="K50" s="81">
        <v>5671659</v>
      </c>
      <c r="L50" s="81">
        <f t="shared" si="19"/>
        <v>67500377</v>
      </c>
      <c r="M50" s="40">
        <f t="shared" si="20"/>
        <v>0.2795750188549517</v>
      </c>
      <c r="N50" s="108">
        <v>65158340</v>
      </c>
      <c r="O50" s="109">
        <v>9605550</v>
      </c>
      <c r="P50" s="110">
        <f t="shared" si="21"/>
        <v>74763890</v>
      </c>
      <c r="Q50" s="40">
        <f t="shared" si="22"/>
        <v>0.3096592476278989</v>
      </c>
      <c r="R50" s="108">
        <v>16251179</v>
      </c>
      <c r="S50" s="110">
        <v>4817426</v>
      </c>
      <c r="T50" s="110">
        <f t="shared" si="23"/>
        <v>21068605</v>
      </c>
      <c r="U50" s="40">
        <f t="shared" si="24"/>
        <v>0.16167297378812137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143238237</v>
      </c>
      <c r="AA50" s="81">
        <f t="shared" si="28"/>
        <v>20094635</v>
      </c>
      <c r="AB50" s="81">
        <f t="shared" si="29"/>
        <v>163332872</v>
      </c>
      <c r="AC50" s="40">
        <f t="shared" si="30"/>
        <v>1.2533583088958467</v>
      </c>
      <c r="AD50" s="80">
        <v>23215847</v>
      </c>
      <c r="AE50" s="81">
        <v>1835185</v>
      </c>
      <c r="AF50" s="81">
        <f t="shared" si="31"/>
        <v>25051032</v>
      </c>
      <c r="AG50" s="40">
        <f t="shared" si="32"/>
        <v>0.39161867282125906</v>
      </c>
      <c r="AH50" s="40">
        <f t="shared" si="33"/>
        <v>-0.15897257246727403</v>
      </c>
      <c r="AI50" s="12">
        <v>182248675</v>
      </c>
      <c r="AJ50" s="12">
        <v>306779266</v>
      </c>
      <c r="AK50" s="12">
        <v>120140489</v>
      </c>
      <c r="AL50" s="12"/>
    </row>
    <row r="51" spans="1:38" s="13" customFormat="1" ht="12.75">
      <c r="A51" s="29" t="s">
        <v>116</v>
      </c>
      <c r="B51" s="63" t="s">
        <v>329</v>
      </c>
      <c r="C51" s="39" t="s">
        <v>330</v>
      </c>
      <c r="D51" s="80">
        <v>356842598</v>
      </c>
      <c r="E51" s="81">
        <v>426935152</v>
      </c>
      <c r="F51" s="82">
        <f t="shared" si="17"/>
        <v>783777750</v>
      </c>
      <c r="G51" s="80">
        <v>371145664</v>
      </c>
      <c r="H51" s="81">
        <v>435580152</v>
      </c>
      <c r="I51" s="83">
        <f t="shared" si="18"/>
        <v>806725816</v>
      </c>
      <c r="J51" s="80">
        <v>56591504</v>
      </c>
      <c r="K51" s="81">
        <v>44165720</v>
      </c>
      <c r="L51" s="81">
        <f t="shared" si="19"/>
        <v>100757224</v>
      </c>
      <c r="M51" s="40">
        <f t="shared" si="20"/>
        <v>0.12855330991470476</v>
      </c>
      <c r="N51" s="108">
        <v>87482764</v>
      </c>
      <c r="O51" s="109">
        <v>97010302</v>
      </c>
      <c r="P51" s="110">
        <f t="shared" si="21"/>
        <v>184493066</v>
      </c>
      <c r="Q51" s="40">
        <f t="shared" si="22"/>
        <v>0.23538951698998856</v>
      </c>
      <c r="R51" s="108">
        <v>98637004</v>
      </c>
      <c r="S51" s="110">
        <v>69192542</v>
      </c>
      <c r="T51" s="110">
        <f t="shared" si="23"/>
        <v>167829546</v>
      </c>
      <c r="U51" s="40">
        <f t="shared" si="24"/>
        <v>0.20803790169025654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242711272</v>
      </c>
      <c r="AA51" s="81">
        <f t="shared" si="28"/>
        <v>210368564</v>
      </c>
      <c r="AB51" s="81">
        <f t="shared" si="29"/>
        <v>453079836</v>
      </c>
      <c r="AC51" s="40">
        <f t="shared" si="30"/>
        <v>0.5616280364579284</v>
      </c>
      <c r="AD51" s="80">
        <v>65227947</v>
      </c>
      <c r="AE51" s="81">
        <v>38683344</v>
      </c>
      <c r="AF51" s="81">
        <f t="shared" si="31"/>
        <v>103911291</v>
      </c>
      <c r="AG51" s="40">
        <f t="shared" si="32"/>
        <v>0.5568801316836484</v>
      </c>
      <c r="AH51" s="40">
        <f t="shared" si="33"/>
        <v>0.6151232881901159</v>
      </c>
      <c r="AI51" s="12">
        <v>566886020</v>
      </c>
      <c r="AJ51" s="12">
        <v>550829210</v>
      </c>
      <c r="AK51" s="12">
        <v>306745843</v>
      </c>
      <c r="AL51" s="12"/>
    </row>
    <row r="52" spans="1:38" s="59" customFormat="1" ht="12.75">
      <c r="A52" s="64"/>
      <c r="B52" s="65" t="s">
        <v>331</v>
      </c>
      <c r="C52" s="32"/>
      <c r="D52" s="84">
        <f>SUM(D46:D51)</f>
        <v>1229388556</v>
      </c>
      <c r="E52" s="85">
        <f>SUM(E46:E51)</f>
        <v>643327752</v>
      </c>
      <c r="F52" s="93">
        <f t="shared" si="17"/>
        <v>1872716308</v>
      </c>
      <c r="G52" s="84">
        <f>SUM(G46:G51)</f>
        <v>1110028229</v>
      </c>
      <c r="H52" s="85">
        <f>SUM(H46:H51)</f>
        <v>593951617</v>
      </c>
      <c r="I52" s="86">
        <f t="shared" si="18"/>
        <v>1703979846</v>
      </c>
      <c r="J52" s="84">
        <f>SUM(J46:J51)</f>
        <v>258468896</v>
      </c>
      <c r="K52" s="85">
        <f>SUM(K46:K51)</f>
        <v>67511569</v>
      </c>
      <c r="L52" s="85">
        <f t="shared" si="19"/>
        <v>325980465</v>
      </c>
      <c r="M52" s="44">
        <f t="shared" si="20"/>
        <v>0.17406825775343224</v>
      </c>
      <c r="N52" s="114">
        <f>SUM(N46:N51)</f>
        <v>310301669</v>
      </c>
      <c r="O52" s="115">
        <f>SUM(O46:O51)</f>
        <v>137286359</v>
      </c>
      <c r="P52" s="116">
        <f t="shared" si="21"/>
        <v>447588028</v>
      </c>
      <c r="Q52" s="44">
        <f t="shared" si="22"/>
        <v>0.23900471528333592</v>
      </c>
      <c r="R52" s="114">
        <f>SUM(R46:R51)</f>
        <v>248463488</v>
      </c>
      <c r="S52" s="116">
        <f>SUM(S46:S51)</f>
        <v>96045986</v>
      </c>
      <c r="T52" s="116">
        <f t="shared" si="23"/>
        <v>344509474</v>
      </c>
      <c r="U52" s="44">
        <f t="shared" si="24"/>
        <v>0.2021793126302035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817234053</v>
      </c>
      <c r="AA52" s="85">
        <f t="shared" si="28"/>
        <v>300843914</v>
      </c>
      <c r="AB52" s="85">
        <f t="shared" si="29"/>
        <v>1118077967</v>
      </c>
      <c r="AC52" s="44">
        <f t="shared" si="30"/>
        <v>0.6561568023381422</v>
      </c>
      <c r="AD52" s="84">
        <f>SUM(AD46:AD51)</f>
        <v>212747483</v>
      </c>
      <c r="AE52" s="85">
        <f>SUM(AE46:AE51)</f>
        <v>76296076</v>
      </c>
      <c r="AF52" s="85">
        <f t="shared" si="31"/>
        <v>289043559</v>
      </c>
      <c r="AG52" s="44">
        <f t="shared" si="32"/>
        <v>0.5765368514847485</v>
      </c>
      <c r="AH52" s="44">
        <f t="shared" si="33"/>
        <v>0.1918946583410981</v>
      </c>
      <c r="AI52" s="66">
        <f>SUM(AI46:AI51)</f>
        <v>1491005738</v>
      </c>
      <c r="AJ52" s="66">
        <f>SUM(AJ46:AJ51)</f>
        <v>1568394880</v>
      </c>
      <c r="AK52" s="66">
        <f>SUM(AK46:AK51)</f>
        <v>904237446</v>
      </c>
      <c r="AL52" s="66"/>
    </row>
    <row r="53" spans="1:38" s="13" customFormat="1" ht="12.75">
      <c r="A53" s="29" t="s">
        <v>97</v>
      </c>
      <c r="B53" s="63" t="s">
        <v>332</v>
      </c>
      <c r="C53" s="39" t="s">
        <v>333</v>
      </c>
      <c r="D53" s="80">
        <v>51855471</v>
      </c>
      <c r="E53" s="81">
        <v>55979002</v>
      </c>
      <c r="F53" s="82">
        <f t="shared" si="17"/>
        <v>107834473</v>
      </c>
      <c r="G53" s="80">
        <v>55642000</v>
      </c>
      <c r="H53" s="81">
        <v>55979002</v>
      </c>
      <c r="I53" s="83">
        <f t="shared" si="18"/>
        <v>111621002</v>
      </c>
      <c r="J53" s="80">
        <v>7554608</v>
      </c>
      <c r="K53" s="81">
        <v>5957325</v>
      </c>
      <c r="L53" s="81">
        <f t="shared" si="19"/>
        <v>13511933</v>
      </c>
      <c r="M53" s="40">
        <f t="shared" si="20"/>
        <v>0.12530253660163015</v>
      </c>
      <c r="N53" s="108">
        <v>12204240</v>
      </c>
      <c r="O53" s="109">
        <v>18921287</v>
      </c>
      <c r="P53" s="110">
        <f t="shared" si="21"/>
        <v>31125527</v>
      </c>
      <c r="Q53" s="40">
        <f t="shared" si="22"/>
        <v>0.28864171293348834</v>
      </c>
      <c r="R53" s="108">
        <v>9782704</v>
      </c>
      <c r="S53" s="110">
        <v>1029540</v>
      </c>
      <c r="T53" s="110">
        <f t="shared" si="23"/>
        <v>10812244</v>
      </c>
      <c r="U53" s="40">
        <f t="shared" si="24"/>
        <v>0.09686567766162858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29541552</v>
      </c>
      <c r="AA53" s="81">
        <f t="shared" si="28"/>
        <v>25908152</v>
      </c>
      <c r="AB53" s="81">
        <f t="shared" si="29"/>
        <v>55449704</v>
      </c>
      <c r="AC53" s="40">
        <f t="shared" si="30"/>
        <v>0.496767660265225</v>
      </c>
      <c r="AD53" s="80">
        <v>8387923</v>
      </c>
      <c r="AE53" s="81">
        <v>8627601</v>
      </c>
      <c r="AF53" s="81">
        <f t="shared" si="31"/>
        <v>17015524</v>
      </c>
      <c r="AG53" s="40">
        <f t="shared" si="32"/>
        <v>0.41966151644060357</v>
      </c>
      <c r="AH53" s="40">
        <f t="shared" si="33"/>
        <v>-0.3645659105179482</v>
      </c>
      <c r="AI53" s="12">
        <v>113954551</v>
      </c>
      <c r="AJ53" s="12">
        <v>102517830</v>
      </c>
      <c r="AK53" s="12">
        <v>43022788</v>
      </c>
      <c r="AL53" s="12"/>
    </row>
    <row r="54" spans="1:38" s="13" customFormat="1" ht="12.75">
      <c r="A54" s="29" t="s">
        <v>97</v>
      </c>
      <c r="B54" s="63" t="s">
        <v>334</v>
      </c>
      <c r="C54" s="39" t="s">
        <v>335</v>
      </c>
      <c r="D54" s="80">
        <v>88654316</v>
      </c>
      <c r="E54" s="81">
        <v>43715000</v>
      </c>
      <c r="F54" s="82">
        <f t="shared" si="17"/>
        <v>132369316</v>
      </c>
      <c r="G54" s="80">
        <v>116047159</v>
      </c>
      <c r="H54" s="81">
        <v>58783972</v>
      </c>
      <c r="I54" s="83">
        <f t="shared" si="18"/>
        <v>174831131</v>
      </c>
      <c r="J54" s="80">
        <v>15249022</v>
      </c>
      <c r="K54" s="81">
        <v>9304387</v>
      </c>
      <c r="L54" s="81">
        <f t="shared" si="19"/>
        <v>24553409</v>
      </c>
      <c r="M54" s="40">
        <f t="shared" si="20"/>
        <v>0.18549169658019538</v>
      </c>
      <c r="N54" s="108">
        <v>17322284</v>
      </c>
      <c r="O54" s="109">
        <v>9714797</v>
      </c>
      <c r="P54" s="110">
        <f t="shared" si="21"/>
        <v>27037081</v>
      </c>
      <c r="Q54" s="40">
        <f t="shared" si="22"/>
        <v>0.20425489695814397</v>
      </c>
      <c r="R54" s="108">
        <v>17326335</v>
      </c>
      <c r="S54" s="110">
        <v>6331304</v>
      </c>
      <c r="T54" s="110">
        <f t="shared" si="23"/>
        <v>23657639</v>
      </c>
      <c r="U54" s="40">
        <f t="shared" si="24"/>
        <v>0.13531708491893243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49897641</v>
      </c>
      <c r="AA54" s="81">
        <f t="shared" si="28"/>
        <v>25350488</v>
      </c>
      <c r="AB54" s="81">
        <f t="shared" si="29"/>
        <v>75248129</v>
      </c>
      <c r="AC54" s="40">
        <f t="shared" si="30"/>
        <v>0.430404634286785</v>
      </c>
      <c r="AD54" s="80">
        <v>12217982</v>
      </c>
      <c r="AE54" s="81">
        <v>7834568</v>
      </c>
      <c r="AF54" s="81">
        <f t="shared" si="31"/>
        <v>20052550</v>
      </c>
      <c r="AG54" s="40">
        <f t="shared" si="32"/>
        <v>1.1257166128118858</v>
      </c>
      <c r="AH54" s="40">
        <f t="shared" si="33"/>
        <v>0.1797820726042323</v>
      </c>
      <c r="AI54" s="12">
        <v>60378000</v>
      </c>
      <c r="AJ54" s="12">
        <v>60038000</v>
      </c>
      <c r="AK54" s="12">
        <v>67585774</v>
      </c>
      <c r="AL54" s="12"/>
    </row>
    <row r="55" spans="1:38" s="13" customFormat="1" ht="12.75">
      <c r="A55" s="29" t="s">
        <v>97</v>
      </c>
      <c r="B55" s="63" t="s">
        <v>336</v>
      </c>
      <c r="C55" s="39" t="s">
        <v>337</v>
      </c>
      <c r="D55" s="80">
        <v>25711000</v>
      </c>
      <c r="E55" s="81">
        <v>11202000</v>
      </c>
      <c r="F55" s="83">
        <f t="shared" si="17"/>
        <v>36913000</v>
      </c>
      <c r="G55" s="80">
        <v>24472000</v>
      </c>
      <c r="H55" s="81">
        <v>11202000</v>
      </c>
      <c r="I55" s="83">
        <f t="shared" si="18"/>
        <v>35674000</v>
      </c>
      <c r="J55" s="80">
        <v>6001448</v>
      </c>
      <c r="K55" s="81">
        <v>2113100</v>
      </c>
      <c r="L55" s="81">
        <f t="shared" si="19"/>
        <v>8114548</v>
      </c>
      <c r="M55" s="40">
        <f t="shared" si="20"/>
        <v>0.2198290033321594</v>
      </c>
      <c r="N55" s="108">
        <v>4961247</v>
      </c>
      <c r="O55" s="109">
        <v>1034086</v>
      </c>
      <c r="P55" s="110">
        <f t="shared" si="21"/>
        <v>5995333</v>
      </c>
      <c r="Q55" s="40">
        <f t="shared" si="22"/>
        <v>0.16241792864302548</v>
      </c>
      <c r="R55" s="108">
        <v>4012736</v>
      </c>
      <c r="S55" s="110">
        <v>1821678</v>
      </c>
      <c r="T55" s="110">
        <f t="shared" si="23"/>
        <v>5834414</v>
      </c>
      <c r="U55" s="40">
        <f t="shared" si="24"/>
        <v>0.16354807422772888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14975431</v>
      </c>
      <c r="AA55" s="81">
        <f t="shared" si="28"/>
        <v>4968864</v>
      </c>
      <c r="AB55" s="81">
        <f t="shared" si="29"/>
        <v>19944295</v>
      </c>
      <c r="AC55" s="40">
        <f t="shared" si="30"/>
        <v>0.5590708919661378</v>
      </c>
      <c r="AD55" s="80">
        <v>3368588</v>
      </c>
      <c r="AE55" s="81">
        <v>7047411</v>
      </c>
      <c r="AF55" s="81">
        <f t="shared" si="31"/>
        <v>10415999</v>
      </c>
      <c r="AG55" s="40">
        <f t="shared" si="32"/>
        <v>1.0420743854432744</v>
      </c>
      <c r="AH55" s="40">
        <f t="shared" si="33"/>
        <v>-0.4398603532892045</v>
      </c>
      <c r="AI55" s="12">
        <v>23511220</v>
      </c>
      <c r="AJ55" s="12">
        <v>39045704</v>
      </c>
      <c r="AK55" s="12">
        <v>40688528</v>
      </c>
      <c r="AL55" s="12"/>
    </row>
    <row r="56" spans="1:38" s="13" customFormat="1" ht="12.75">
      <c r="A56" s="29" t="s">
        <v>97</v>
      </c>
      <c r="B56" s="63" t="s">
        <v>338</v>
      </c>
      <c r="C56" s="39" t="s">
        <v>339</v>
      </c>
      <c r="D56" s="80">
        <v>35064815</v>
      </c>
      <c r="E56" s="81">
        <v>150000</v>
      </c>
      <c r="F56" s="82">
        <f t="shared" si="17"/>
        <v>35214815</v>
      </c>
      <c r="G56" s="80">
        <v>61744100</v>
      </c>
      <c r="H56" s="81">
        <v>150000</v>
      </c>
      <c r="I56" s="82">
        <f t="shared" si="18"/>
        <v>61894100</v>
      </c>
      <c r="J56" s="80">
        <v>12102577</v>
      </c>
      <c r="K56" s="94">
        <v>202795</v>
      </c>
      <c r="L56" s="81">
        <f t="shared" si="19"/>
        <v>12305372</v>
      </c>
      <c r="M56" s="40">
        <f t="shared" si="20"/>
        <v>0.3494373603836908</v>
      </c>
      <c r="N56" s="108">
        <v>13500545</v>
      </c>
      <c r="O56" s="109">
        <v>2708268</v>
      </c>
      <c r="P56" s="110">
        <f t="shared" si="21"/>
        <v>16208813</v>
      </c>
      <c r="Q56" s="40">
        <f t="shared" si="22"/>
        <v>0.46028391743645397</v>
      </c>
      <c r="R56" s="108">
        <v>34011649</v>
      </c>
      <c r="S56" s="110">
        <v>6274996</v>
      </c>
      <c r="T56" s="110">
        <f t="shared" si="23"/>
        <v>40286645</v>
      </c>
      <c r="U56" s="40">
        <f t="shared" si="24"/>
        <v>0.6508963697670699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59614771</v>
      </c>
      <c r="AA56" s="81">
        <f t="shared" si="28"/>
        <v>9186059</v>
      </c>
      <c r="AB56" s="81">
        <f t="shared" si="29"/>
        <v>68800830</v>
      </c>
      <c r="AC56" s="40">
        <f t="shared" si="30"/>
        <v>1.1115894729869245</v>
      </c>
      <c r="AD56" s="80">
        <v>12511442</v>
      </c>
      <c r="AE56" s="81">
        <v>1092792</v>
      </c>
      <c r="AF56" s="81">
        <f t="shared" si="31"/>
        <v>13604234</v>
      </c>
      <c r="AG56" s="40">
        <f t="shared" si="32"/>
        <v>0.862340305292572</v>
      </c>
      <c r="AH56" s="40">
        <f t="shared" si="33"/>
        <v>1.961331376687581</v>
      </c>
      <c r="AI56" s="12">
        <v>74690000</v>
      </c>
      <c r="AJ56" s="12">
        <v>47954000</v>
      </c>
      <c r="AK56" s="12">
        <v>41352667</v>
      </c>
      <c r="AL56" s="12"/>
    </row>
    <row r="57" spans="1:38" s="13" customFormat="1" ht="12.75">
      <c r="A57" s="29" t="s">
        <v>97</v>
      </c>
      <c r="B57" s="63" t="s">
        <v>340</v>
      </c>
      <c r="C57" s="39" t="s">
        <v>341</v>
      </c>
      <c r="D57" s="80">
        <v>82967585</v>
      </c>
      <c r="E57" s="81">
        <v>30858000</v>
      </c>
      <c r="F57" s="82">
        <f t="shared" si="17"/>
        <v>113825585</v>
      </c>
      <c r="G57" s="80">
        <v>83444001</v>
      </c>
      <c r="H57" s="81">
        <v>30858000</v>
      </c>
      <c r="I57" s="82">
        <f t="shared" si="18"/>
        <v>114302001</v>
      </c>
      <c r="J57" s="80">
        <v>17199854</v>
      </c>
      <c r="K57" s="94">
        <v>5132327</v>
      </c>
      <c r="L57" s="81">
        <f t="shared" si="19"/>
        <v>22332181</v>
      </c>
      <c r="M57" s="40">
        <f t="shared" si="20"/>
        <v>0.196196496596086</v>
      </c>
      <c r="N57" s="108">
        <v>21090546</v>
      </c>
      <c r="O57" s="109">
        <v>6403705</v>
      </c>
      <c r="P57" s="110">
        <f t="shared" si="21"/>
        <v>27494251</v>
      </c>
      <c r="Q57" s="40">
        <f t="shared" si="22"/>
        <v>0.241547196968063</v>
      </c>
      <c r="R57" s="108">
        <v>15219094</v>
      </c>
      <c r="S57" s="110">
        <v>3177100</v>
      </c>
      <c r="T57" s="110">
        <f t="shared" si="23"/>
        <v>18396194</v>
      </c>
      <c r="U57" s="40">
        <f t="shared" si="24"/>
        <v>0.16094376160571328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53509494</v>
      </c>
      <c r="AA57" s="81">
        <f t="shared" si="28"/>
        <v>14713132</v>
      </c>
      <c r="AB57" s="81">
        <f t="shared" si="29"/>
        <v>68222626</v>
      </c>
      <c r="AC57" s="40">
        <f t="shared" si="30"/>
        <v>0.5968629193114475</v>
      </c>
      <c r="AD57" s="80">
        <v>16831340</v>
      </c>
      <c r="AE57" s="81">
        <v>5804670</v>
      </c>
      <c r="AF57" s="81">
        <f t="shared" si="31"/>
        <v>22636010</v>
      </c>
      <c r="AG57" s="40">
        <f t="shared" si="32"/>
        <v>0.9362585119962488</v>
      </c>
      <c r="AH57" s="40">
        <f t="shared" si="33"/>
        <v>-0.1873040345891347</v>
      </c>
      <c r="AI57" s="12">
        <v>113998622</v>
      </c>
      <c r="AJ57" s="12">
        <v>76774000</v>
      </c>
      <c r="AK57" s="12">
        <v>71880311</v>
      </c>
      <c r="AL57" s="12"/>
    </row>
    <row r="58" spans="1:38" s="13" customFormat="1" ht="12.75">
      <c r="A58" s="29" t="s">
        <v>116</v>
      </c>
      <c r="B58" s="63" t="s">
        <v>342</v>
      </c>
      <c r="C58" s="39" t="s">
        <v>343</v>
      </c>
      <c r="D58" s="80">
        <v>251311715</v>
      </c>
      <c r="E58" s="81">
        <v>215490111</v>
      </c>
      <c r="F58" s="82">
        <f t="shared" si="17"/>
        <v>466801826</v>
      </c>
      <c r="G58" s="80">
        <v>292224000</v>
      </c>
      <c r="H58" s="81">
        <v>299792000</v>
      </c>
      <c r="I58" s="82">
        <f t="shared" si="18"/>
        <v>592016000</v>
      </c>
      <c r="J58" s="80">
        <v>47676225</v>
      </c>
      <c r="K58" s="94">
        <v>21954941</v>
      </c>
      <c r="L58" s="81">
        <f t="shared" si="19"/>
        <v>69631166</v>
      </c>
      <c r="M58" s="40">
        <f t="shared" si="20"/>
        <v>0.14916643877909766</v>
      </c>
      <c r="N58" s="108">
        <v>38675599</v>
      </c>
      <c r="O58" s="109">
        <v>68113747</v>
      </c>
      <c r="P58" s="110">
        <f t="shared" si="21"/>
        <v>106789346</v>
      </c>
      <c r="Q58" s="40">
        <f t="shared" si="22"/>
        <v>0.2287680554188749</v>
      </c>
      <c r="R58" s="108">
        <v>29542942</v>
      </c>
      <c r="S58" s="110">
        <v>48780451</v>
      </c>
      <c r="T58" s="110">
        <f t="shared" si="23"/>
        <v>78323393</v>
      </c>
      <c r="U58" s="40">
        <f t="shared" si="24"/>
        <v>0.13229945305532284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115894766</v>
      </c>
      <c r="AA58" s="81">
        <f t="shared" si="28"/>
        <v>138849139</v>
      </c>
      <c r="AB58" s="81">
        <f t="shared" si="29"/>
        <v>254743905</v>
      </c>
      <c r="AC58" s="40">
        <f t="shared" si="30"/>
        <v>0.4302990206345774</v>
      </c>
      <c r="AD58" s="80">
        <v>35085193</v>
      </c>
      <c r="AE58" s="81">
        <v>17891061</v>
      </c>
      <c r="AF58" s="81">
        <f t="shared" si="31"/>
        <v>52976254</v>
      </c>
      <c r="AG58" s="40">
        <f t="shared" si="32"/>
        <v>0.31845510500105323</v>
      </c>
      <c r="AH58" s="40">
        <f t="shared" si="33"/>
        <v>0.4784622748146745</v>
      </c>
      <c r="AI58" s="12">
        <v>429356042</v>
      </c>
      <c r="AJ58" s="12">
        <v>481522408</v>
      </c>
      <c r="AK58" s="12">
        <v>153343269</v>
      </c>
      <c r="AL58" s="12"/>
    </row>
    <row r="59" spans="1:38" s="59" customFormat="1" ht="12.75">
      <c r="A59" s="64"/>
      <c r="B59" s="65" t="s">
        <v>344</v>
      </c>
      <c r="C59" s="32"/>
      <c r="D59" s="84">
        <f>SUM(D53:D58)</f>
        <v>535564902</v>
      </c>
      <c r="E59" s="85">
        <f>SUM(E53:E58)</f>
        <v>357394113</v>
      </c>
      <c r="F59" s="86">
        <f t="shared" si="17"/>
        <v>892959015</v>
      </c>
      <c r="G59" s="84">
        <f>SUM(G53:G58)</f>
        <v>633573260</v>
      </c>
      <c r="H59" s="85">
        <f>SUM(H53:H58)</f>
        <v>456764974</v>
      </c>
      <c r="I59" s="93">
        <f t="shared" si="18"/>
        <v>1090338234</v>
      </c>
      <c r="J59" s="84">
        <f>SUM(J53:J58)</f>
        <v>105783734</v>
      </c>
      <c r="K59" s="95">
        <f>SUM(K53:K58)</f>
        <v>44664875</v>
      </c>
      <c r="L59" s="85">
        <f t="shared" si="19"/>
        <v>150448609</v>
      </c>
      <c r="M59" s="44">
        <f t="shared" si="20"/>
        <v>0.16848321868389446</v>
      </c>
      <c r="N59" s="114">
        <f>SUM(N53:N58)</f>
        <v>107754461</v>
      </c>
      <c r="O59" s="115">
        <f>SUM(O53:O58)</f>
        <v>106895890</v>
      </c>
      <c r="P59" s="116">
        <f t="shared" si="21"/>
        <v>214650351</v>
      </c>
      <c r="Q59" s="44">
        <f t="shared" si="22"/>
        <v>0.24038096642095047</v>
      </c>
      <c r="R59" s="114">
        <f>SUM(R53:R58)</f>
        <v>109895460</v>
      </c>
      <c r="S59" s="116">
        <f>SUM(S53:S58)</f>
        <v>67415069</v>
      </c>
      <c r="T59" s="116">
        <f t="shared" si="23"/>
        <v>177310529</v>
      </c>
      <c r="U59" s="44">
        <f t="shared" si="24"/>
        <v>0.1626197481395484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323433655</v>
      </c>
      <c r="AA59" s="85">
        <f t="shared" si="28"/>
        <v>218975834</v>
      </c>
      <c r="AB59" s="85">
        <f t="shared" si="29"/>
        <v>542409489</v>
      </c>
      <c r="AC59" s="44">
        <f t="shared" si="30"/>
        <v>0.49746901657307196</v>
      </c>
      <c r="AD59" s="84">
        <f>SUM(AD53:AD58)</f>
        <v>88402468</v>
      </c>
      <c r="AE59" s="85">
        <f>SUM(AE53:AE58)</f>
        <v>48298103</v>
      </c>
      <c r="AF59" s="85">
        <f t="shared" si="31"/>
        <v>136700571</v>
      </c>
      <c r="AG59" s="44">
        <f t="shared" si="32"/>
        <v>0.5172647551796069</v>
      </c>
      <c r="AH59" s="44">
        <f t="shared" si="33"/>
        <v>0.29707233629623975</v>
      </c>
      <c r="AI59" s="66">
        <f>SUM(AI53:AI58)</f>
        <v>815888435</v>
      </c>
      <c r="AJ59" s="66">
        <f>SUM(AJ53:AJ58)</f>
        <v>807851942</v>
      </c>
      <c r="AK59" s="66">
        <f>SUM(AK53:AK58)</f>
        <v>417873337</v>
      </c>
      <c r="AL59" s="66"/>
    </row>
    <row r="60" spans="1:38" s="13" customFormat="1" ht="12.75">
      <c r="A60" s="29" t="s">
        <v>97</v>
      </c>
      <c r="B60" s="63" t="s">
        <v>345</v>
      </c>
      <c r="C60" s="39" t="s">
        <v>346</v>
      </c>
      <c r="D60" s="80">
        <v>50370896</v>
      </c>
      <c r="E60" s="81">
        <v>20958000</v>
      </c>
      <c r="F60" s="82">
        <f t="shared" si="17"/>
        <v>71328896</v>
      </c>
      <c r="G60" s="80">
        <v>73798000</v>
      </c>
      <c r="H60" s="81">
        <v>20958000</v>
      </c>
      <c r="I60" s="82">
        <f t="shared" si="18"/>
        <v>94756000</v>
      </c>
      <c r="J60" s="80">
        <v>21031081</v>
      </c>
      <c r="K60" s="94">
        <v>822522</v>
      </c>
      <c r="L60" s="81">
        <f t="shared" si="19"/>
        <v>21853603</v>
      </c>
      <c r="M60" s="40">
        <f t="shared" si="20"/>
        <v>0.3063779789890481</v>
      </c>
      <c r="N60" s="108">
        <v>19156598</v>
      </c>
      <c r="O60" s="109">
        <v>1770217</v>
      </c>
      <c r="P60" s="110">
        <f t="shared" si="21"/>
        <v>20926815</v>
      </c>
      <c r="Q60" s="40">
        <f t="shared" si="22"/>
        <v>0.29338481560123963</v>
      </c>
      <c r="R60" s="108">
        <v>17651410</v>
      </c>
      <c r="S60" s="110">
        <v>1247331</v>
      </c>
      <c r="T60" s="110">
        <f t="shared" si="23"/>
        <v>18898741</v>
      </c>
      <c r="U60" s="40">
        <f t="shared" si="24"/>
        <v>0.19944637806576893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57839089</v>
      </c>
      <c r="AA60" s="81">
        <f t="shared" si="28"/>
        <v>3840070</v>
      </c>
      <c r="AB60" s="81">
        <f t="shared" si="29"/>
        <v>61679159</v>
      </c>
      <c r="AC60" s="40">
        <f t="shared" si="30"/>
        <v>0.6509261577103297</v>
      </c>
      <c r="AD60" s="80">
        <v>17808855</v>
      </c>
      <c r="AE60" s="81">
        <v>6792</v>
      </c>
      <c r="AF60" s="81">
        <f t="shared" si="31"/>
        <v>17815647</v>
      </c>
      <c r="AG60" s="40">
        <f t="shared" si="32"/>
        <v>0.9497725619839158</v>
      </c>
      <c r="AH60" s="40">
        <f t="shared" si="33"/>
        <v>0.06079453639825716</v>
      </c>
      <c r="AI60" s="12">
        <v>61499080</v>
      </c>
      <c r="AJ60" s="12">
        <v>60955289</v>
      </c>
      <c r="AK60" s="12">
        <v>57893661</v>
      </c>
      <c r="AL60" s="12"/>
    </row>
    <row r="61" spans="1:38" s="13" customFormat="1" ht="12.75">
      <c r="A61" s="29" t="s">
        <v>97</v>
      </c>
      <c r="B61" s="63" t="s">
        <v>93</v>
      </c>
      <c r="C61" s="39" t="s">
        <v>94</v>
      </c>
      <c r="D61" s="80">
        <v>1812293800</v>
      </c>
      <c r="E61" s="81">
        <v>206483100</v>
      </c>
      <c r="F61" s="82">
        <f t="shared" si="17"/>
        <v>2018776900</v>
      </c>
      <c r="G61" s="80">
        <v>2057307905</v>
      </c>
      <c r="H61" s="81">
        <v>233547400</v>
      </c>
      <c r="I61" s="82">
        <f t="shared" si="18"/>
        <v>2290855305</v>
      </c>
      <c r="J61" s="80">
        <v>563742838</v>
      </c>
      <c r="K61" s="94">
        <v>15938259</v>
      </c>
      <c r="L61" s="81">
        <f t="shared" si="19"/>
        <v>579681097</v>
      </c>
      <c r="M61" s="40">
        <f t="shared" si="20"/>
        <v>0.2871447047962556</v>
      </c>
      <c r="N61" s="108">
        <v>503615928</v>
      </c>
      <c r="O61" s="109">
        <v>30824303</v>
      </c>
      <c r="P61" s="110">
        <f t="shared" si="21"/>
        <v>534440231</v>
      </c>
      <c r="Q61" s="40">
        <f t="shared" si="22"/>
        <v>0.26473466731266837</v>
      </c>
      <c r="R61" s="108">
        <v>461035691</v>
      </c>
      <c r="S61" s="110">
        <v>15445988</v>
      </c>
      <c r="T61" s="110">
        <f t="shared" si="23"/>
        <v>476481679</v>
      </c>
      <c r="U61" s="40">
        <f t="shared" si="24"/>
        <v>0.2079929177368974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1528394457</v>
      </c>
      <c r="AA61" s="81">
        <f t="shared" si="28"/>
        <v>62208550</v>
      </c>
      <c r="AB61" s="81">
        <f t="shared" si="29"/>
        <v>1590603007</v>
      </c>
      <c r="AC61" s="40">
        <f t="shared" si="30"/>
        <v>0.6943271377848982</v>
      </c>
      <c r="AD61" s="80">
        <v>489123384</v>
      </c>
      <c r="AE61" s="81">
        <v>28691988</v>
      </c>
      <c r="AF61" s="81">
        <f t="shared" si="31"/>
        <v>517815372</v>
      </c>
      <c r="AG61" s="40">
        <f t="shared" si="32"/>
        <v>0.7918391090321479</v>
      </c>
      <c r="AH61" s="40">
        <f t="shared" si="33"/>
        <v>-0.07982322510116602</v>
      </c>
      <c r="AI61" s="12">
        <v>2267008003</v>
      </c>
      <c r="AJ61" s="12">
        <v>1881980002</v>
      </c>
      <c r="AK61" s="12">
        <v>1490225368</v>
      </c>
      <c r="AL61" s="12"/>
    </row>
    <row r="62" spans="1:38" s="13" customFormat="1" ht="12.75">
      <c r="A62" s="29" t="s">
        <v>97</v>
      </c>
      <c r="B62" s="63" t="s">
        <v>347</v>
      </c>
      <c r="C62" s="39" t="s">
        <v>348</v>
      </c>
      <c r="D62" s="80">
        <v>50401998</v>
      </c>
      <c r="E62" s="81">
        <v>18548000</v>
      </c>
      <c r="F62" s="82">
        <f t="shared" si="17"/>
        <v>68949998</v>
      </c>
      <c r="G62" s="80">
        <v>30010000</v>
      </c>
      <c r="H62" s="81">
        <v>11343000</v>
      </c>
      <c r="I62" s="82">
        <f t="shared" si="18"/>
        <v>41353000</v>
      </c>
      <c r="J62" s="80">
        <v>9103680</v>
      </c>
      <c r="K62" s="94">
        <v>1336150</v>
      </c>
      <c r="L62" s="81">
        <f t="shared" si="19"/>
        <v>10439830</v>
      </c>
      <c r="M62" s="40">
        <f t="shared" si="20"/>
        <v>0.15141160700251216</v>
      </c>
      <c r="N62" s="108">
        <v>8026213</v>
      </c>
      <c r="O62" s="109">
        <v>3371791</v>
      </c>
      <c r="P62" s="110">
        <f t="shared" si="21"/>
        <v>11398004</v>
      </c>
      <c r="Q62" s="40">
        <f t="shared" si="22"/>
        <v>0.16530825715179862</v>
      </c>
      <c r="R62" s="108">
        <v>10530657</v>
      </c>
      <c r="S62" s="110">
        <v>2482106</v>
      </c>
      <c r="T62" s="110">
        <f t="shared" si="23"/>
        <v>13012763</v>
      </c>
      <c r="U62" s="40">
        <f t="shared" si="24"/>
        <v>0.31467518680627765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27660550</v>
      </c>
      <c r="AA62" s="81">
        <f t="shared" si="28"/>
        <v>7190047</v>
      </c>
      <c r="AB62" s="81">
        <f t="shared" si="29"/>
        <v>34850597</v>
      </c>
      <c r="AC62" s="40">
        <f t="shared" si="30"/>
        <v>0.8427586148526105</v>
      </c>
      <c r="AD62" s="80">
        <v>12390593</v>
      </c>
      <c r="AE62" s="81">
        <v>2319711</v>
      </c>
      <c r="AF62" s="81">
        <f t="shared" si="31"/>
        <v>14710304</v>
      </c>
      <c r="AG62" s="40">
        <f t="shared" si="32"/>
        <v>0.8253598073228775</v>
      </c>
      <c r="AH62" s="40">
        <f t="shared" si="33"/>
        <v>-0.11539809102517529</v>
      </c>
      <c r="AI62" s="12">
        <v>30341086</v>
      </c>
      <c r="AJ62" s="12">
        <v>34877000</v>
      </c>
      <c r="AK62" s="12">
        <v>28786074</v>
      </c>
      <c r="AL62" s="12"/>
    </row>
    <row r="63" spans="1:38" s="13" customFormat="1" ht="12.75">
      <c r="A63" s="29" t="s">
        <v>97</v>
      </c>
      <c r="B63" s="63" t="s">
        <v>349</v>
      </c>
      <c r="C63" s="39" t="s">
        <v>350</v>
      </c>
      <c r="D63" s="80">
        <v>194852899</v>
      </c>
      <c r="E63" s="81">
        <v>51414400</v>
      </c>
      <c r="F63" s="82">
        <f t="shared" si="17"/>
        <v>246267299</v>
      </c>
      <c r="G63" s="80">
        <v>201267942</v>
      </c>
      <c r="H63" s="81">
        <v>49709931</v>
      </c>
      <c r="I63" s="82">
        <f t="shared" si="18"/>
        <v>250977873</v>
      </c>
      <c r="J63" s="80">
        <v>46312917</v>
      </c>
      <c r="K63" s="94">
        <v>9030207</v>
      </c>
      <c r="L63" s="81">
        <f t="shared" si="19"/>
        <v>55343124</v>
      </c>
      <c r="M63" s="40">
        <f t="shared" si="20"/>
        <v>0.2247278636860349</v>
      </c>
      <c r="N63" s="108">
        <v>50416087</v>
      </c>
      <c r="O63" s="109">
        <v>5799200</v>
      </c>
      <c r="P63" s="110">
        <f t="shared" si="21"/>
        <v>56215287</v>
      </c>
      <c r="Q63" s="40">
        <f t="shared" si="22"/>
        <v>0.22826939357466214</v>
      </c>
      <c r="R63" s="108">
        <v>42216865</v>
      </c>
      <c r="S63" s="110">
        <v>3690909</v>
      </c>
      <c r="T63" s="110">
        <f t="shared" si="23"/>
        <v>45907774</v>
      </c>
      <c r="U63" s="40">
        <f t="shared" si="24"/>
        <v>0.18291562300394507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138945869</v>
      </c>
      <c r="AA63" s="81">
        <f t="shared" si="28"/>
        <v>18520316</v>
      </c>
      <c r="AB63" s="81">
        <f t="shared" si="29"/>
        <v>157466185</v>
      </c>
      <c r="AC63" s="40">
        <f t="shared" si="30"/>
        <v>0.6274106283465076</v>
      </c>
      <c r="AD63" s="80">
        <v>40943988</v>
      </c>
      <c r="AE63" s="81">
        <v>7048962</v>
      </c>
      <c r="AF63" s="81">
        <f t="shared" si="31"/>
        <v>47992950</v>
      </c>
      <c r="AG63" s="40">
        <f t="shared" si="32"/>
        <v>0.6236760269038788</v>
      </c>
      <c r="AH63" s="40">
        <f t="shared" si="33"/>
        <v>-0.043447548025282834</v>
      </c>
      <c r="AI63" s="12">
        <v>211883388</v>
      </c>
      <c r="AJ63" s="12">
        <v>221390828</v>
      </c>
      <c r="AK63" s="12">
        <v>138076152</v>
      </c>
      <c r="AL63" s="12"/>
    </row>
    <row r="64" spans="1:38" s="13" customFormat="1" ht="12.75">
      <c r="A64" s="29" t="s">
        <v>97</v>
      </c>
      <c r="B64" s="63" t="s">
        <v>351</v>
      </c>
      <c r="C64" s="39" t="s">
        <v>352</v>
      </c>
      <c r="D64" s="80">
        <v>60987000</v>
      </c>
      <c r="E64" s="81">
        <v>61835000</v>
      </c>
      <c r="F64" s="82">
        <f t="shared" si="17"/>
        <v>122822000</v>
      </c>
      <c r="G64" s="80">
        <v>64693673</v>
      </c>
      <c r="H64" s="81">
        <v>62215000</v>
      </c>
      <c r="I64" s="82">
        <f t="shared" si="18"/>
        <v>126908673</v>
      </c>
      <c r="J64" s="80">
        <v>10112664</v>
      </c>
      <c r="K64" s="94">
        <v>14272193</v>
      </c>
      <c r="L64" s="81">
        <f t="shared" si="19"/>
        <v>24384857</v>
      </c>
      <c r="M64" s="40">
        <f t="shared" si="20"/>
        <v>0.19853818534138834</v>
      </c>
      <c r="N64" s="108">
        <v>13072961</v>
      </c>
      <c r="O64" s="109">
        <v>7777648</v>
      </c>
      <c r="P64" s="110">
        <f t="shared" si="21"/>
        <v>20850609</v>
      </c>
      <c r="Q64" s="40">
        <f t="shared" si="22"/>
        <v>0.16976281936460894</v>
      </c>
      <c r="R64" s="108">
        <v>11155892</v>
      </c>
      <c r="S64" s="110">
        <v>2010290</v>
      </c>
      <c r="T64" s="110">
        <f t="shared" si="23"/>
        <v>13166182</v>
      </c>
      <c r="U64" s="40">
        <f t="shared" si="24"/>
        <v>0.10374532873730387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34341517</v>
      </c>
      <c r="AA64" s="81">
        <f t="shared" si="28"/>
        <v>24060131</v>
      </c>
      <c r="AB64" s="81">
        <f t="shared" si="29"/>
        <v>58401648</v>
      </c>
      <c r="AC64" s="40">
        <f t="shared" si="30"/>
        <v>0.46018642082877975</v>
      </c>
      <c r="AD64" s="80">
        <v>10228188</v>
      </c>
      <c r="AE64" s="81">
        <v>4925596</v>
      </c>
      <c r="AF64" s="81">
        <f t="shared" si="31"/>
        <v>15153784</v>
      </c>
      <c r="AG64" s="40">
        <f t="shared" si="32"/>
        <v>0.3552014761114508</v>
      </c>
      <c r="AH64" s="40">
        <f t="shared" si="33"/>
        <v>-0.13116209126380585</v>
      </c>
      <c r="AI64" s="12">
        <v>76356000</v>
      </c>
      <c r="AJ64" s="12">
        <v>114490000</v>
      </c>
      <c r="AK64" s="12">
        <v>40667017</v>
      </c>
      <c r="AL64" s="12"/>
    </row>
    <row r="65" spans="1:38" s="13" customFormat="1" ht="12.75">
      <c r="A65" s="29" t="s">
        <v>97</v>
      </c>
      <c r="B65" s="63" t="s">
        <v>353</v>
      </c>
      <c r="C65" s="39" t="s">
        <v>354</v>
      </c>
      <c r="D65" s="80">
        <v>53271000</v>
      </c>
      <c r="E65" s="81">
        <v>19997000</v>
      </c>
      <c r="F65" s="82">
        <f t="shared" si="17"/>
        <v>73268000</v>
      </c>
      <c r="G65" s="80">
        <v>53271000</v>
      </c>
      <c r="H65" s="81">
        <v>26499690</v>
      </c>
      <c r="I65" s="82">
        <f t="shared" si="18"/>
        <v>79770690</v>
      </c>
      <c r="J65" s="80">
        <v>24160002</v>
      </c>
      <c r="K65" s="94">
        <v>13040669</v>
      </c>
      <c r="L65" s="81">
        <f t="shared" si="19"/>
        <v>37200671</v>
      </c>
      <c r="M65" s="40">
        <f t="shared" si="20"/>
        <v>0.5077342223071464</v>
      </c>
      <c r="N65" s="108">
        <v>13331230</v>
      </c>
      <c r="O65" s="109">
        <v>1277017</v>
      </c>
      <c r="P65" s="110">
        <f t="shared" si="21"/>
        <v>14608247</v>
      </c>
      <c r="Q65" s="40">
        <f t="shared" si="22"/>
        <v>0.1993809985259595</v>
      </c>
      <c r="R65" s="108">
        <v>24035654</v>
      </c>
      <c r="S65" s="110">
        <v>10061138</v>
      </c>
      <c r="T65" s="110">
        <f t="shared" si="23"/>
        <v>34096792</v>
      </c>
      <c r="U65" s="40">
        <f t="shared" si="24"/>
        <v>0.42743508925396034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61526886</v>
      </c>
      <c r="AA65" s="81">
        <f t="shared" si="28"/>
        <v>24378824</v>
      </c>
      <c r="AB65" s="81">
        <f t="shared" si="29"/>
        <v>85905710</v>
      </c>
      <c r="AC65" s="40">
        <f t="shared" si="30"/>
        <v>1.0769081977352835</v>
      </c>
      <c r="AD65" s="80">
        <v>13963292</v>
      </c>
      <c r="AE65" s="81">
        <v>5850663</v>
      </c>
      <c r="AF65" s="81">
        <f t="shared" si="31"/>
        <v>19813955</v>
      </c>
      <c r="AG65" s="40">
        <f t="shared" si="32"/>
        <v>0.4959895013941419</v>
      </c>
      <c r="AH65" s="40">
        <f t="shared" si="33"/>
        <v>0.7208473522827725</v>
      </c>
      <c r="AI65" s="12">
        <v>66554000</v>
      </c>
      <c r="AJ65" s="12">
        <v>111396124</v>
      </c>
      <c r="AK65" s="12">
        <v>55251308</v>
      </c>
      <c r="AL65" s="12"/>
    </row>
    <row r="66" spans="1:38" s="13" customFormat="1" ht="12.75">
      <c r="A66" s="29" t="s">
        <v>116</v>
      </c>
      <c r="B66" s="63" t="s">
        <v>355</v>
      </c>
      <c r="C66" s="39" t="s">
        <v>356</v>
      </c>
      <c r="D66" s="80">
        <v>496489540</v>
      </c>
      <c r="E66" s="81">
        <v>236926028</v>
      </c>
      <c r="F66" s="82">
        <f t="shared" si="17"/>
        <v>733415568</v>
      </c>
      <c r="G66" s="80">
        <v>535246497</v>
      </c>
      <c r="H66" s="81">
        <v>322809055</v>
      </c>
      <c r="I66" s="82">
        <f t="shared" si="18"/>
        <v>858055552</v>
      </c>
      <c r="J66" s="80">
        <v>98828949</v>
      </c>
      <c r="K66" s="94">
        <v>19268385</v>
      </c>
      <c r="L66" s="81">
        <f t="shared" si="19"/>
        <v>118097334</v>
      </c>
      <c r="M66" s="40">
        <f t="shared" si="20"/>
        <v>0.1610237621789888</v>
      </c>
      <c r="N66" s="108">
        <v>107979277</v>
      </c>
      <c r="O66" s="109">
        <v>28259076</v>
      </c>
      <c r="P66" s="110">
        <f t="shared" si="21"/>
        <v>136238353</v>
      </c>
      <c r="Q66" s="40">
        <f t="shared" si="22"/>
        <v>0.1857587416251846</v>
      </c>
      <c r="R66" s="108">
        <v>92611387</v>
      </c>
      <c r="S66" s="110">
        <v>33597238</v>
      </c>
      <c r="T66" s="110">
        <f t="shared" si="23"/>
        <v>126208625</v>
      </c>
      <c r="U66" s="40">
        <f t="shared" si="24"/>
        <v>0.14708677626504071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299419613</v>
      </c>
      <c r="AA66" s="81">
        <f t="shared" si="28"/>
        <v>81124699</v>
      </c>
      <c r="AB66" s="81">
        <f t="shared" si="29"/>
        <v>380544312</v>
      </c>
      <c r="AC66" s="40">
        <f t="shared" si="30"/>
        <v>0.44349612459590493</v>
      </c>
      <c r="AD66" s="80">
        <v>89020632</v>
      </c>
      <c r="AE66" s="81">
        <v>33304356</v>
      </c>
      <c r="AF66" s="81">
        <f t="shared" si="31"/>
        <v>122324988</v>
      </c>
      <c r="AG66" s="40">
        <f t="shared" si="32"/>
        <v>0.4648217736878084</v>
      </c>
      <c r="AH66" s="40">
        <f t="shared" si="33"/>
        <v>0.03174851731847306</v>
      </c>
      <c r="AI66" s="12">
        <v>638566190</v>
      </c>
      <c r="AJ66" s="12">
        <v>819117577</v>
      </c>
      <c r="AK66" s="12">
        <v>380743685</v>
      </c>
      <c r="AL66" s="12"/>
    </row>
    <row r="67" spans="1:38" s="59" customFormat="1" ht="12.75">
      <c r="A67" s="64"/>
      <c r="B67" s="65" t="s">
        <v>357</v>
      </c>
      <c r="C67" s="32"/>
      <c r="D67" s="84">
        <f>SUM(D60:D66)</f>
        <v>2718667133</v>
      </c>
      <c r="E67" s="85">
        <f>SUM(E60:E66)</f>
        <v>616161528</v>
      </c>
      <c r="F67" s="93">
        <f t="shared" si="17"/>
        <v>3334828661</v>
      </c>
      <c r="G67" s="84">
        <f>SUM(G60:G66)</f>
        <v>3015595017</v>
      </c>
      <c r="H67" s="85">
        <f>SUM(H60:H66)</f>
        <v>727082076</v>
      </c>
      <c r="I67" s="93">
        <f t="shared" si="18"/>
        <v>3742677093</v>
      </c>
      <c r="J67" s="84">
        <f>SUM(J60:J66)</f>
        <v>773292131</v>
      </c>
      <c r="K67" s="95">
        <f>SUM(K60:K66)</f>
        <v>73708385</v>
      </c>
      <c r="L67" s="85">
        <f t="shared" si="19"/>
        <v>847000516</v>
      </c>
      <c r="M67" s="44">
        <f t="shared" si="20"/>
        <v>0.2539862170148237</v>
      </c>
      <c r="N67" s="114">
        <f>SUM(N60:N66)</f>
        <v>715598294</v>
      </c>
      <c r="O67" s="115">
        <f>SUM(O60:O66)</f>
        <v>79079252</v>
      </c>
      <c r="P67" s="116">
        <f t="shared" si="21"/>
        <v>794677546</v>
      </c>
      <c r="Q67" s="44">
        <f t="shared" si="22"/>
        <v>0.23829636445600885</v>
      </c>
      <c r="R67" s="114">
        <f>SUM(R60:R66)</f>
        <v>659237556</v>
      </c>
      <c r="S67" s="116">
        <f>SUM(S60:S66)</f>
        <v>68535000</v>
      </c>
      <c r="T67" s="116">
        <f t="shared" si="23"/>
        <v>727772556</v>
      </c>
      <c r="U67" s="44">
        <f t="shared" si="24"/>
        <v>0.19445240343100045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2148127981</v>
      </c>
      <c r="AA67" s="85">
        <f t="shared" si="28"/>
        <v>221322637</v>
      </c>
      <c r="AB67" s="85">
        <f t="shared" si="29"/>
        <v>2369450618</v>
      </c>
      <c r="AC67" s="44">
        <f t="shared" si="30"/>
        <v>0.6330897801553942</v>
      </c>
      <c r="AD67" s="84">
        <f>SUM(AD60:AD66)</f>
        <v>673478932</v>
      </c>
      <c r="AE67" s="85">
        <f>SUM(AE60:AE66)</f>
        <v>82148068</v>
      </c>
      <c r="AF67" s="85">
        <f t="shared" si="31"/>
        <v>755627000</v>
      </c>
      <c r="AG67" s="44">
        <f t="shared" si="32"/>
        <v>0.6755559637840846</v>
      </c>
      <c r="AH67" s="44">
        <f t="shared" si="33"/>
        <v>-0.036862690189736425</v>
      </c>
      <c r="AI67" s="66">
        <f>SUM(AI60:AI66)</f>
        <v>3352207747</v>
      </c>
      <c r="AJ67" s="66">
        <f>SUM(AJ60:AJ66)</f>
        <v>3244206820</v>
      </c>
      <c r="AK67" s="66">
        <f>SUM(AK60:AK66)</f>
        <v>2191643265</v>
      </c>
      <c r="AL67" s="66"/>
    </row>
    <row r="68" spans="1:38" s="13" customFormat="1" ht="12.75">
      <c r="A68" s="29" t="s">
        <v>97</v>
      </c>
      <c r="B68" s="63" t="s">
        <v>358</v>
      </c>
      <c r="C68" s="39" t="s">
        <v>359</v>
      </c>
      <c r="D68" s="80">
        <v>115617259</v>
      </c>
      <c r="E68" s="81">
        <v>43458100</v>
      </c>
      <c r="F68" s="82">
        <f t="shared" si="17"/>
        <v>159075359</v>
      </c>
      <c r="G68" s="80">
        <v>132825916</v>
      </c>
      <c r="H68" s="81">
        <v>43458100</v>
      </c>
      <c r="I68" s="82">
        <f t="shared" si="18"/>
        <v>176284016</v>
      </c>
      <c r="J68" s="80">
        <v>21290444</v>
      </c>
      <c r="K68" s="94">
        <v>4196635</v>
      </c>
      <c r="L68" s="81">
        <f t="shared" si="19"/>
        <v>25487079</v>
      </c>
      <c r="M68" s="40">
        <f t="shared" si="20"/>
        <v>0.1602201570389038</v>
      </c>
      <c r="N68" s="108">
        <v>21774849</v>
      </c>
      <c r="O68" s="109">
        <v>12297811</v>
      </c>
      <c r="P68" s="110">
        <f t="shared" si="21"/>
        <v>34072660</v>
      </c>
      <c r="Q68" s="40">
        <f t="shared" si="22"/>
        <v>0.21419194156902704</v>
      </c>
      <c r="R68" s="108">
        <v>30594474</v>
      </c>
      <c r="S68" s="110">
        <v>4086798</v>
      </c>
      <c r="T68" s="110">
        <f t="shared" si="23"/>
        <v>34681272</v>
      </c>
      <c r="U68" s="40">
        <f t="shared" si="24"/>
        <v>0.1967352048526056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73659767</v>
      </c>
      <c r="AA68" s="81">
        <f t="shared" si="28"/>
        <v>20581244</v>
      </c>
      <c r="AB68" s="81">
        <f t="shared" si="29"/>
        <v>94241011</v>
      </c>
      <c r="AC68" s="40">
        <f t="shared" si="30"/>
        <v>0.5345975950536548</v>
      </c>
      <c r="AD68" s="80">
        <v>27314760</v>
      </c>
      <c r="AE68" s="81">
        <v>10356492</v>
      </c>
      <c r="AF68" s="81">
        <f t="shared" si="31"/>
        <v>37671252</v>
      </c>
      <c r="AG68" s="40">
        <f t="shared" si="32"/>
        <v>0.5238244775503068</v>
      </c>
      <c r="AH68" s="40">
        <f t="shared" si="33"/>
        <v>-0.07937033789054848</v>
      </c>
      <c r="AI68" s="12">
        <v>176189255</v>
      </c>
      <c r="AJ68" s="12">
        <v>186795114</v>
      </c>
      <c r="AK68" s="12">
        <v>97847853</v>
      </c>
      <c r="AL68" s="12"/>
    </row>
    <row r="69" spans="1:38" s="13" customFormat="1" ht="12.75">
      <c r="A69" s="29" t="s">
        <v>97</v>
      </c>
      <c r="B69" s="63" t="s">
        <v>360</v>
      </c>
      <c r="C69" s="39" t="s">
        <v>361</v>
      </c>
      <c r="D69" s="80">
        <v>932346446</v>
      </c>
      <c r="E69" s="81">
        <v>444416251</v>
      </c>
      <c r="F69" s="82">
        <f t="shared" si="17"/>
        <v>1376762697</v>
      </c>
      <c r="G69" s="80">
        <v>936913155</v>
      </c>
      <c r="H69" s="81">
        <v>314825702</v>
      </c>
      <c r="I69" s="82">
        <f t="shared" si="18"/>
        <v>1251738857</v>
      </c>
      <c r="J69" s="80">
        <v>221122657</v>
      </c>
      <c r="K69" s="94">
        <v>8533411</v>
      </c>
      <c r="L69" s="81">
        <f t="shared" si="19"/>
        <v>229656068</v>
      </c>
      <c r="M69" s="40">
        <f t="shared" si="20"/>
        <v>0.16680875251808192</v>
      </c>
      <c r="N69" s="108">
        <v>206214272</v>
      </c>
      <c r="O69" s="109">
        <v>16774711</v>
      </c>
      <c r="P69" s="110">
        <f t="shared" si="21"/>
        <v>222988983</v>
      </c>
      <c r="Q69" s="40">
        <f t="shared" si="22"/>
        <v>0.16196617142946892</v>
      </c>
      <c r="R69" s="108">
        <v>199370778</v>
      </c>
      <c r="S69" s="110">
        <v>8119181</v>
      </c>
      <c r="T69" s="110">
        <f t="shared" si="23"/>
        <v>207489959</v>
      </c>
      <c r="U69" s="40">
        <f t="shared" si="24"/>
        <v>0.16576137893273055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626707707</v>
      </c>
      <c r="AA69" s="81">
        <f t="shared" si="28"/>
        <v>33427303</v>
      </c>
      <c r="AB69" s="81">
        <f t="shared" si="29"/>
        <v>660135010</v>
      </c>
      <c r="AC69" s="40">
        <f t="shared" si="30"/>
        <v>0.5273743850870964</v>
      </c>
      <c r="AD69" s="80">
        <v>177854258</v>
      </c>
      <c r="AE69" s="81">
        <v>8971416</v>
      </c>
      <c r="AF69" s="81">
        <f t="shared" si="31"/>
        <v>186825674</v>
      </c>
      <c r="AG69" s="40">
        <f t="shared" si="32"/>
        <v>0.5566526037266826</v>
      </c>
      <c r="AH69" s="40">
        <f t="shared" si="33"/>
        <v>0.11060730871496816</v>
      </c>
      <c r="AI69" s="12">
        <v>1204016400</v>
      </c>
      <c r="AJ69" s="12">
        <v>1025149555</v>
      </c>
      <c r="AK69" s="12">
        <v>570652169</v>
      </c>
      <c r="AL69" s="12"/>
    </row>
    <row r="70" spans="1:38" s="13" customFormat="1" ht="12.75">
      <c r="A70" s="29" t="s">
        <v>97</v>
      </c>
      <c r="B70" s="63" t="s">
        <v>362</v>
      </c>
      <c r="C70" s="39" t="s">
        <v>363</v>
      </c>
      <c r="D70" s="80">
        <v>74517000</v>
      </c>
      <c r="E70" s="81">
        <v>33961234</v>
      </c>
      <c r="F70" s="82">
        <f t="shared" si="17"/>
        <v>108478234</v>
      </c>
      <c r="G70" s="80">
        <v>63193861</v>
      </c>
      <c r="H70" s="81">
        <v>33961234</v>
      </c>
      <c r="I70" s="82">
        <f t="shared" si="18"/>
        <v>97155095</v>
      </c>
      <c r="J70" s="80">
        <v>16494457</v>
      </c>
      <c r="K70" s="94">
        <v>1393437</v>
      </c>
      <c r="L70" s="81">
        <f t="shared" si="19"/>
        <v>17887894</v>
      </c>
      <c r="M70" s="40">
        <f t="shared" si="20"/>
        <v>0.16489846248787568</v>
      </c>
      <c r="N70" s="108">
        <v>13885403</v>
      </c>
      <c r="O70" s="109">
        <v>2853706</v>
      </c>
      <c r="P70" s="110">
        <f t="shared" si="21"/>
        <v>16739109</v>
      </c>
      <c r="Q70" s="40">
        <f t="shared" si="22"/>
        <v>0.15430845786077232</v>
      </c>
      <c r="R70" s="108">
        <v>13800100</v>
      </c>
      <c r="S70" s="110">
        <v>7612796</v>
      </c>
      <c r="T70" s="110">
        <f t="shared" si="23"/>
        <v>21412896</v>
      </c>
      <c r="U70" s="40">
        <f t="shared" si="24"/>
        <v>0.22039910516272976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44179960</v>
      </c>
      <c r="AA70" s="81">
        <f t="shared" si="28"/>
        <v>11859939</v>
      </c>
      <c r="AB70" s="81">
        <f t="shared" si="29"/>
        <v>56039899</v>
      </c>
      <c r="AC70" s="40">
        <f t="shared" si="30"/>
        <v>0.5768086480693576</v>
      </c>
      <c r="AD70" s="80">
        <v>15140849</v>
      </c>
      <c r="AE70" s="81">
        <v>5765769</v>
      </c>
      <c r="AF70" s="81">
        <f t="shared" si="31"/>
        <v>20906618</v>
      </c>
      <c r="AG70" s="40">
        <f t="shared" si="32"/>
        <v>0.5968007103852662</v>
      </c>
      <c r="AH70" s="40">
        <f t="shared" si="33"/>
        <v>0.024216159686851313</v>
      </c>
      <c r="AI70" s="12">
        <v>107753405</v>
      </c>
      <c r="AJ70" s="12">
        <v>97734009</v>
      </c>
      <c r="AK70" s="12">
        <v>58327726</v>
      </c>
      <c r="AL70" s="12"/>
    </row>
    <row r="71" spans="1:38" s="13" customFormat="1" ht="12.75">
      <c r="A71" s="29" t="s">
        <v>97</v>
      </c>
      <c r="B71" s="63" t="s">
        <v>364</v>
      </c>
      <c r="C71" s="39" t="s">
        <v>365</v>
      </c>
      <c r="D71" s="80">
        <v>64271996</v>
      </c>
      <c r="E71" s="81">
        <v>39359520</v>
      </c>
      <c r="F71" s="82">
        <f t="shared" si="17"/>
        <v>103631516</v>
      </c>
      <c r="G71" s="80">
        <v>73629764</v>
      </c>
      <c r="H71" s="81">
        <v>40624520</v>
      </c>
      <c r="I71" s="82">
        <f t="shared" si="18"/>
        <v>114254284</v>
      </c>
      <c r="J71" s="80">
        <v>8987765</v>
      </c>
      <c r="K71" s="94">
        <v>9322168</v>
      </c>
      <c r="L71" s="81">
        <f t="shared" si="19"/>
        <v>18309933</v>
      </c>
      <c r="M71" s="40">
        <f t="shared" si="20"/>
        <v>0.17668305653272504</v>
      </c>
      <c r="N71" s="108">
        <v>13813525</v>
      </c>
      <c r="O71" s="109">
        <v>9343113</v>
      </c>
      <c r="P71" s="110">
        <f t="shared" si="21"/>
        <v>23156638</v>
      </c>
      <c r="Q71" s="40">
        <f t="shared" si="22"/>
        <v>0.22345169591073047</v>
      </c>
      <c r="R71" s="108">
        <v>10178248</v>
      </c>
      <c r="S71" s="110">
        <v>2950151</v>
      </c>
      <c r="T71" s="110">
        <f t="shared" si="23"/>
        <v>13128399</v>
      </c>
      <c r="U71" s="40">
        <f t="shared" si="24"/>
        <v>0.11490509187384168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32979538</v>
      </c>
      <c r="AA71" s="81">
        <f t="shared" si="28"/>
        <v>21615432</v>
      </c>
      <c r="AB71" s="81">
        <f t="shared" si="29"/>
        <v>54594970</v>
      </c>
      <c r="AC71" s="40">
        <f t="shared" si="30"/>
        <v>0.4778373999525479</v>
      </c>
      <c r="AD71" s="80">
        <v>10302018</v>
      </c>
      <c r="AE71" s="81">
        <v>1586603</v>
      </c>
      <c r="AF71" s="81">
        <f t="shared" si="31"/>
        <v>11888621</v>
      </c>
      <c r="AG71" s="40">
        <f t="shared" si="32"/>
        <v>0.327979897240162</v>
      </c>
      <c r="AH71" s="40">
        <f t="shared" si="33"/>
        <v>0.10428274229618384</v>
      </c>
      <c r="AI71" s="12">
        <v>94299012</v>
      </c>
      <c r="AJ71" s="12">
        <v>105207445</v>
      </c>
      <c r="AK71" s="12">
        <v>34505927</v>
      </c>
      <c r="AL71" s="12"/>
    </row>
    <row r="72" spans="1:38" s="13" customFormat="1" ht="12.75">
      <c r="A72" s="29" t="s">
        <v>116</v>
      </c>
      <c r="B72" s="63" t="s">
        <v>366</v>
      </c>
      <c r="C72" s="39" t="s">
        <v>367</v>
      </c>
      <c r="D72" s="80">
        <v>428483876</v>
      </c>
      <c r="E72" s="81">
        <v>262932789</v>
      </c>
      <c r="F72" s="82">
        <f t="shared" si="17"/>
        <v>691416665</v>
      </c>
      <c r="G72" s="80">
        <v>478849964</v>
      </c>
      <c r="H72" s="81">
        <v>299284768</v>
      </c>
      <c r="I72" s="82">
        <f t="shared" si="18"/>
        <v>778134732</v>
      </c>
      <c r="J72" s="80">
        <v>106320806</v>
      </c>
      <c r="K72" s="94">
        <v>41106395</v>
      </c>
      <c r="L72" s="81">
        <f t="shared" si="19"/>
        <v>147427201</v>
      </c>
      <c r="M72" s="40">
        <f t="shared" si="20"/>
        <v>0.21322483021146157</v>
      </c>
      <c r="N72" s="108">
        <v>113548496</v>
      </c>
      <c r="O72" s="109">
        <v>59158229</v>
      </c>
      <c r="P72" s="110">
        <f t="shared" si="21"/>
        <v>172706725</v>
      </c>
      <c r="Q72" s="40">
        <f t="shared" si="22"/>
        <v>0.24978675485063698</v>
      </c>
      <c r="R72" s="108">
        <v>101343207</v>
      </c>
      <c r="S72" s="110">
        <v>30087383</v>
      </c>
      <c r="T72" s="110">
        <f t="shared" si="23"/>
        <v>131430590</v>
      </c>
      <c r="U72" s="40">
        <f t="shared" si="24"/>
        <v>0.16890466984064656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321212509</v>
      </c>
      <c r="AA72" s="81">
        <f t="shared" si="28"/>
        <v>130352007</v>
      </c>
      <c r="AB72" s="81">
        <f t="shared" si="29"/>
        <v>451564516</v>
      </c>
      <c r="AC72" s="40">
        <f t="shared" si="30"/>
        <v>0.5803166179709865</v>
      </c>
      <c r="AD72" s="80">
        <v>87792847</v>
      </c>
      <c r="AE72" s="81">
        <v>37020414</v>
      </c>
      <c r="AF72" s="81">
        <f t="shared" si="31"/>
        <v>124813261</v>
      </c>
      <c r="AG72" s="40">
        <f t="shared" si="32"/>
        <v>0.5846898857965442</v>
      </c>
      <c r="AH72" s="40">
        <f t="shared" si="33"/>
        <v>0.05301783598138665</v>
      </c>
      <c r="AI72" s="12">
        <v>618854510</v>
      </c>
      <c r="AJ72" s="12">
        <v>638560449</v>
      </c>
      <c r="AK72" s="12">
        <v>373359836</v>
      </c>
      <c r="AL72" s="12"/>
    </row>
    <row r="73" spans="1:38" s="59" customFormat="1" ht="12.75">
      <c r="A73" s="64"/>
      <c r="B73" s="65" t="s">
        <v>368</v>
      </c>
      <c r="C73" s="32"/>
      <c r="D73" s="84">
        <f>SUM(D68:D72)</f>
        <v>1615236577</v>
      </c>
      <c r="E73" s="85">
        <f>SUM(E68:E72)</f>
        <v>824127894</v>
      </c>
      <c r="F73" s="93">
        <f t="shared" si="17"/>
        <v>2439364471</v>
      </c>
      <c r="G73" s="84">
        <f>SUM(G68:G72)</f>
        <v>1685412660</v>
      </c>
      <c r="H73" s="85">
        <f>SUM(H68:H72)</f>
        <v>732154324</v>
      </c>
      <c r="I73" s="93">
        <f t="shared" si="18"/>
        <v>2417566984</v>
      </c>
      <c r="J73" s="84">
        <f>SUM(J68:J72)</f>
        <v>374216129</v>
      </c>
      <c r="K73" s="95">
        <f>SUM(K68:K72)</f>
        <v>64552046</v>
      </c>
      <c r="L73" s="85">
        <f t="shared" si="19"/>
        <v>438768175</v>
      </c>
      <c r="M73" s="44">
        <f t="shared" si="20"/>
        <v>0.17986987193436088</v>
      </c>
      <c r="N73" s="114">
        <f>SUM(N68:N72)</f>
        <v>369236545</v>
      </c>
      <c r="O73" s="115">
        <f>SUM(O68:O72)</f>
        <v>100427570</v>
      </c>
      <c r="P73" s="116">
        <f t="shared" si="21"/>
        <v>469664115</v>
      </c>
      <c r="Q73" s="44">
        <f t="shared" si="22"/>
        <v>0.1925354413346295</v>
      </c>
      <c r="R73" s="114">
        <f>SUM(R68:R72)</f>
        <v>355286807</v>
      </c>
      <c r="S73" s="116">
        <f>SUM(S68:S72)</f>
        <v>52856309</v>
      </c>
      <c r="T73" s="116">
        <f t="shared" si="23"/>
        <v>408143116</v>
      </c>
      <c r="U73" s="44">
        <f t="shared" si="24"/>
        <v>0.16882391209889222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1098739481</v>
      </c>
      <c r="AA73" s="85">
        <f t="shared" si="28"/>
        <v>217835925</v>
      </c>
      <c r="AB73" s="85">
        <f t="shared" si="29"/>
        <v>1316575406</v>
      </c>
      <c r="AC73" s="44">
        <f t="shared" si="30"/>
        <v>0.5445869399745245</v>
      </c>
      <c r="AD73" s="84">
        <f>SUM(AD68:AD72)</f>
        <v>318404732</v>
      </c>
      <c r="AE73" s="85">
        <f>SUM(AE68:AE72)</f>
        <v>63700694</v>
      </c>
      <c r="AF73" s="85">
        <f t="shared" si="31"/>
        <v>382105426</v>
      </c>
      <c r="AG73" s="44">
        <f t="shared" si="32"/>
        <v>0.5525800020668861</v>
      </c>
      <c r="AH73" s="44">
        <f t="shared" si="33"/>
        <v>0.06814268583561023</v>
      </c>
      <c r="AI73" s="66">
        <f>SUM(AI68:AI72)</f>
        <v>2201112582</v>
      </c>
      <c r="AJ73" s="66">
        <f>SUM(AJ68:AJ72)</f>
        <v>2053446572</v>
      </c>
      <c r="AK73" s="66">
        <f>SUM(AK68:AK72)</f>
        <v>1134693511</v>
      </c>
      <c r="AL73" s="66"/>
    </row>
    <row r="74" spans="1:38" s="13" customFormat="1" ht="12.75">
      <c r="A74" s="29" t="s">
        <v>97</v>
      </c>
      <c r="B74" s="63" t="s">
        <v>369</v>
      </c>
      <c r="C74" s="39" t="s">
        <v>370</v>
      </c>
      <c r="D74" s="80">
        <v>57457000</v>
      </c>
      <c r="E74" s="81">
        <v>60055000</v>
      </c>
      <c r="F74" s="82">
        <f aca="true" t="shared" si="34" ref="F74:F81">$D74+$E74</f>
        <v>117512000</v>
      </c>
      <c r="G74" s="80">
        <v>55744084</v>
      </c>
      <c r="H74" s="81">
        <v>60055000</v>
      </c>
      <c r="I74" s="82">
        <f aca="true" t="shared" si="35" ref="I74:I81">$G74+$H74</f>
        <v>115799084</v>
      </c>
      <c r="J74" s="80">
        <v>8629169</v>
      </c>
      <c r="K74" s="94">
        <v>9505184</v>
      </c>
      <c r="L74" s="81">
        <f aca="true" t="shared" si="36" ref="L74:L81">$J74+$K74</f>
        <v>18134353</v>
      </c>
      <c r="M74" s="40">
        <f aca="true" t="shared" si="37" ref="M74:M81">IF($F74=0,0,$L74/$F74)</f>
        <v>0.15431915889441078</v>
      </c>
      <c r="N74" s="108">
        <v>14109452</v>
      </c>
      <c r="O74" s="109">
        <v>9919174</v>
      </c>
      <c r="P74" s="110">
        <f aca="true" t="shared" si="38" ref="P74:P81">$N74+$O74</f>
        <v>24028626</v>
      </c>
      <c r="Q74" s="40">
        <f aca="true" t="shared" si="39" ref="Q74:Q81">IF($F74=0,0,$P74/$F74)</f>
        <v>0.20447806181496359</v>
      </c>
      <c r="R74" s="108">
        <v>16336239</v>
      </c>
      <c r="S74" s="110">
        <v>6475083</v>
      </c>
      <c r="T74" s="110">
        <f aca="true" t="shared" si="40" ref="T74:T81">$R74+$S74</f>
        <v>22811322</v>
      </c>
      <c r="U74" s="40">
        <f aca="true" t="shared" si="41" ref="U74:U81">IF($I74=0,0,$T74/$I74)</f>
        <v>0.19699052196302347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$J74+$N74+$R74</f>
        <v>39074860</v>
      </c>
      <c r="AA74" s="81">
        <f aca="true" t="shared" si="45" ref="AA74:AA81">$K74+$O74+$S74</f>
        <v>25899441</v>
      </c>
      <c r="AB74" s="81">
        <f aca="true" t="shared" si="46" ref="AB74:AB81">$Z74+$AA74</f>
        <v>64974301</v>
      </c>
      <c r="AC74" s="40">
        <f aca="true" t="shared" si="47" ref="AC74:AC81">IF($I74=0,0,$AB74/$I74)</f>
        <v>0.5610951205797103</v>
      </c>
      <c r="AD74" s="80">
        <v>12350516</v>
      </c>
      <c r="AE74" s="81">
        <v>4813637</v>
      </c>
      <c r="AF74" s="81">
        <f aca="true" t="shared" si="48" ref="AF74:AF81">$AD74+$AE74</f>
        <v>17164153</v>
      </c>
      <c r="AG74" s="40">
        <f aca="true" t="shared" si="49" ref="AG74:AG81">IF($AJ74=0,0,$AK74/$AJ74)</f>
        <v>0.38317536214814196</v>
      </c>
      <c r="AH74" s="40">
        <f aca="true" t="shared" si="50" ref="AH74:AH81">IF($AF74=0,0,(($T74/$AF74)-1))</f>
        <v>0.32900947690223914</v>
      </c>
      <c r="AI74" s="12">
        <v>89124269</v>
      </c>
      <c r="AJ74" s="12">
        <v>110772417</v>
      </c>
      <c r="AK74" s="12">
        <v>42445261</v>
      </c>
      <c r="AL74" s="12"/>
    </row>
    <row r="75" spans="1:38" s="13" customFormat="1" ht="12.75">
      <c r="A75" s="29" t="s">
        <v>97</v>
      </c>
      <c r="B75" s="63" t="s">
        <v>371</v>
      </c>
      <c r="C75" s="39" t="s">
        <v>372</v>
      </c>
      <c r="D75" s="80">
        <v>34891248</v>
      </c>
      <c r="E75" s="81">
        <v>10577000</v>
      </c>
      <c r="F75" s="82">
        <f t="shared" si="34"/>
        <v>45468248</v>
      </c>
      <c r="G75" s="80">
        <v>39448048</v>
      </c>
      <c r="H75" s="81">
        <v>4792000</v>
      </c>
      <c r="I75" s="82">
        <f t="shared" si="35"/>
        <v>44240048</v>
      </c>
      <c r="J75" s="80">
        <v>6207782</v>
      </c>
      <c r="K75" s="94">
        <v>42195</v>
      </c>
      <c r="L75" s="81">
        <f t="shared" si="36"/>
        <v>6249977</v>
      </c>
      <c r="M75" s="40">
        <f t="shared" si="37"/>
        <v>0.13745805644413658</v>
      </c>
      <c r="N75" s="108">
        <v>6463714</v>
      </c>
      <c r="O75" s="109">
        <v>335027</v>
      </c>
      <c r="P75" s="110">
        <f t="shared" si="38"/>
        <v>6798741</v>
      </c>
      <c r="Q75" s="40">
        <f t="shared" si="39"/>
        <v>0.1495272261205226</v>
      </c>
      <c r="R75" s="108">
        <v>5013742</v>
      </c>
      <c r="S75" s="110">
        <v>1077417</v>
      </c>
      <c r="T75" s="110">
        <f t="shared" si="40"/>
        <v>6091159</v>
      </c>
      <c r="U75" s="40">
        <f t="shared" si="41"/>
        <v>0.13768427647275608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17685238</v>
      </c>
      <c r="AA75" s="81">
        <f t="shared" si="45"/>
        <v>1454639</v>
      </c>
      <c r="AB75" s="81">
        <f t="shared" si="46"/>
        <v>19139877</v>
      </c>
      <c r="AC75" s="40">
        <f t="shared" si="47"/>
        <v>0.43263689496901087</v>
      </c>
      <c r="AD75" s="80">
        <v>4888221</v>
      </c>
      <c r="AE75" s="81">
        <v>306529</v>
      </c>
      <c r="AF75" s="81">
        <f t="shared" si="48"/>
        <v>5194750</v>
      </c>
      <c r="AG75" s="40">
        <f t="shared" si="49"/>
        <v>0.5414309328096004</v>
      </c>
      <c r="AH75" s="40">
        <f t="shared" si="50"/>
        <v>0.1725605659560132</v>
      </c>
      <c r="AI75" s="12">
        <v>34536981</v>
      </c>
      <c r="AJ75" s="12">
        <v>45558086</v>
      </c>
      <c r="AK75" s="12">
        <v>24666557</v>
      </c>
      <c r="AL75" s="12"/>
    </row>
    <row r="76" spans="1:38" s="13" customFormat="1" ht="12.75">
      <c r="A76" s="29" t="s">
        <v>97</v>
      </c>
      <c r="B76" s="63" t="s">
        <v>373</v>
      </c>
      <c r="C76" s="39" t="s">
        <v>374</v>
      </c>
      <c r="D76" s="80">
        <v>227865574</v>
      </c>
      <c r="E76" s="81">
        <v>86876187</v>
      </c>
      <c r="F76" s="82">
        <f t="shared" si="34"/>
        <v>314741761</v>
      </c>
      <c r="G76" s="80">
        <v>274808389</v>
      </c>
      <c r="H76" s="81">
        <v>82876187</v>
      </c>
      <c r="I76" s="82">
        <f t="shared" si="35"/>
        <v>357684576</v>
      </c>
      <c r="J76" s="80">
        <v>80098278</v>
      </c>
      <c r="K76" s="94">
        <v>4156574</v>
      </c>
      <c r="L76" s="81">
        <f t="shared" si="36"/>
        <v>84254852</v>
      </c>
      <c r="M76" s="40">
        <f t="shared" si="37"/>
        <v>0.2676951788421874</v>
      </c>
      <c r="N76" s="108">
        <v>61083776</v>
      </c>
      <c r="O76" s="109">
        <v>14900919</v>
      </c>
      <c r="P76" s="110">
        <f t="shared" si="38"/>
        <v>75984695</v>
      </c>
      <c r="Q76" s="40">
        <f t="shared" si="39"/>
        <v>0.24141917093740858</v>
      </c>
      <c r="R76" s="108">
        <v>59692432</v>
      </c>
      <c r="S76" s="110">
        <v>14928665</v>
      </c>
      <c r="T76" s="110">
        <f t="shared" si="40"/>
        <v>74621097</v>
      </c>
      <c r="U76" s="40">
        <f t="shared" si="41"/>
        <v>0.20862263012425786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200874486</v>
      </c>
      <c r="AA76" s="81">
        <f t="shared" si="45"/>
        <v>33986158</v>
      </c>
      <c r="AB76" s="81">
        <f t="shared" si="46"/>
        <v>234860644</v>
      </c>
      <c r="AC76" s="40">
        <f t="shared" si="47"/>
        <v>0.6566138429184042</v>
      </c>
      <c r="AD76" s="80">
        <v>48690090</v>
      </c>
      <c r="AE76" s="81">
        <v>24610777</v>
      </c>
      <c r="AF76" s="81">
        <f t="shared" si="48"/>
        <v>73300867</v>
      </c>
      <c r="AG76" s="40">
        <f t="shared" si="49"/>
        <v>0.71025304297218</v>
      </c>
      <c r="AH76" s="40">
        <f t="shared" si="50"/>
        <v>0.018011110291505927</v>
      </c>
      <c r="AI76" s="12">
        <v>393480969</v>
      </c>
      <c r="AJ76" s="12">
        <v>303809465</v>
      </c>
      <c r="AK76" s="12">
        <v>215781597</v>
      </c>
      <c r="AL76" s="12"/>
    </row>
    <row r="77" spans="1:38" s="13" customFormat="1" ht="12.75">
      <c r="A77" s="29" t="s">
        <v>97</v>
      </c>
      <c r="B77" s="63" t="s">
        <v>375</v>
      </c>
      <c r="C77" s="39" t="s">
        <v>376</v>
      </c>
      <c r="D77" s="80">
        <v>73633105</v>
      </c>
      <c r="E77" s="81">
        <v>39047330</v>
      </c>
      <c r="F77" s="82">
        <f t="shared" si="34"/>
        <v>112680435</v>
      </c>
      <c r="G77" s="80">
        <v>41637623</v>
      </c>
      <c r="H77" s="81">
        <v>39047330</v>
      </c>
      <c r="I77" s="82">
        <f t="shared" si="35"/>
        <v>80684953</v>
      </c>
      <c r="J77" s="80">
        <v>10997883</v>
      </c>
      <c r="K77" s="94">
        <v>1457824</v>
      </c>
      <c r="L77" s="81">
        <f t="shared" si="36"/>
        <v>12455707</v>
      </c>
      <c r="M77" s="40">
        <f t="shared" si="37"/>
        <v>0.11054010396747226</v>
      </c>
      <c r="N77" s="108">
        <v>14715003</v>
      </c>
      <c r="O77" s="109">
        <v>6500264</v>
      </c>
      <c r="P77" s="110">
        <f t="shared" si="38"/>
        <v>21215267</v>
      </c>
      <c r="Q77" s="40">
        <f t="shared" si="39"/>
        <v>0.18827817801732838</v>
      </c>
      <c r="R77" s="108">
        <v>14395278</v>
      </c>
      <c r="S77" s="110">
        <v>3841938</v>
      </c>
      <c r="T77" s="110">
        <f t="shared" si="40"/>
        <v>18237216</v>
      </c>
      <c r="U77" s="40">
        <f t="shared" si="41"/>
        <v>0.22602995133429649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40108164</v>
      </c>
      <c r="AA77" s="81">
        <f t="shared" si="45"/>
        <v>11800026</v>
      </c>
      <c r="AB77" s="81">
        <f t="shared" si="46"/>
        <v>51908190</v>
      </c>
      <c r="AC77" s="40">
        <f t="shared" si="47"/>
        <v>0.6433441189461931</v>
      </c>
      <c r="AD77" s="80">
        <v>11236880</v>
      </c>
      <c r="AE77" s="81">
        <v>7815069</v>
      </c>
      <c r="AF77" s="81">
        <f t="shared" si="48"/>
        <v>19051949</v>
      </c>
      <c r="AG77" s="40">
        <f t="shared" si="49"/>
        <v>0.4903719985525851</v>
      </c>
      <c r="AH77" s="40">
        <f t="shared" si="50"/>
        <v>-0.042763761334863926</v>
      </c>
      <c r="AI77" s="12">
        <v>89016122</v>
      </c>
      <c r="AJ77" s="12">
        <v>92855200</v>
      </c>
      <c r="AK77" s="12">
        <v>45533590</v>
      </c>
      <c r="AL77" s="12"/>
    </row>
    <row r="78" spans="1:38" s="13" customFormat="1" ht="12.75">
      <c r="A78" s="29" t="s">
        <v>97</v>
      </c>
      <c r="B78" s="63" t="s">
        <v>377</v>
      </c>
      <c r="C78" s="39" t="s">
        <v>378</v>
      </c>
      <c r="D78" s="80">
        <v>115596757</v>
      </c>
      <c r="E78" s="81">
        <v>56218240</v>
      </c>
      <c r="F78" s="82">
        <f t="shared" si="34"/>
        <v>171814997</v>
      </c>
      <c r="G78" s="80">
        <v>114950757</v>
      </c>
      <c r="H78" s="81">
        <v>85788852</v>
      </c>
      <c r="I78" s="82">
        <f t="shared" si="35"/>
        <v>200739609</v>
      </c>
      <c r="J78" s="80">
        <v>30380983</v>
      </c>
      <c r="K78" s="94">
        <v>20306612</v>
      </c>
      <c r="L78" s="81">
        <f t="shared" si="36"/>
        <v>50687595</v>
      </c>
      <c r="M78" s="40">
        <f t="shared" si="37"/>
        <v>0.29501263501462566</v>
      </c>
      <c r="N78" s="108">
        <v>31950028</v>
      </c>
      <c r="O78" s="109">
        <v>8544525</v>
      </c>
      <c r="P78" s="110">
        <f t="shared" si="38"/>
        <v>40494553</v>
      </c>
      <c r="Q78" s="40">
        <f t="shared" si="39"/>
        <v>0.2356869522862431</v>
      </c>
      <c r="R78" s="108">
        <v>25545249</v>
      </c>
      <c r="S78" s="110">
        <v>16977492</v>
      </c>
      <c r="T78" s="110">
        <f t="shared" si="40"/>
        <v>42522741</v>
      </c>
      <c r="U78" s="40">
        <f t="shared" si="41"/>
        <v>0.21183034684500157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87876260</v>
      </c>
      <c r="AA78" s="81">
        <f t="shared" si="45"/>
        <v>45828629</v>
      </c>
      <c r="AB78" s="81">
        <f t="shared" si="46"/>
        <v>133704889</v>
      </c>
      <c r="AC78" s="40">
        <f t="shared" si="47"/>
        <v>0.666061320264901</v>
      </c>
      <c r="AD78" s="80">
        <v>24087371</v>
      </c>
      <c r="AE78" s="81">
        <v>14619967</v>
      </c>
      <c r="AF78" s="81">
        <f t="shared" si="48"/>
        <v>38707338</v>
      </c>
      <c r="AG78" s="40">
        <f t="shared" si="49"/>
        <v>0.6137420028742279</v>
      </c>
      <c r="AH78" s="40">
        <f t="shared" si="50"/>
        <v>0.09857053461025922</v>
      </c>
      <c r="AI78" s="12">
        <v>154019789</v>
      </c>
      <c r="AJ78" s="12">
        <v>171391421</v>
      </c>
      <c r="AK78" s="12">
        <v>105190114</v>
      </c>
      <c r="AL78" s="12"/>
    </row>
    <row r="79" spans="1:38" s="13" customFormat="1" ht="12.75">
      <c r="A79" s="29" t="s">
        <v>116</v>
      </c>
      <c r="B79" s="63" t="s">
        <v>379</v>
      </c>
      <c r="C79" s="39" t="s">
        <v>380</v>
      </c>
      <c r="D79" s="80">
        <v>230123413</v>
      </c>
      <c r="E79" s="81">
        <v>209374553</v>
      </c>
      <c r="F79" s="82">
        <f t="shared" si="34"/>
        <v>439497966</v>
      </c>
      <c r="G79" s="80">
        <v>306494173</v>
      </c>
      <c r="H79" s="81">
        <v>186531816</v>
      </c>
      <c r="I79" s="82">
        <f t="shared" si="35"/>
        <v>493025989</v>
      </c>
      <c r="J79" s="80">
        <v>53549916</v>
      </c>
      <c r="K79" s="94">
        <v>25038809</v>
      </c>
      <c r="L79" s="81">
        <f t="shared" si="36"/>
        <v>78588725</v>
      </c>
      <c r="M79" s="40">
        <f t="shared" si="37"/>
        <v>0.17881476384352596</v>
      </c>
      <c r="N79" s="108">
        <v>60983523</v>
      </c>
      <c r="O79" s="109">
        <v>43863082</v>
      </c>
      <c r="P79" s="110">
        <f t="shared" si="38"/>
        <v>104846605</v>
      </c>
      <c r="Q79" s="40">
        <f t="shared" si="39"/>
        <v>0.23855993226598915</v>
      </c>
      <c r="R79" s="108">
        <v>59446297</v>
      </c>
      <c r="S79" s="110">
        <v>24762583</v>
      </c>
      <c r="T79" s="110">
        <f t="shared" si="40"/>
        <v>84208880</v>
      </c>
      <c r="U79" s="40">
        <f t="shared" si="41"/>
        <v>0.17080008331974564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173979736</v>
      </c>
      <c r="AA79" s="81">
        <f t="shared" si="45"/>
        <v>93664474</v>
      </c>
      <c r="AB79" s="81">
        <f t="shared" si="46"/>
        <v>267644210</v>
      </c>
      <c r="AC79" s="40">
        <f t="shared" si="47"/>
        <v>0.5428602466633864</v>
      </c>
      <c r="AD79" s="80">
        <v>51152867</v>
      </c>
      <c r="AE79" s="81">
        <v>23040880</v>
      </c>
      <c r="AF79" s="81">
        <f t="shared" si="48"/>
        <v>74193747</v>
      </c>
      <c r="AG79" s="40">
        <f t="shared" si="49"/>
        <v>0.4630012052152232</v>
      </c>
      <c r="AH79" s="40">
        <f t="shared" si="50"/>
        <v>0.13498621386516585</v>
      </c>
      <c r="AI79" s="12">
        <v>599357614</v>
      </c>
      <c r="AJ79" s="12">
        <v>535134296</v>
      </c>
      <c r="AK79" s="12">
        <v>247767824</v>
      </c>
      <c r="AL79" s="12"/>
    </row>
    <row r="80" spans="1:38" s="59" customFormat="1" ht="12.75">
      <c r="A80" s="64"/>
      <c r="B80" s="65" t="s">
        <v>381</v>
      </c>
      <c r="C80" s="32"/>
      <c r="D80" s="84">
        <f>SUM(D74:D79)</f>
        <v>739567097</v>
      </c>
      <c r="E80" s="85">
        <f>SUM(E74:E79)</f>
        <v>462148310</v>
      </c>
      <c r="F80" s="86">
        <f t="shared" si="34"/>
        <v>1201715407</v>
      </c>
      <c r="G80" s="84">
        <f>SUM(G74:G79)</f>
        <v>833083074</v>
      </c>
      <c r="H80" s="85">
        <f>SUM(H74:H79)</f>
        <v>459091185</v>
      </c>
      <c r="I80" s="93">
        <f t="shared" si="35"/>
        <v>1292174259</v>
      </c>
      <c r="J80" s="84">
        <f>SUM(J74:J79)</f>
        <v>189864011</v>
      </c>
      <c r="K80" s="95">
        <f>SUM(K74:K79)</f>
        <v>60507198</v>
      </c>
      <c r="L80" s="85">
        <f t="shared" si="36"/>
        <v>250371209</v>
      </c>
      <c r="M80" s="44">
        <f t="shared" si="37"/>
        <v>0.2083448439968283</v>
      </c>
      <c r="N80" s="114">
        <f>SUM(N74:N79)</f>
        <v>189305496</v>
      </c>
      <c r="O80" s="115">
        <f>SUM(O74:O79)</f>
        <v>84062991</v>
      </c>
      <c r="P80" s="116">
        <f t="shared" si="38"/>
        <v>273368487</v>
      </c>
      <c r="Q80" s="44">
        <f t="shared" si="39"/>
        <v>0.22748188581724657</v>
      </c>
      <c r="R80" s="114">
        <f>SUM(R74:R79)</f>
        <v>180429237</v>
      </c>
      <c r="S80" s="116">
        <f>SUM(S74:S79)</f>
        <v>68063178</v>
      </c>
      <c r="T80" s="116">
        <f t="shared" si="40"/>
        <v>248492415</v>
      </c>
      <c r="U80" s="44">
        <f t="shared" si="41"/>
        <v>0.1923056532578707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559598744</v>
      </c>
      <c r="AA80" s="85">
        <f t="shared" si="45"/>
        <v>212633367</v>
      </c>
      <c r="AB80" s="85">
        <f t="shared" si="46"/>
        <v>772232111</v>
      </c>
      <c r="AC80" s="44">
        <f t="shared" si="47"/>
        <v>0.59762226775638</v>
      </c>
      <c r="AD80" s="84">
        <f>SUM(AD74:AD79)</f>
        <v>152405945</v>
      </c>
      <c r="AE80" s="85">
        <f>SUM(AE74:AE79)</f>
        <v>75206859</v>
      </c>
      <c r="AF80" s="85">
        <f t="shared" si="48"/>
        <v>227612804</v>
      </c>
      <c r="AG80" s="44">
        <f t="shared" si="49"/>
        <v>0.5409874112567812</v>
      </c>
      <c r="AH80" s="44">
        <f t="shared" si="50"/>
        <v>0.09173302482579149</v>
      </c>
      <c r="AI80" s="66">
        <f>SUM(AI74:AI79)</f>
        <v>1359535744</v>
      </c>
      <c r="AJ80" s="66">
        <f>SUM(AJ74:AJ79)</f>
        <v>1259520885</v>
      </c>
      <c r="AK80" s="66">
        <f>SUM(AK74:AK79)</f>
        <v>681384943</v>
      </c>
      <c r="AL80" s="66"/>
    </row>
    <row r="81" spans="1:38" s="59" customFormat="1" ht="12.75">
      <c r="A81" s="64"/>
      <c r="B81" s="65" t="s">
        <v>382</v>
      </c>
      <c r="C81" s="32"/>
      <c r="D81" s="84">
        <f>SUM(D9,D11:D17,D19:D26,D28:D33,D35:D39,D41:D44,D46:D51,D53:D58,D60:D66,D68:D72,D74:D79)</f>
        <v>40190012007</v>
      </c>
      <c r="E81" s="85">
        <f>SUM(E9,E11:E17,E19:E26,E28:E33,E35:E39,E41:E44,E46:E51,E53:E58,E60:E66,E68:E72,E74:E79)</f>
        <v>10848900785</v>
      </c>
      <c r="F81" s="86">
        <f t="shared" si="34"/>
        <v>51038912792</v>
      </c>
      <c r="G81" s="84">
        <f>SUM(G9,G11:G17,G19:G26,G28:G33,G35:G39,G41:G44,G46:G51,G53:G58,G60:G66,G68:G72,G74:G79)</f>
        <v>41344638369</v>
      </c>
      <c r="H81" s="85">
        <f>SUM(H9,H11:H17,H19:H26,H28:H33,H35:H39,H41:H44,H46:H51,H53:H58,H60:H66,H68:H72,H74:H79)</f>
        <v>10931893673</v>
      </c>
      <c r="I81" s="93">
        <f t="shared" si="35"/>
        <v>52276532042</v>
      </c>
      <c r="J81" s="84">
        <f>SUM(J9,J11:J17,J19:J26,J28:J33,J35:J39,J41:J44,J46:J51,J53:J58,J60:J66,J68:J72,J74:J79)</f>
        <v>9233988777</v>
      </c>
      <c r="K81" s="95">
        <f>SUM(K9,K11:K17,K19:K26,K28:K33,K35:K39,K41:K44,K46:K51,K53:K58,K60:K66,K68:K72,K74:K79)</f>
        <v>1153895986</v>
      </c>
      <c r="L81" s="85">
        <f t="shared" si="36"/>
        <v>10387884763</v>
      </c>
      <c r="M81" s="44">
        <f t="shared" si="37"/>
        <v>0.20352872337492717</v>
      </c>
      <c r="N81" s="114">
        <f>SUM(N9,N11:N17,N19:N26,N28:N33,N35:N39,N41:N44,N46:N51,N53:N58,N60:N66,N68:N72,N74:N79)</f>
        <v>9880427772</v>
      </c>
      <c r="O81" s="115">
        <f>SUM(O9,O11:O17,O19:O26,O28:O33,O35:O39,O41:O44,O46:O51,O53:O58,O60:O66,O68:O72,O74:O79)</f>
        <v>1757347044</v>
      </c>
      <c r="P81" s="116">
        <f t="shared" si="38"/>
        <v>11637774816</v>
      </c>
      <c r="Q81" s="44">
        <f t="shared" si="39"/>
        <v>0.2280176864939831</v>
      </c>
      <c r="R81" s="114">
        <f>SUM(R9,R11:R17,R19:R26,R28:R33,R35:R39,R41:R44,R46:R51,R53:R58,R60:R66,R68:R72,R74:R79)</f>
        <v>8672226311</v>
      </c>
      <c r="S81" s="116">
        <f>SUM(S9,S11:S17,S19:S26,S28:S33,S35:S39,S41:S44,S46:S51,S53:S58,S60:S66,S68:S72,S74:S79)</f>
        <v>1479675177</v>
      </c>
      <c r="T81" s="116">
        <f t="shared" si="40"/>
        <v>10151901488</v>
      </c>
      <c r="U81" s="44">
        <f t="shared" si="41"/>
        <v>0.1941961544014389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27786642860</v>
      </c>
      <c r="AA81" s="85">
        <f t="shared" si="45"/>
        <v>4390918207</v>
      </c>
      <c r="AB81" s="85">
        <f t="shared" si="46"/>
        <v>32177561067</v>
      </c>
      <c r="AC81" s="44">
        <f t="shared" si="47"/>
        <v>0.6155259312371355</v>
      </c>
      <c r="AD81" s="84">
        <f>SUM(AD9,AD11:AD17,AD19:AD26,AD28:AD33,AD35:AD39,AD41:AD44,AD46:AD51,AD53:AD58,AD60:AD66,AD68:AD72,AD74:AD79)</f>
        <v>8173542527</v>
      </c>
      <c r="AE81" s="85">
        <f>SUM(AE9,AE11:AE17,AE19:AE26,AE28:AE33,AE35:AE39,AE41:AE44,AE46:AE51,AE53:AE58,AE60:AE66,AE68:AE72,AE74:AE79)</f>
        <v>1358393023</v>
      </c>
      <c r="AF81" s="85">
        <f t="shared" si="48"/>
        <v>9531935550</v>
      </c>
      <c r="AG81" s="44">
        <f t="shared" si="49"/>
        <v>0.6054976716492988</v>
      </c>
      <c r="AH81" s="44">
        <f t="shared" si="50"/>
        <v>0.06504092843976483</v>
      </c>
      <c r="AI81" s="66">
        <f>SUM(AI9,AI11:AI17,AI19:AI26,AI28:AI33,AI35:AI39,AI41:AI44,AI46:AI51,AI53:AI58,AI60:AI66,AI68:AI72,AI74:AI79)</f>
        <v>48080850208</v>
      </c>
      <c r="AJ81" s="66">
        <f>SUM(AJ9,AJ11:AJ17,AJ19:AJ26,AJ28:AJ33,AJ35:AJ39,AJ41:AJ44,AJ46:AJ51,AJ53:AJ58,AJ60:AJ66,AJ68:AJ72,AJ74:AJ79)</f>
        <v>47454478376</v>
      </c>
      <c r="AK81" s="66">
        <f>SUM(AK9,AK11:AK17,AK19:AK26,AK28:AK33,AK35:AK39,AK41:AK44,AK46:AK51,AK53:AK58,AK60:AK66,AK68:AK72,AK74:AK79)</f>
        <v>28733576166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383</v>
      </c>
      <c r="C9" s="39" t="s">
        <v>384</v>
      </c>
      <c r="D9" s="80">
        <v>162332528</v>
      </c>
      <c r="E9" s="81">
        <v>73555000</v>
      </c>
      <c r="F9" s="82">
        <f>$D9+$E9</f>
        <v>235887528</v>
      </c>
      <c r="G9" s="80">
        <v>162332528</v>
      </c>
      <c r="H9" s="81">
        <v>73555000</v>
      </c>
      <c r="I9" s="83">
        <f>$G9+$H9</f>
        <v>235887528</v>
      </c>
      <c r="J9" s="80">
        <v>29713316</v>
      </c>
      <c r="K9" s="81">
        <v>364423</v>
      </c>
      <c r="L9" s="81">
        <f>$J9+$K9</f>
        <v>30077739</v>
      </c>
      <c r="M9" s="40">
        <f>IF($F9=0,0,$L9/$F9)</f>
        <v>0.12750881428542504</v>
      </c>
      <c r="N9" s="108">
        <v>32667314</v>
      </c>
      <c r="O9" s="109">
        <v>3470467</v>
      </c>
      <c r="P9" s="110">
        <f>$N9+$O9</f>
        <v>36137781</v>
      </c>
      <c r="Q9" s="40">
        <f>IF($F9=0,0,$P9/$F9)</f>
        <v>0.15319920178230026</v>
      </c>
      <c r="R9" s="108">
        <v>31819467</v>
      </c>
      <c r="S9" s="110">
        <v>10446187</v>
      </c>
      <c r="T9" s="110">
        <f>$R9+$S9</f>
        <v>42265654</v>
      </c>
      <c r="U9" s="40">
        <f>IF($I9=0,0,$T9/$I9)</f>
        <v>0.17917714581332167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94200097</v>
      </c>
      <c r="AA9" s="81">
        <f>$K9+$O9+$S9</f>
        <v>14281077</v>
      </c>
      <c r="AB9" s="81">
        <f>$Z9+$AA9</f>
        <v>108481174</v>
      </c>
      <c r="AC9" s="40">
        <f>IF($I9=0,0,$AB9/$I9)</f>
        <v>0.45988516188104694</v>
      </c>
      <c r="AD9" s="80">
        <v>25420342</v>
      </c>
      <c r="AE9" s="81">
        <v>4496304</v>
      </c>
      <c r="AF9" s="81">
        <f>$AD9+$AE9</f>
        <v>29916646</v>
      </c>
      <c r="AG9" s="40">
        <f>IF($AJ9=0,0,$AK9/$AJ9)</f>
        <v>0.4214883507770436</v>
      </c>
      <c r="AH9" s="40">
        <f>IF($AF9=0,0,(($T9/$AF9)-1))</f>
        <v>0.41278049685115104</v>
      </c>
      <c r="AI9" s="12">
        <v>209539912</v>
      </c>
      <c r="AJ9" s="12">
        <v>234133771</v>
      </c>
      <c r="AK9" s="12">
        <v>98684657</v>
      </c>
      <c r="AL9" s="12"/>
    </row>
    <row r="10" spans="1:38" s="13" customFormat="1" ht="12.75">
      <c r="A10" s="29" t="s">
        <v>97</v>
      </c>
      <c r="B10" s="63" t="s">
        <v>385</v>
      </c>
      <c r="C10" s="39" t="s">
        <v>386</v>
      </c>
      <c r="D10" s="80">
        <v>138900189</v>
      </c>
      <c r="E10" s="81">
        <v>99992200</v>
      </c>
      <c r="F10" s="83">
        <f aca="true" t="shared" si="0" ref="F10:F44">$D10+$E10</f>
        <v>238892389</v>
      </c>
      <c r="G10" s="80">
        <v>138900189</v>
      </c>
      <c r="H10" s="81">
        <v>99992200</v>
      </c>
      <c r="I10" s="83">
        <f aca="true" t="shared" si="1" ref="I10:I44">$G10+$H10</f>
        <v>238892389</v>
      </c>
      <c r="J10" s="80">
        <v>27860218</v>
      </c>
      <c r="K10" s="81">
        <v>15531332</v>
      </c>
      <c r="L10" s="81">
        <f aca="true" t="shared" si="2" ref="L10:L44">$J10+$K10</f>
        <v>43391550</v>
      </c>
      <c r="M10" s="40">
        <f aca="true" t="shared" si="3" ref="M10:M44">IF($F10=0,0,$L10/$F10)</f>
        <v>0.18163638524289696</v>
      </c>
      <c r="N10" s="108">
        <v>27317739</v>
      </c>
      <c r="O10" s="109">
        <v>10662560</v>
      </c>
      <c r="P10" s="110">
        <f aca="true" t="shared" si="4" ref="P10:P44">$N10+$O10</f>
        <v>37980299</v>
      </c>
      <c r="Q10" s="40">
        <f aca="true" t="shared" si="5" ref="Q10:Q44">IF($F10=0,0,$P10/$F10)</f>
        <v>0.15898496875092993</v>
      </c>
      <c r="R10" s="108">
        <v>27113340</v>
      </c>
      <c r="S10" s="110">
        <v>14242921</v>
      </c>
      <c r="T10" s="110">
        <f aca="true" t="shared" si="6" ref="T10:T44">$R10+$S10</f>
        <v>41356261</v>
      </c>
      <c r="U10" s="40">
        <f aca="true" t="shared" si="7" ref="U10:U44">IF($I10=0,0,$T10/$I10)</f>
        <v>0.17311669565161408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$J10+$N10+$R10</f>
        <v>82291297</v>
      </c>
      <c r="AA10" s="81">
        <f aca="true" t="shared" si="11" ref="AA10:AA44">$K10+$O10+$S10</f>
        <v>40436813</v>
      </c>
      <c r="AB10" s="81">
        <f aca="true" t="shared" si="12" ref="AB10:AB44">$Z10+$AA10</f>
        <v>122728110</v>
      </c>
      <c r="AC10" s="40">
        <f aca="true" t="shared" si="13" ref="AC10:AC44">IF($I10=0,0,$AB10/$I10)</f>
        <v>0.513738049645441</v>
      </c>
      <c r="AD10" s="80">
        <v>25563790</v>
      </c>
      <c r="AE10" s="81">
        <v>10856672</v>
      </c>
      <c r="AF10" s="81">
        <f aca="true" t="shared" si="14" ref="AF10:AF44">$AD10+$AE10</f>
        <v>36420462</v>
      </c>
      <c r="AG10" s="40">
        <f aca="true" t="shared" si="15" ref="AG10:AG44">IF($AJ10=0,0,$AK10/$AJ10)</f>
        <v>0.5664329501503459</v>
      </c>
      <c r="AH10" s="40">
        <f aca="true" t="shared" si="16" ref="AH10:AH44">IF($AF10=0,0,(($T10/$AF10)-1))</f>
        <v>0.1355226905139204</v>
      </c>
      <c r="AI10" s="12">
        <v>206346200</v>
      </c>
      <c r="AJ10" s="12">
        <v>209671104</v>
      </c>
      <c r="AK10" s="12">
        <v>118764622</v>
      </c>
      <c r="AL10" s="12"/>
    </row>
    <row r="11" spans="1:38" s="13" customFormat="1" ht="12.75">
      <c r="A11" s="29" t="s">
        <v>97</v>
      </c>
      <c r="B11" s="63" t="s">
        <v>387</v>
      </c>
      <c r="C11" s="39" t="s">
        <v>388</v>
      </c>
      <c r="D11" s="80">
        <v>741953130</v>
      </c>
      <c r="E11" s="81">
        <v>118654828</v>
      </c>
      <c r="F11" s="82">
        <f t="shared" si="0"/>
        <v>860607958</v>
      </c>
      <c r="G11" s="80">
        <v>754127130</v>
      </c>
      <c r="H11" s="81">
        <v>115591062</v>
      </c>
      <c r="I11" s="83">
        <f t="shared" si="1"/>
        <v>869718192</v>
      </c>
      <c r="J11" s="80">
        <v>146745152</v>
      </c>
      <c r="K11" s="81">
        <v>8289692</v>
      </c>
      <c r="L11" s="81">
        <f t="shared" si="2"/>
        <v>155034844</v>
      </c>
      <c r="M11" s="40">
        <f t="shared" si="3"/>
        <v>0.18014572437871879</v>
      </c>
      <c r="N11" s="108">
        <v>200720465</v>
      </c>
      <c r="O11" s="109">
        <v>9960674</v>
      </c>
      <c r="P11" s="110">
        <f t="shared" si="4"/>
        <v>210681139</v>
      </c>
      <c r="Q11" s="40">
        <f t="shared" si="5"/>
        <v>0.24480500911194222</v>
      </c>
      <c r="R11" s="108">
        <v>169083118</v>
      </c>
      <c r="S11" s="110">
        <v>11761226</v>
      </c>
      <c r="T11" s="110">
        <f t="shared" si="6"/>
        <v>180844344</v>
      </c>
      <c r="U11" s="40">
        <f t="shared" si="7"/>
        <v>0.20793441561125814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516548735</v>
      </c>
      <c r="AA11" s="81">
        <f t="shared" si="11"/>
        <v>30011592</v>
      </c>
      <c r="AB11" s="81">
        <f t="shared" si="12"/>
        <v>546560327</v>
      </c>
      <c r="AC11" s="40">
        <f t="shared" si="13"/>
        <v>0.6284338214693801</v>
      </c>
      <c r="AD11" s="80">
        <v>126052198</v>
      </c>
      <c r="AE11" s="81">
        <v>12829704</v>
      </c>
      <c r="AF11" s="81">
        <f t="shared" si="14"/>
        <v>138881902</v>
      </c>
      <c r="AG11" s="40">
        <f t="shared" si="15"/>
        <v>0.6104035425893756</v>
      </c>
      <c r="AH11" s="40">
        <f t="shared" si="16"/>
        <v>0.3021447819745442</v>
      </c>
      <c r="AI11" s="12">
        <v>794125133</v>
      </c>
      <c r="AJ11" s="12">
        <v>793492133</v>
      </c>
      <c r="AK11" s="12">
        <v>484350409</v>
      </c>
      <c r="AL11" s="12"/>
    </row>
    <row r="12" spans="1:38" s="13" customFormat="1" ht="12.75">
      <c r="A12" s="29" t="s">
        <v>97</v>
      </c>
      <c r="B12" s="63" t="s">
        <v>389</v>
      </c>
      <c r="C12" s="39" t="s">
        <v>390</v>
      </c>
      <c r="D12" s="80">
        <v>347400786</v>
      </c>
      <c r="E12" s="81">
        <v>54117400</v>
      </c>
      <c r="F12" s="82">
        <f t="shared" si="0"/>
        <v>401518186</v>
      </c>
      <c r="G12" s="80">
        <v>347400786</v>
      </c>
      <c r="H12" s="81">
        <v>54117400</v>
      </c>
      <c r="I12" s="83">
        <f t="shared" si="1"/>
        <v>401518186</v>
      </c>
      <c r="J12" s="80">
        <v>67034983</v>
      </c>
      <c r="K12" s="81">
        <v>7030451</v>
      </c>
      <c r="L12" s="81">
        <f t="shared" si="2"/>
        <v>74065434</v>
      </c>
      <c r="M12" s="40">
        <f t="shared" si="3"/>
        <v>0.18446346039230213</v>
      </c>
      <c r="N12" s="108">
        <v>45830209</v>
      </c>
      <c r="O12" s="109">
        <v>7523673</v>
      </c>
      <c r="P12" s="110">
        <f t="shared" si="4"/>
        <v>53353882</v>
      </c>
      <c r="Q12" s="40">
        <f t="shared" si="5"/>
        <v>0.13288036223594615</v>
      </c>
      <c r="R12" s="108">
        <v>125926049</v>
      </c>
      <c r="S12" s="110">
        <v>11546070</v>
      </c>
      <c r="T12" s="110">
        <f t="shared" si="6"/>
        <v>137472119</v>
      </c>
      <c r="U12" s="40">
        <f t="shared" si="7"/>
        <v>0.3423808031449913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238791241</v>
      </c>
      <c r="AA12" s="81">
        <f t="shared" si="11"/>
        <v>26100194</v>
      </c>
      <c r="AB12" s="81">
        <f t="shared" si="12"/>
        <v>264891435</v>
      </c>
      <c r="AC12" s="40">
        <f t="shared" si="13"/>
        <v>0.6597246257732395</v>
      </c>
      <c r="AD12" s="80">
        <v>65435235</v>
      </c>
      <c r="AE12" s="81">
        <v>5707115</v>
      </c>
      <c r="AF12" s="81">
        <f t="shared" si="14"/>
        <v>71142350</v>
      </c>
      <c r="AG12" s="40">
        <f t="shared" si="15"/>
        <v>0.5539530166556551</v>
      </c>
      <c r="AH12" s="40">
        <f t="shared" si="16"/>
        <v>0.9323527968924277</v>
      </c>
      <c r="AI12" s="12">
        <v>382189000</v>
      </c>
      <c r="AJ12" s="12">
        <v>390467138</v>
      </c>
      <c r="AK12" s="12">
        <v>216300449</v>
      </c>
      <c r="AL12" s="12"/>
    </row>
    <row r="13" spans="1:38" s="13" customFormat="1" ht="12.75">
      <c r="A13" s="29" t="s">
        <v>97</v>
      </c>
      <c r="B13" s="63" t="s">
        <v>391</v>
      </c>
      <c r="C13" s="39" t="s">
        <v>392</v>
      </c>
      <c r="D13" s="80">
        <v>87380987</v>
      </c>
      <c r="E13" s="81">
        <v>47890161</v>
      </c>
      <c r="F13" s="82">
        <f t="shared" si="0"/>
        <v>135271148</v>
      </c>
      <c r="G13" s="80">
        <v>87380987</v>
      </c>
      <c r="H13" s="81">
        <v>47890161</v>
      </c>
      <c r="I13" s="83">
        <f t="shared" si="1"/>
        <v>135271148</v>
      </c>
      <c r="J13" s="80">
        <v>14483552</v>
      </c>
      <c r="K13" s="81">
        <v>10751424</v>
      </c>
      <c r="L13" s="81">
        <f t="shared" si="2"/>
        <v>25234976</v>
      </c>
      <c r="M13" s="40">
        <f t="shared" si="3"/>
        <v>0.18655105965390342</v>
      </c>
      <c r="N13" s="108">
        <v>17809839</v>
      </c>
      <c r="O13" s="109">
        <v>4618184</v>
      </c>
      <c r="P13" s="110">
        <f t="shared" si="4"/>
        <v>22428023</v>
      </c>
      <c r="Q13" s="40">
        <f t="shared" si="5"/>
        <v>0.16580049279983933</v>
      </c>
      <c r="R13" s="108">
        <v>14293672</v>
      </c>
      <c r="S13" s="110">
        <v>10673279</v>
      </c>
      <c r="T13" s="110">
        <f t="shared" si="6"/>
        <v>24966951</v>
      </c>
      <c r="U13" s="40">
        <f t="shared" si="7"/>
        <v>0.18456966891417229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46587063</v>
      </c>
      <c r="AA13" s="81">
        <f t="shared" si="11"/>
        <v>26042887</v>
      </c>
      <c r="AB13" s="81">
        <f t="shared" si="12"/>
        <v>72629950</v>
      </c>
      <c r="AC13" s="40">
        <f t="shared" si="13"/>
        <v>0.5369212213679151</v>
      </c>
      <c r="AD13" s="80">
        <v>16673267</v>
      </c>
      <c r="AE13" s="81">
        <v>11570346</v>
      </c>
      <c r="AF13" s="81">
        <f t="shared" si="14"/>
        <v>28243613</v>
      </c>
      <c r="AG13" s="40">
        <f t="shared" si="15"/>
        <v>0.614181403229217</v>
      </c>
      <c r="AH13" s="40">
        <f t="shared" si="16"/>
        <v>-0.11601426488884403</v>
      </c>
      <c r="AI13" s="12">
        <v>114675682</v>
      </c>
      <c r="AJ13" s="12">
        <v>123866064</v>
      </c>
      <c r="AK13" s="12">
        <v>76076233</v>
      </c>
      <c r="AL13" s="12"/>
    </row>
    <row r="14" spans="1:38" s="13" customFormat="1" ht="12.75">
      <c r="A14" s="29" t="s">
        <v>116</v>
      </c>
      <c r="B14" s="63" t="s">
        <v>393</v>
      </c>
      <c r="C14" s="39" t="s">
        <v>394</v>
      </c>
      <c r="D14" s="80">
        <v>801599219</v>
      </c>
      <c r="E14" s="81">
        <v>294860000</v>
      </c>
      <c r="F14" s="82">
        <f t="shared" si="0"/>
        <v>1096459219</v>
      </c>
      <c r="G14" s="80">
        <v>801599219</v>
      </c>
      <c r="H14" s="81">
        <v>294860000</v>
      </c>
      <c r="I14" s="83">
        <f t="shared" si="1"/>
        <v>1096459219</v>
      </c>
      <c r="J14" s="80">
        <v>107399359</v>
      </c>
      <c r="K14" s="81">
        <v>33868369</v>
      </c>
      <c r="L14" s="81">
        <f t="shared" si="2"/>
        <v>141267728</v>
      </c>
      <c r="M14" s="40">
        <f t="shared" si="3"/>
        <v>0.12883992906625377</v>
      </c>
      <c r="N14" s="108">
        <v>178314777</v>
      </c>
      <c r="O14" s="109">
        <v>27539996</v>
      </c>
      <c r="P14" s="110">
        <f t="shared" si="4"/>
        <v>205854773</v>
      </c>
      <c r="Q14" s="40">
        <f t="shared" si="5"/>
        <v>0.18774503368008985</v>
      </c>
      <c r="R14" s="108">
        <v>155022473</v>
      </c>
      <c r="S14" s="110">
        <v>93718937</v>
      </c>
      <c r="T14" s="110">
        <f t="shared" si="6"/>
        <v>248741410</v>
      </c>
      <c r="U14" s="40">
        <f t="shared" si="7"/>
        <v>0.22685878844345783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440736609</v>
      </c>
      <c r="AA14" s="81">
        <f t="shared" si="11"/>
        <v>155127302</v>
      </c>
      <c r="AB14" s="81">
        <f t="shared" si="12"/>
        <v>595863911</v>
      </c>
      <c r="AC14" s="40">
        <f t="shared" si="13"/>
        <v>0.5434437511898015</v>
      </c>
      <c r="AD14" s="80">
        <v>307039568</v>
      </c>
      <c r="AE14" s="81">
        <v>18249749</v>
      </c>
      <c r="AF14" s="81">
        <f t="shared" si="14"/>
        <v>325289317</v>
      </c>
      <c r="AG14" s="40">
        <f t="shared" si="15"/>
        <v>0.5017234280009661</v>
      </c>
      <c r="AH14" s="40">
        <f t="shared" si="16"/>
        <v>-0.23532253596880348</v>
      </c>
      <c r="AI14" s="12">
        <v>1271477833</v>
      </c>
      <c r="AJ14" s="12">
        <v>1271477833</v>
      </c>
      <c r="AK14" s="12">
        <v>637930217</v>
      </c>
      <c r="AL14" s="12"/>
    </row>
    <row r="15" spans="1:38" s="59" customFormat="1" ht="12.75">
      <c r="A15" s="64"/>
      <c r="B15" s="65" t="s">
        <v>395</v>
      </c>
      <c r="C15" s="32"/>
      <c r="D15" s="84">
        <f>SUM(D9:D14)</f>
        <v>2279566839</v>
      </c>
      <c r="E15" s="85">
        <f>SUM(E9:E14)</f>
        <v>689069589</v>
      </c>
      <c r="F15" s="93">
        <f t="shared" si="0"/>
        <v>2968636428</v>
      </c>
      <c r="G15" s="84">
        <f>SUM(G9:G14)</f>
        <v>2291740839</v>
      </c>
      <c r="H15" s="85">
        <f>SUM(H9:H14)</f>
        <v>686005823</v>
      </c>
      <c r="I15" s="86">
        <f t="shared" si="1"/>
        <v>2977746662</v>
      </c>
      <c r="J15" s="84">
        <f>SUM(J9:J14)</f>
        <v>393236580</v>
      </c>
      <c r="K15" s="85">
        <f>SUM(K9:K14)</f>
        <v>75835691</v>
      </c>
      <c r="L15" s="85">
        <f t="shared" si="2"/>
        <v>469072271</v>
      </c>
      <c r="M15" s="44">
        <f t="shared" si="3"/>
        <v>0.15800933606275885</v>
      </c>
      <c r="N15" s="114">
        <f>SUM(N9:N14)</f>
        <v>502660343</v>
      </c>
      <c r="O15" s="115">
        <f>SUM(O9:O14)</f>
        <v>63775554</v>
      </c>
      <c r="P15" s="116">
        <f t="shared" si="4"/>
        <v>566435897</v>
      </c>
      <c r="Q15" s="44">
        <f t="shared" si="5"/>
        <v>0.19080675951336132</v>
      </c>
      <c r="R15" s="114">
        <f>SUM(R9:R14)</f>
        <v>523258119</v>
      </c>
      <c r="S15" s="116">
        <f>SUM(S9:S14)</f>
        <v>152388620</v>
      </c>
      <c r="T15" s="116">
        <f t="shared" si="6"/>
        <v>675646739</v>
      </c>
      <c r="U15" s="44">
        <f t="shared" si="7"/>
        <v>0.22689866388640417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1419155042</v>
      </c>
      <c r="AA15" s="85">
        <f t="shared" si="11"/>
        <v>291999865</v>
      </c>
      <c r="AB15" s="85">
        <f t="shared" si="12"/>
        <v>1711154907</v>
      </c>
      <c r="AC15" s="44">
        <f t="shared" si="13"/>
        <v>0.5746475779275007</v>
      </c>
      <c r="AD15" s="84">
        <f>SUM(AD9:AD14)</f>
        <v>566184400</v>
      </c>
      <c r="AE15" s="85">
        <f>SUM(AE9:AE14)</f>
        <v>63709890</v>
      </c>
      <c r="AF15" s="85">
        <f t="shared" si="14"/>
        <v>629894290</v>
      </c>
      <c r="AG15" s="44">
        <f t="shared" si="15"/>
        <v>0.5398770284704641</v>
      </c>
      <c r="AH15" s="44">
        <f t="shared" si="16"/>
        <v>0.07263512263303729</v>
      </c>
      <c r="AI15" s="66">
        <f>SUM(AI9:AI14)</f>
        <v>2978353760</v>
      </c>
      <c r="AJ15" s="66">
        <f>SUM(AJ9:AJ14)</f>
        <v>3023108043</v>
      </c>
      <c r="AK15" s="66">
        <f>SUM(AK9:AK14)</f>
        <v>1632106587</v>
      </c>
      <c r="AL15" s="66"/>
    </row>
    <row r="16" spans="1:38" s="13" customFormat="1" ht="12.75">
      <c r="A16" s="29" t="s">
        <v>97</v>
      </c>
      <c r="B16" s="63" t="s">
        <v>396</v>
      </c>
      <c r="C16" s="39" t="s">
        <v>397</v>
      </c>
      <c r="D16" s="80">
        <v>181671165</v>
      </c>
      <c r="E16" s="81">
        <v>14604000</v>
      </c>
      <c r="F16" s="82">
        <f t="shared" si="0"/>
        <v>196275165</v>
      </c>
      <c r="G16" s="80">
        <v>181671165</v>
      </c>
      <c r="H16" s="81">
        <v>14604000</v>
      </c>
      <c r="I16" s="83">
        <f t="shared" si="1"/>
        <v>196275165</v>
      </c>
      <c r="J16" s="80">
        <v>30541108</v>
      </c>
      <c r="K16" s="81">
        <v>0</v>
      </c>
      <c r="L16" s="81">
        <f t="shared" si="2"/>
        <v>30541108</v>
      </c>
      <c r="M16" s="40">
        <f t="shared" si="3"/>
        <v>0.15560352732348995</v>
      </c>
      <c r="N16" s="108">
        <v>29391658</v>
      </c>
      <c r="O16" s="109">
        <v>624372</v>
      </c>
      <c r="P16" s="110">
        <f t="shared" si="4"/>
        <v>30016030</v>
      </c>
      <c r="Q16" s="40">
        <f t="shared" si="5"/>
        <v>0.15292831367636348</v>
      </c>
      <c r="R16" s="108">
        <v>45552474</v>
      </c>
      <c r="S16" s="110">
        <v>2089390</v>
      </c>
      <c r="T16" s="110">
        <f t="shared" si="6"/>
        <v>47641864</v>
      </c>
      <c r="U16" s="40">
        <f t="shared" si="7"/>
        <v>0.2427299653524683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105485240</v>
      </c>
      <c r="AA16" s="81">
        <f t="shared" si="11"/>
        <v>2713762</v>
      </c>
      <c r="AB16" s="81">
        <f t="shared" si="12"/>
        <v>108199002</v>
      </c>
      <c r="AC16" s="40">
        <f t="shared" si="13"/>
        <v>0.5512618063523218</v>
      </c>
      <c r="AD16" s="80">
        <v>35433088</v>
      </c>
      <c r="AE16" s="81">
        <v>3753696</v>
      </c>
      <c r="AF16" s="81">
        <f t="shared" si="14"/>
        <v>39186784</v>
      </c>
      <c r="AG16" s="40">
        <f t="shared" si="15"/>
        <v>0.6391445460304913</v>
      </c>
      <c r="AH16" s="40">
        <f t="shared" si="16"/>
        <v>0.21576355946943737</v>
      </c>
      <c r="AI16" s="12">
        <v>162628363</v>
      </c>
      <c r="AJ16" s="12">
        <v>172049000</v>
      </c>
      <c r="AK16" s="12">
        <v>109964180</v>
      </c>
      <c r="AL16" s="12"/>
    </row>
    <row r="17" spans="1:38" s="13" customFormat="1" ht="12.75">
      <c r="A17" s="29" t="s">
        <v>97</v>
      </c>
      <c r="B17" s="63" t="s">
        <v>398</v>
      </c>
      <c r="C17" s="39" t="s">
        <v>399</v>
      </c>
      <c r="D17" s="80">
        <v>63641949</v>
      </c>
      <c r="E17" s="81">
        <v>18543150</v>
      </c>
      <c r="F17" s="82">
        <f t="shared" si="0"/>
        <v>82185099</v>
      </c>
      <c r="G17" s="80">
        <v>63641949</v>
      </c>
      <c r="H17" s="81">
        <v>18543150</v>
      </c>
      <c r="I17" s="83">
        <f t="shared" si="1"/>
        <v>82185099</v>
      </c>
      <c r="J17" s="80">
        <v>16932587</v>
      </c>
      <c r="K17" s="81">
        <v>10408745</v>
      </c>
      <c r="L17" s="81">
        <f t="shared" si="2"/>
        <v>27341332</v>
      </c>
      <c r="M17" s="40">
        <f t="shared" si="3"/>
        <v>0.33267991804694425</v>
      </c>
      <c r="N17" s="108">
        <v>16268585</v>
      </c>
      <c r="O17" s="109">
        <v>5320481</v>
      </c>
      <c r="P17" s="110">
        <f t="shared" si="4"/>
        <v>21589066</v>
      </c>
      <c r="Q17" s="40">
        <f t="shared" si="5"/>
        <v>0.2626883250453954</v>
      </c>
      <c r="R17" s="108">
        <v>15454362</v>
      </c>
      <c r="S17" s="110">
        <v>3557227</v>
      </c>
      <c r="T17" s="110">
        <f t="shared" si="6"/>
        <v>19011589</v>
      </c>
      <c r="U17" s="40">
        <f t="shared" si="7"/>
        <v>0.23132647196786854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48655534</v>
      </c>
      <c r="AA17" s="81">
        <f t="shared" si="11"/>
        <v>19286453</v>
      </c>
      <c r="AB17" s="81">
        <f t="shared" si="12"/>
        <v>67941987</v>
      </c>
      <c r="AC17" s="40">
        <f t="shared" si="13"/>
        <v>0.8266947150602082</v>
      </c>
      <c r="AD17" s="80">
        <v>12121486</v>
      </c>
      <c r="AE17" s="81">
        <v>1199553</v>
      </c>
      <c r="AF17" s="81">
        <f t="shared" si="14"/>
        <v>13321039</v>
      </c>
      <c r="AG17" s="40">
        <f t="shared" si="15"/>
        <v>0.5815633214067198</v>
      </c>
      <c r="AH17" s="40">
        <f t="shared" si="16"/>
        <v>0.42718514674418406</v>
      </c>
      <c r="AI17" s="12">
        <v>96768909</v>
      </c>
      <c r="AJ17" s="12">
        <v>94177614</v>
      </c>
      <c r="AK17" s="12">
        <v>54770246</v>
      </c>
      <c r="AL17" s="12"/>
    </row>
    <row r="18" spans="1:38" s="13" customFormat="1" ht="12.75">
      <c r="A18" s="29" t="s">
        <v>97</v>
      </c>
      <c r="B18" s="63" t="s">
        <v>400</v>
      </c>
      <c r="C18" s="39" t="s">
        <v>401</v>
      </c>
      <c r="D18" s="80">
        <v>525337048</v>
      </c>
      <c r="E18" s="81">
        <v>206783000</v>
      </c>
      <c r="F18" s="82">
        <f t="shared" si="0"/>
        <v>732120048</v>
      </c>
      <c r="G18" s="80">
        <v>514090999</v>
      </c>
      <c r="H18" s="81">
        <v>189930000</v>
      </c>
      <c r="I18" s="83">
        <f t="shared" si="1"/>
        <v>704020999</v>
      </c>
      <c r="J18" s="80">
        <v>76341729</v>
      </c>
      <c r="K18" s="81">
        <v>28472198</v>
      </c>
      <c r="L18" s="81">
        <f t="shared" si="2"/>
        <v>104813927</v>
      </c>
      <c r="M18" s="40">
        <f t="shared" si="3"/>
        <v>0.14316494581227476</v>
      </c>
      <c r="N18" s="108">
        <v>134832030</v>
      </c>
      <c r="O18" s="109">
        <v>30349583</v>
      </c>
      <c r="P18" s="110">
        <f t="shared" si="4"/>
        <v>165181613</v>
      </c>
      <c r="Q18" s="40">
        <f t="shared" si="5"/>
        <v>0.22562093942276526</v>
      </c>
      <c r="R18" s="108">
        <v>82811018</v>
      </c>
      <c r="S18" s="110">
        <v>14883659</v>
      </c>
      <c r="T18" s="110">
        <f t="shared" si="6"/>
        <v>97694677</v>
      </c>
      <c r="U18" s="40">
        <f t="shared" si="7"/>
        <v>0.1387667088606259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293984777</v>
      </c>
      <c r="AA18" s="81">
        <f t="shared" si="11"/>
        <v>73705440</v>
      </c>
      <c r="AB18" s="81">
        <f t="shared" si="12"/>
        <v>367690217</v>
      </c>
      <c r="AC18" s="40">
        <f t="shared" si="13"/>
        <v>0.5222716616724099</v>
      </c>
      <c r="AD18" s="80">
        <v>126101659</v>
      </c>
      <c r="AE18" s="81">
        <v>17848092</v>
      </c>
      <c r="AF18" s="81">
        <f t="shared" si="14"/>
        <v>143949751</v>
      </c>
      <c r="AG18" s="40">
        <f t="shared" si="15"/>
        <v>0.5111894690793759</v>
      </c>
      <c r="AH18" s="40">
        <f t="shared" si="16"/>
        <v>-0.3213279194904617</v>
      </c>
      <c r="AI18" s="12">
        <v>643764146</v>
      </c>
      <c r="AJ18" s="12">
        <v>727352249</v>
      </c>
      <c r="AK18" s="12">
        <v>371814810</v>
      </c>
      <c r="AL18" s="12"/>
    </row>
    <row r="19" spans="1:38" s="13" customFormat="1" ht="12.75">
      <c r="A19" s="29" t="s">
        <v>97</v>
      </c>
      <c r="B19" s="63" t="s">
        <v>402</v>
      </c>
      <c r="C19" s="39" t="s">
        <v>403</v>
      </c>
      <c r="D19" s="80">
        <v>657285000</v>
      </c>
      <c r="E19" s="81">
        <v>123193337</v>
      </c>
      <c r="F19" s="82">
        <f t="shared" si="0"/>
        <v>780478337</v>
      </c>
      <c r="G19" s="80">
        <v>657285000</v>
      </c>
      <c r="H19" s="81">
        <v>123193337</v>
      </c>
      <c r="I19" s="83">
        <f t="shared" si="1"/>
        <v>780478337</v>
      </c>
      <c r="J19" s="80">
        <v>100859575</v>
      </c>
      <c r="K19" s="81">
        <v>97810383</v>
      </c>
      <c r="L19" s="81">
        <f t="shared" si="2"/>
        <v>198669958</v>
      </c>
      <c r="M19" s="40">
        <f t="shared" si="3"/>
        <v>0.254548971549482</v>
      </c>
      <c r="N19" s="108">
        <v>139677871</v>
      </c>
      <c r="O19" s="109">
        <v>13645023</v>
      </c>
      <c r="P19" s="110">
        <f t="shared" si="4"/>
        <v>153322894</v>
      </c>
      <c r="Q19" s="40">
        <f t="shared" si="5"/>
        <v>0.19644734098494268</v>
      </c>
      <c r="R19" s="108">
        <v>128751723</v>
      </c>
      <c r="S19" s="110">
        <v>9084371</v>
      </c>
      <c r="T19" s="110">
        <f t="shared" si="6"/>
        <v>137836094</v>
      </c>
      <c r="U19" s="40">
        <f t="shared" si="7"/>
        <v>0.17660463777869084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369289169</v>
      </c>
      <c r="AA19" s="81">
        <f t="shared" si="11"/>
        <v>120539777</v>
      </c>
      <c r="AB19" s="81">
        <f t="shared" si="12"/>
        <v>489828946</v>
      </c>
      <c r="AC19" s="40">
        <f t="shared" si="13"/>
        <v>0.6276009503131155</v>
      </c>
      <c r="AD19" s="80">
        <v>104423123</v>
      </c>
      <c r="AE19" s="81">
        <v>5762917</v>
      </c>
      <c r="AF19" s="81">
        <f t="shared" si="14"/>
        <v>110186040</v>
      </c>
      <c r="AG19" s="40">
        <f t="shared" si="15"/>
        <v>0.34866806753350355</v>
      </c>
      <c r="AH19" s="40">
        <f t="shared" si="16"/>
        <v>0.2509397197684933</v>
      </c>
      <c r="AI19" s="12">
        <v>975829130</v>
      </c>
      <c r="AJ19" s="12">
        <v>975829130</v>
      </c>
      <c r="AK19" s="12">
        <v>340240457</v>
      </c>
      <c r="AL19" s="12"/>
    </row>
    <row r="20" spans="1:38" s="13" customFormat="1" ht="12.75">
      <c r="A20" s="29" t="s">
        <v>116</v>
      </c>
      <c r="B20" s="63" t="s">
        <v>404</v>
      </c>
      <c r="C20" s="39" t="s">
        <v>405</v>
      </c>
      <c r="D20" s="80">
        <v>1004078388</v>
      </c>
      <c r="E20" s="81">
        <v>567808838</v>
      </c>
      <c r="F20" s="82">
        <f t="shared" si="0"/>
        <v>1571887226</v>
      </c>
      <c r="G20" s="80">
        <v>1004078388</v>
      </c>
      <c r="H20" s="81">
        <v>567808838</v>
      </c>
      <c r="I20" s="83">
        <f t="shared" si="1"/>
        <v>1571887226</v>
      </c>
      <c r="J20" s="80">
        <v>124554840</v>
      </c>
      <c r="K20" s="81">
        <v>71673928</v>
      </c>
      <c r="L20" s="81">
        <f t="shared" si="2"/>
        <v>196228768</v>
      </c>
      <c r="M20" s="40">
        <f t="shared" si="3"/>
        <v>0.12483641622264828</v>
      </c>
      <c r="N20" s="108">
        <v>172798509</v>
      </c>
      <c r="O20" s="109">
        <v>84799904</v>
      </c>
      <c r="P20" s="110">
        <f t="shared" si="4"/>
        <v>257598413</v>
      </c>
      <c r="Q20" s="40">
        <f t="shared" si="5"/>
        <v>0.16387843144162048</v>
      </c>
      <c r="R20" s="108">
        <v>166840828</v>
      </c>
      <c r="S20" s="110">
        <v>58569087</v>
      </c>
      <c r="T20" s="110">
        <f t="shared" si="6"/>
        <v>225409915</v>
      </c>
      <c r="U20" s="40">
        <f t="shared" si="7"/>
        <v>0.14340081862844783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464194177</v>
      </c>
      <c r="AA20" s="81">
        <f t="shared" si="11"/>
        <v>215042919</v>
      </c>
      <c r="AB20" s="81">
        <f t="shared" si="12"/>
        <v>679237096</v>
      </c>
      <c r="AC20" s="40">
        <f t="shared" si="13"/>
        <v>0.4321156662927166</v>
      </c>
      <c r="AD20" s="80">
        <v>131872031</v>
      </c>
      <c r="AE20" s="81">
        <v>77960662</v>
      </c>
      <c r="AF20" s="81">
        <f t="shared" si="14"/>
        <v>209832693</v>
      </c>
      <c r="AG20" s="40">
        <f t="shared" si="15"/>
        <v>0.5930967212962327</v>
      </c>
      <c r="AH20" s="40">
        <f t="shared" si="16"/>
        <v>0.07423639175235675</v>
      </c>
      <c r="AI20" s="12">
        <v>1333149088</v>
      </c>
      <c r="AJ20" s="12">
        <v>1088508189</v>
      </c>
      <c r="AK20" s="12">
        <v>645590638</v>
      </c>
      <c r="AL20" s="12"/>
    </row>
    <row r="21" spans="1:38" s="59" customFormat="1" ht="12.75">
      <c r="A21" s="64"/>
      <c r="B21" s="65" t="s">
        <v>406</v>
      </c>
      <c r="C21" s="32"/>
      <c r="D21" s="84">
        <f>SUM(D16:D20)</f>
        <v>2432013550</v>
      </c>
      <c r="E21" s="85">
        <f>SUM(E16:E20)</f>
        <v>930932325</v>
      </c>
      <c r="F21" s="86">
        <f t="shared" si="0"/>
        <v>3362945875</v>
      </c>
      <c r="G21" s="84">
        <f>SUM(G16:G20)</f>
        <v>2420767501</v>
      </c>
      <c r="H21" s="85">
        <f>SUM(H16:H20)</f>
        <v>914079325</v>
      </c>
      <c r="I21" s="86">
        <f t="shared" si="1"/>
        <v>3334846826</v>
      </c>
      <c r="J21" s="84">
        <f>SUM(J16:J20)</f>
        <v>349229839</v>
      </c>
      <c r="K21" s="85">
        <f>SUM(K16:K20)</f>
        <v>208365254</v>
      </c>
      <c r="L21" s="85">
        <f t="shared" si="2"/>
        <v>557595093</v>
      </c>
      <c r="M21" s="44">
        <f t="shared" si="3"/>
        <v>0.1658055507658148</v>
      </c>
      <c r="N21" s="114">
        <f>SUM(N16:N20)</f>
        <v>492968653</v>
      </c>
      <c r="O21" s="115">
        <f>SUM(O16:O20)</f>
        <v>134739363</v>
      </c>
      <c r="P21" s="116">
        <f t="shared" si="4"/>
        <v>627708016</v>
      </c>
      <c r="Q21" s="44">
        <f t="shared" si="5"/>
        <v>0.18665421310118469</v>
      </c>
      <c r="R21" s="114">
        <f>SUM(R16:R20)</f>
        <v>439410405</v>
      </c>
      <c r="S21" s="116">
        <f>SUM(S16:S20)</f>
        <v>88183734</v>
      </c>
      <c r="T21" s="116">
        <f t="shared" si="6"/>
        <v>527594139</v>
      </c>
      <c r="U21" s="44">
        <f t="shared" si="7"/>
        <v>0.15820640842830722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1281608897</v>
      </c>
      <c r="AA21" s="85">
        <f t="shared" si="11"/>
        <v>431288351</v>
      </c>
      <c r="AB21" s="85">
        <f t="shared" si="12"/>
        <v>1712897248</v>
      </c>
      <c r="AC21" s="44">
        <f t="shared" si="13"/>
        <v>0.5136359591227594</v>
      </c>
      <c r="AD21" s="84">
        <f>SUM(AD16:AD20)</f>
        <v>409951387</v>
      </c>
      <c r="AE21" s="85">
        <f>SUM(AE16:AE20)</f>
        <v>106524920</v>
      </c>
      <c r="AF21" s="85">
        <f t="shared" si="14"/>
        <v>516476307</v>
      </c>
      <c r="AG21" s="44">
        <f t="shared" si="15"/>
        <v>0.49784894038668587</v>
      </c>
      <c r="AH21" s="44">
        <f t="shared" si="16"/>
        <v>0.021526315630195914</v>
      </c>
      <c r="AI21" s="66">
        <f>SUM(AI16:AI20)</f>
        <v>3212139636</v>
      </c>
      <c r="AJ21" s="66">
        <f>SUM(AJ16:AJ20)</f>
        <v>3057916182</v>
      </c>
      <c r="AK21" s="66">
        <f>SUM(AK16:AK20)</f>
        <v>1522380331</v>
      </c>
      <c r="AL21" s="66"/>
    </row>
    <row r="22" spans="1:38" s="13" customFormat="1" ht="12.75">
      <c r="A22" s="29" t="s">
        <v>97</v>
      </c>
      <c r="B22" s="63" t="s">
        <v>407</v>
      </c>
      <c r="C22" s="39" t="s">
        <v>408</v>
      </c>
      <c r="D22" s="80">
        <v>124540105</v>
      </c>
      <c r="E22" s="81">
        <v>40950000</v>
      </c>
      <c r="F22" s="82">
        <f t="shared" si="0"/>
        <v>165490105</v>
      </c>
      <c r="G22" s="80">
        <v>124540105</v>
      </c>
      <c r="H22" s="81">
        <v>40950000</v>
      </c>
      <c r="I22" s="83">
        <f t="shared" si="1"/>
        <v>165490105</v>
      </c>
      <c r="J22" s="80">
        <v>27253113</v>
      </c>
      <c r="K22" s="81">
        <v>4011702</v>
      </c>
      <c r="L22" s="81">
        <f t="shared" si="2"/>
        <v>31264815</v>
      </c>
      <c r="M22" s="40">
        <f t="shared" si="3"/>
        <v>0.1889225642826198</v>
      </c>
      <c r="N22" s="108">
        <v>28438365</v>
      </c>
      <c r="O22" s="109">
        <v>4139284</v>
      </c>
      <c r="P22" s="110">
        <f t="shared" si="4"/>
        <v>32577649</v>
      </c>
      <c r="Q22" s="40">
        <f t="shared" si="5"/>
        <v>0.19685557030736067</v>
      </c>
      <c r="R22" s="108">
        <v>27868600</v>
      </c>
      <c r="S22" s="110">
        <v>10161405</v>
      </c>
      <c r="T22" s="110">
        <f t="shared" si="6"/>
        <v>38030005</v>
      </c>
      <c r="U22" s="40">
        <f t="shared" si="7"/>
        <v>0.2298022893876344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83560078</v>
      </c>
      <c r="AA22" s="81">
        <f t="shared" si="11"/>
        <v>18312391</v>
      </c>
      <c r="AB22" s="81">
        <f t="shared" si="12"/>
        <v>101872469</v>
      </c>
      <c r="AC22" s="40">
        <f t="shared" si="13"/>
        <v>0.6155804239776148</v>
      </c>
      <c r="AD22" s="80">
        <v>17375408</v>
      </c>
      <c r="AE22" s="81">
        <v>8169214</v>
      </c>
      <c r="AF22" s="81">
        <f t="shared" si="14"/>
        <v>25544622</v>
      </c>
      <c r="AG22" s="40">
        <f t="shared" si="15"/>
        <v>0.6056730489448972</v>
      </c>
      <c r="AH22" s="40">
        <f t="shared" si="16"/>
        <v>0.488767576987438</v>
      </c>
      <c r="AI22" s="12">
        <v>147548200</v>
      </c>
      <c r="AJ22" s="12">
        <v>152715164</v>
      </c>
      <c r="AK22" s="12">
        <v>92495459</v>
      </c>
      <c r="AL22" s="12"/>
    </row>
    <row r="23" spans="1:38" s="13" customFormat="1" ht="12.75">
      <c r="A23" s="29" t="s">
        <v>97</v>
      </c>
      <c r="B23" s="63" t="s">
        <v>409</v>
      </c>
      <c r="C23" s="39" t="s">
        <v>410</v>
      </c>
      <c r="D23" s="80">
        <v>81367377</v>
      </c>
      <c r="E23" s="81">
        <v>41743700</v>
      </c>
      <c r="F23" s="82">
        <f t="shared" si="0"/>
        <v>123111077</v>
      </c>
      <c r="G23" s="80">
        <v>81367377</v>
      </c>
      <c r="H23" s="81">
        <v>41743700</v>
      </c>
      <c r="I23" s="83">
        <f t="shared" si="1"/>
        <v>123111077</v>
      </c>
      <c r="J23" s="80">
        <v>14623119</v>
      </c>
      <c r="K23" s="81">
        <v>745347</v>
      </c>
      <c r="L23" s="81">
        <f t="shared" si="2"/>
        <v>15368466</v>
      </c>
      <c r="M23" s="40">
        <f t="shared" si="3"/>
        <v>0.12483414469682529</v>
      </c>
      <c r="N23" s="108">
        <v>17380191</v>
      </c>
      <c r="O23" s="109">
        <v>4036921</v>
      </c>
      <c r="P23" s="110">
        <f t="shared" si="4"/>
        <v>21417112</v>
      </c>
      <c r="Q23" s="40">
        <f t="shared" si="5"/>
        <v>0.17396575939303982</v>
      </c>
      <c r="R23" s="108">
        <v>17349712</v>
      </c>
      <c r="S23" s="110">
        <v>13288459</v>
      </c>
      <c r="T23" s="110">
        <f t="shared" si="6"/>
        <v>30638171</v>
      </c>
      <c r="U23" s="40">
        <f t="shared" si="7"/>
        <v>0.2488660788825688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49353022</v>
      </c>
      <c r="AA23" s="81">
        <f t="shared" si="11"/>
        <v>18070727</v>
      </c>
      <c r="AB23" s="81">
        <f t="shared" si="12"/>
        <v>67423749</v>
      </c>
      <c r="AC23" s="40">
        <f t="shared" si="13"/>
        <v>0.547665982972434</v>
      </c>
      <c r="AD23" s="80">
        <v>14489970</v>
      </c>
      <c r="AE23" s="81">
        <v>5754499</v>
      </c>
      <c r="AF23" s="81">
        <f t="shared" si="14"/>
        <v>20244469</v>
      </c>
      <c r="AG23" s="40">
        <f t="shared" si="15"/>
        <v>0.62571849074633</v>
      </c>
      <c r="AH23" s="40">
        <f t="shared" si="16"/>
        <v>0.5134094650741394</v>
      </c>
      <c r="AI23" s="12">
        <v>106525800</v>
      </c>
      <c r="AJ23" s="12">
        <v>109553777</v>
      </c>
      <c r="AK23" s="12">
        <v>68549824</v>
      </c>
      <c r="AL23" s="12"/>
    </row>
    <row r="24" spans="1:38" s="13" customFormat="1" ht="12.75">
      <c r="A24" s="29" t="s">
        <v>97</v>
      </c>
      <c r="B24" s="63" t="s">
        <v>411</v>
      </c>
      <c r="C24" s="39" t="s">
        <v>412</v>
      </c>
      <c r="D24" s="80">
        <v>104155055</v>
      </c>
      <c r="E24" s="81">
        <v>53011396</v>
      </c>
      <c r="F24" s="82">
        <f t="shared" si="0"/>
        <v>157166451</v>
      </c>
      <c r="G24" s="80">
        <v>104155055</v>
      </c>
      <c r="H24" s="81">
        <v>53011396</v>
      </c>
      <c r="I24" s="83">
        <f t="shared" si="1"/>
        <v>157166451</v>
      </c>
      <c r="J24" s="80">
        <v>22186575</v>
      </c>
      <c r="K24" s="81">
        <v>4483930</v>
      </c>
      <c r="L24" s="81">
        <f t="shared" si="2"/>
        <v>26670505</v>
      </c>
      <c r="M24" s="40">
        <f t="shared" si="3"/>
        <v>0.16969591684678303</v>
      </c>
      <c r="N24" s="108">
        <v>19202932</v>
      </c>
      <c r="O24" s="109">
        <v>11721361</v>
      </c>
      <c r="P24" s="110">
        <f t="shared" si="4"/>
        <v>30924293</v>
      </c>
      <c r="Q24" s="40">
        <f t="shared" si="5"/>
        <v>0.19676141315935167</v>
      </c>
      <c r="R24" s="108">
        <v>15775009</v>
      </c>
      <c r="S24" s="110">
        <v>221031</v>
      </c>
      <c r="T24" s="110">
        <f t="shared" si="6"/>
        <v>15996040</v>
      </c>
      <c r="U24" s="40">
        <f t="shared" si="7"/>
        <v>0.10177770063663269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57164516</v>
      </c>
      <c r="AA24" s="81">
        <f t="shared" si="11"/>
        <v>16426322</v>
      </c>
      <c r="AB24" s="81">
        <f t="shared" si="12"/>
        <v>73590838</v>
      </c>
      <c r="AC24" s="40">
        <f t="shared" si="13"/>
        <v>0.4682350306427674</v>
      </c>
      <c r="AD24" s="80">
        <v>17727651</v>
      </c>
      <c r="AE24" s="81">
        <v>899716</v>
      </c>
      <c r="AF24" s="81">
        <f t="shared" si="14"/>
        <v>18627367</v>
      </c>
      <c r="AG24" s="40">
        <f t="shared" si="15"/>
        <v>0.48727118131572056</v>
      </c>
      <c r="AH24" s="40">
        <f t="shared" si="16"/>
        <v>-0.1412613494972209</v>
      </c>
      <c r="AI24" s="12">
        <v>131557591</v>
      </c>
      <c r="AJ24" s="12">
        <v>126053135</v>
      </c>
      <c r="AK24" s="12">
        <v>61422060</v>
      </c>
      <c r="AL24" s="12"/>
    </row>
    <row r="25" spans="1:38" s="13" customFormat="1" ht="12.75">
      <c r="A25" s="29" t="s">
        <v>97</v>
      </c>
      <c r="B25" s="63" t="s">
        <v>81</v>
      </c>
      <c r="C25" s="39" t="s">
        <v>82</v>
      </c>
      <c r="D25" s="80">
        <v>1670108000</v>
      </c>
      <c r="E25" s="81">
        <v>485070000</v>
      </c>
      <c r="F25" s="82">
        <f t="shared" si="0"/>
        <v>2155178000</v>
      </c>
      <c r="G25" s="80">
        <v>1670108000</v>
      </c>
      <c r="H25" s="81">
        <v>485070000</v>
      </c>
      <c r="I25" s="83">
        <f t="shared" si="1"/>
        <v>2155178000</v>
      </c>
      <c r="J25" s="80">
        <v>362896697</v>
      </c>
      <c r="K25" s="81">
        <v>84937598</v>
      </c>
      <c r="L25" s="81">
        <f t="shared" si="2"/>
        <v>447834295</v>
      </c>
      <c r="M25" s="40">
        <f t="shared" si="3"/>
        <v>0.20779457427646347</v>
      </c>
      <c r="N25" s="108">
        <v>331850021</v>
      </c>
      <c r="O25" s="109">
        <v>93008260</v>
      </c>
      <c r="P25" s="110">
        <f t="shared" si="4"/>
        <v>424858281</v>
      </c>
      <c r="Q25" s="40">
        <f t="shared" si="5"/>
        <v>0.19713373141336818</v>
      </c>
      <c r="R25" s="108">
        <v>339286081</v>
      </c>
      <c r="S25" s="110">
        <v>55074871</v>
      </c>
      <c r="T25" s="110">
        <f t="shared" si="6"/>
        <v>394360952</v>
      </c>
      <c r="U25" s="40">
        <f t="shared" si="7"/>
        <v>0.18298300743604473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1034032799</v>
      </c>
      <c r="AA25" s="81">
        <f t="shared" si="11"/>
        <v>233020729</v>
      </c>
      <c r="AB25" s="81">
        <f t="shared" si="12"/>
        <v>1267053528</v>
      </c>
      <c r="AC25" s="40">
        <f t="shared" si="13"/>
        <v>0.5879113131258764</v>
      </c>
      <c r="AD25" s="80">
        <v>303059750</v>
      </c>
      <c r="AE25" s="81">
        <v>41824397</v>
      </c>
      <c r="AF25" s="81">
        <f t="shared" si="14"/>
        <v>344884147</v>
      </c>
      <c r="AG25" s="40">
        <f t="shared" si="15"/>
        <v>0.5447380304096574</v>
      </c>
      <c r="AH25" s="40">
        <f t="shared" si="16"/>
        <v>0.1434592034176625</v>
      </c>
      <c r="AI25" s="12">
        <v>1864478000</v>
      </c>
      <c r="AJ25" s="12">
        <v>2115841000</v>
      </c>
      <c r="AK25" s="12">
        <v>1152579059</v>
      </c>
      <c r="AL25" s="12"/>
    </row>
    <row r="26" spans="1:38" s="13" customFormat="1" ht="12.75">
      <c r="A26" s="29" t="s">
        <v>97</v>
      </c>
      <c r="B26" s="63" t="s">
        <v>413</v>
      </c>
      <c r="C26" s="39" t="s">
        <v>414</v>
      </c>
      <c r="D26" s="80">
        <v>212356056</v>
      </c>
      <c r="E26" s="81">
        <v>120104200</v>
      </c>
      <c r="F26" s="82">
        <f t="shared" si="0"/>
        <v>332460256</v>
      </c>
      <c r="G26" s="80">
        <v>212356056</v>
      </c>
      <c r="H26" s="81">
        <v>120104200</v>
      </c>
      <c r="I26" s="83">
        <f t="shared" si="1"/>
        <v>332460256</v>
      </c>
      <c r="J26" s="80">
        <v>23507466</v>
      </c>
      <c r="K26" s="81">
        <v>19014480</v>
      </c>
      <c r="L26" s="81">
        <f t="shared" si="2"/>
        <v>42521946</v>
      </c>
      <c r="M26" s="40">
        <f t="shared" si="3"/>
        <v>0.12790083997288385</v>
      </c>
      <c r="N26" s="108">
        <v>10438263</v>
      </c>
      <c r="O26" s="109">
        <v>9049164</v>
      </c>
      <c r="P26" s="110">
        <f t="shared" si="4"/>
        <v>19487427</v>
      </c>
      <c r="Q26" s="40">
        <f t="shared" si="5"/>
        <v>0.05861580940369606</v>
      </c>
      <c r="R26" s="108">
        <v>0</v>
      </c>
      <c r="S26" s="110">
        <v>16526929</v>
      </c>
      <c r="T26" s="110">
        <f t="shared" si="6"/>
        <v>16526929</v>
      </c>
      <c r="U26" s="40">
        <f t="shared" si="7"/>
        <v>0.049710991620002844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33945729</v>
      </c>
      <c r="AA26" s="81">
        <f t="shared" si="11"/>
        <v>44590573</v>
      </c>
      <c r="AB26" s="81">
        <f t="shared" si="12"/>
        <v>78536302</v>
      </c>
      <c r="AC26" s="40">
        <f t="shared" si="13"/>
        <v>0.23622764099658275</v>
      </c>
      <c r="AD26" s="80">
        <v>23203496</v>
      </c>
      <c r="AE26" s="81">
        <v>4261409</v>
      </c>
      <c r="AF26" s="81">
        <f t="shared" si="14"/>
        <v>27464905</v>
      </c>
      <c r="AG26" s="40">
        <f t="shared" si="15"/>
        <v>0.4004046374488012</v>
      </c>
      <c r="AH26" s="40">
        <f t="shared" si="16"/>
        <v>-0.3982528248322723</v>
      </c>
      <c r="AI26" s="12">
        <v>253708666</v>
      </c>
      <c r="AJ26" s="12">
        <v>257727999</v>
      </c>
      <c r="AK26" s="12">
        <v>103195486</v>
      </c>
      <c r="AL26" s="12"/>
    </row>
    <row r="27" spans="1:38" s="13" customFormat="1" ht="12.75">
      <c r="A27" s="29" t="s">
        <v>116</v>
      </c>
      <c r="B27" s="63" t="s">
        <v>415</v>
      </c>
      <c r="C27" s="39" t="s">
        <v>416</v>
      </c>
      <c r="D27" s="80">
        <v>550604993</v>
      </c>
      <c r="E27" s="81">
        <v>276463716</v>
      </c>
      <c r="F27" s="82">
        <f t="shared" si="0"/>
        <v>827068709</v>
      </c>
      <c r="G27" s="80">
        <v>550604993</v>
      </c>
      <c r="H27" s="81">
        <v>276463716</v>
      </c>
      <c r="I27" s="83">
        <f t="shared" si="1"/>
        <v>827068709</v>
      </c>
      <c r="J27" s="80">
        <v>99937131</v>
      </c>
      <c r="K27" s="81">
        <v>22490094</v>
      </c>
      <c r="L27" s="81">
        <f t="shared" si="2"/>
        <v>122427225</v>
      </c>
      <c r="M27" s="40">
        <f t="shared" si="3"/>
        <v>0.1480254586683922</v>
      </c>
      <c r="N27" s="108">
        <v>118245410</v>
      </c>
      <c r="O27" s="109">
        <v>70302732</v>
      </c>
      <c r="P27" s="110">
        <f t="shared" si="4"/>
        <v>188548142</v>
      </c>
      <c r="Q27" s="40">
        <f t="shared" si="5"/>
        <v>0.227971557801977</v>
      </c>
      <c r="R27" s="108">
        <v>124761551</v>
      </c>
      <c r="S27" s="110">
        <v>46729535</v>
      </c>
      <c r="T27" s="110">
        <f t="shared" si="6"/>
        <v>171491086</v>
      </c>
      <c r="U27" s="40">
        <f t="shared" si="7"/>
        <v>0.2073480523853309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342944092</v>
      </c>
      <c r="AA27" s="81">
        <f t="shared" si="11"/>
        <v>139522361</v>
      </c>
      <c r="AB27" s="81">
        <f t="shared" si="12"/>
        <v>482466453</v>
      </c>
      <c r="AC27" s="40">
        <f t="shared" si="13"/>
        <v>0.5833450688557001</v>
      </c>
      <c r="AD27" s="80">
        <v>90432373</v>
      </c>
      <c r="AE27" s="81">
        <v>23108462</v>
      </c>
      <c r="AF27" s="81">
        <f t="shared" si="14"/>
        <v>113540835</v>
      </c>
      <c r="AG27" s="40">
        <f t="shared" si="15"/>
        <v>0.3720480713320045</v>
      </c>
      <c r="AH27" s="40">
        <f t="shared" si="16"/>
        <v>0.5103912702421116</v>
      </c>
      <c r="AI27" s="12">
        <v>774876666</v>
      </c>
      <c r="AJ27" s="12">
        <v>872329895</v>
      </c>
      <c r="AK27" s="12">
        <v>324548655</v>
      </c>
      <c r="AL27" s="12"/>
    </row>
    <row r="28" spans="1:38" s="59" customFormat="1" ht="12.75">
      <c r="A28" s="64"/>
      <c r="B28" s="65" t="s">
        <v>417</v>
      </c>
      <c r="C28" s="32"/>
      <c r="D28" s="84">
        <f>SUM(D22:D27)</f>
        <v>2743131586</v>
      </c>
      <c r="E28" s="85">
        <f>SUM(E22:E27)</f>
        <v>1017343012</v>
      </c>
      <c r="F28" s="93">
        <f t="shared" si="0"/>
        <v>3760474598</v>
      </c>
      <c r="G28" s="84">
        <f>SUM(G22:G27)</f>
        <v>2743131586</v>
      </c>
      <c r="H28" s="85">
        <f>SUM(H22:H27)</f>
        <v>1017343012</v>
      </c>
      <c r="I28" s="86">
        <f t="shared" si="1"/>
        <v>3760474598</v>
      </c>
      <c r="J28" s="84">
        <f>SUM(J22:J27)</f>
        <v>550404101</v>
      </c>
      <c r="K28" s="85">
        <f>SUM(K22:K27)</f>
        <v>135683151</v>
      </c>
      <c r="L28" s="85">
        <f t="shared" si="2"/>
        <v>686087252</v>
      </c>
      <c r="M28" s="44">
        <f t="shared" si="3"/>
        <v>0.18244698484730995</v>
      </c>
      <c r="N28" s="114">
        <f>SUM(N22:N27)</f>
        <v>525555182</v>
      </c>
      <c r="O28" s="115">
        <f>SUM(O22:O27)</f>
        <v>192257722</v>
      </c>
      <c r="P28" s="116">
        <f t="shared" si="4"/>
        <v>717812904</v>
      </c>
      <c r="Q28" s="44">
        <f t="shared" si="5"/>
        <v>0.19088359335860616</v>
      </c>
      <c r="R28" s="114">
        <f>SUM(R22:R27)</f>
        <v>525040953</v>
      </c>
      <c r="S28" s="116">
        <f>SUM(S22:S27)</f>
        <v>142002230</v>
      </c>
      <c r="T28" s="116">
        <f t="shared" si="6"/>
        <v>667043183</v>
      </c>
      <c r="U28" s="44">
        <f t="shared" si="7"/>
        <v>0.17738271210627654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1601000236</v>
      </c>
      <c r="AA28" s="85">
        <f t="shared" si="11"/>
        <v>469943103</v>
      </c>
      <c r="AB28" s="85">
        <f t="shared" si="12"/>
        <v>2070943339</v>
      </c>
      <c r="AC28" s="44">
        <f t="shared" si="13"/>
        <v>0.5507132903121926</v>
      </c>
      <c r="AD28" s="84">
        <f>SUM(AD22:AD27)</f>
        <v>466288648</v>
      </c>
      <c r="AE28" s="85">
        <f>SUM(AE22:AE27)</f>
        <v>84017697</v>
      </c>
      <c r="AF28" s="85">
        <f t="shared" si="14"/>
        <v>550306345</v>
      </c>
      <c r="AG28" s="44">
        <f t="shared" si="15"/>
        <v>0.49605969419080204</v>
      </c>
      <c r="AH28" s="44">
        <f t="shared" si="16"/>
        <v>0.21213064152476746</v>
      </c>
      <c r="AI28" s="66">
        <f>SUM(AI22:AI27)</f>
        <v>3278694923</v>
      </c>
      <c r="AJ28" s="66">
        <f>SUM(AJ22:AJ27)</f>
        <v>3634220970</v>
      </c>
      <c r="AK28" s="66">
        <f>SUM(AK22:AK27)</f>
        <v>1802790543</v>
      </c>
      <c r="AL28" s="66"/>
    </row>
    <row r="29" spans="1:38" s="13" customFormat="1" ht="12.75">
      <c r="A29" s="29" t="s">
        <v>97</v>
      </c>
      <c r="B29" s="63" t="s">
        <v>418</v>
      </c>
      <c r="C29" s="39" t="s">
        <v>419</v>
      </c>
      <c r="D29" s="80">
        <v>189652757</v>
      </c>
      <c r="E29" s="81">
        <v>166855022</v>
      </c>
      <c r="F29" s="82">
        <f t="shared" si="0"/>
        <v>356507779</v>
      </c>
      <c r="G29" s="80">
        <v>189652757</v>
      </c>
      <c r="H29" s="81">
        <v>166855022</v>
      </c>
      <c r="I29" s="83">
        <f t="shared" si="1"/>
        <v>356507779</v>
      </c>
      <c r="J29" s="80">
        <v>7966391</v>
      </c>
      <c r="K29" s="81">
        <v>59876</v>
      </c>
      <c r="L29" s="81">
        <f t="shared" si="2"/>
        <v>8026267</v>
      </c>
      <c r="M29" s="40">
        <f t="shared" si="3"/>
        <v>0.022513581674188377</v>
      </c>
      <c r="N29" s="108">
        <v>0</v>
      </c>
      <c r="O29" s="109">
        <v>0</v>
      </c>
      <c r="P29" s="110">
        <f t="shared" si="4"/>
        <v>0</v>
      </c>
      <c r="Q29" s="40">
        <f t="shared" si="5"/>
        <v>0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7966391</v>
      </c>
      <c r="AA29" s="81">
        <f t="shared" si="11"/>
        <v>59876</v>
      </c>
      <c r="AB29" s="81">
        <f t="shared" si="12"/>
        <v>8026267</v>
      </c>
      <c r="AC29" s="40">
        <f t="shared" si="13"/>
        <v>0.022513581674188377</v>
      </c>
      <c r="AD29" s="80">
        <v>13581628</v>
      </c>
      <c r="AE29" s="81">
        <v>202489</v>
      </c>
      <c r="AF29" s="81">
        <f t="shared" si="14"/>
        <v>13784117</v>
      </c>
      <c r="AG29" s="40">
        <f t="shared" si="15"/>
        <v>0.22192510583286146</v>
      </c>
      <c r="AH29" s="40">
        <f t="shared" si="16"/>
        <v>-1</v>
      </c>
      <c r="AI29" s="12">
        <v>178226843</v>
      </c>
      <c r="AJ29" s="12">
        <v>418006037</v>
      </c>
      <c r="AK29" s="12">
        <v>92766034</v>
      </c>
      <c r="AL29" s="12"/>
    </row>
    <row r="30" spans="1:38" s="13" customFormat="1" ht="12.75">
      <c r="A30" s="29" t="s">
        <v>97</v>
      </c>
      <c r="B30" s="63" t="s">
        <v>420</v>
      </c>
      <c r="C30" s="39" t="s">
        <v>421</v>
      </c>
      <c r="D30" s="80">
        <v>359532321</v>
      </c>
      <c r="E30" s="81">
        <v>76873808</v>
      </c>
      <c r="F30" s="82">
        <f t="shared" si="0"/>
        <v>436406129</v>
      </c>
      <c r="G30" s="80">
        <v>359532321</v>
      </c>
      <c r="H30" s="81">
        <v>76873808</v>
      </c>
      <c r="I30" s="83">
        <f t="shared" si="1"/>
        <v>436406129</v>
      </c>
      <c r="J30" s="80">
        <v>58480958</v>
      </c>
      <c r="K30" s="81">
        <v>2837849</v>
      </c>
      <c r="L30" s="81">
        <f t="shared" si="2"/>
        <v>61318807</v>
      </c>
      <c r="M30" s="40">
        <f t="shared" si="3"/>
        <v>0.14050858346217224</v>
      </c>
      <c r="N30" s="108">
        <v>69530897</v>
      </c>
      <c r="O30" s="109">
        <v>7037900</v>
      </c>
      <c r="P30" s="110">
        <f t="shared" si="4"/>
        <v>76568797</v>
      </c>
      <c r="Q30" s="40">
        <f t="shared" si="5"/>
        <v>0.1754530743540497</v>
      </c>
      <c r="R30" s="108">
        <v>18369643</v>
      </c>
      <c r="S30" s="110">
        <v>4816538</v>
      </c>
      <c r="T30" s="110">
        <f t="shared" si="6"/>
        <v>23186181</v>
      </c>
      <c r="U30" s="40">
        <f t="shared" si="7"/>
        <v>0.05312982439804369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146381498</v>
      </c>
      <c r="AA30" s="81">
        <f t="shared" si="11"/>
        <v>14692287</v>
      </c>
      <c r="AB30" s="81">
        <f t="shared" si="12"/>
        <v>161073785</v>
      </c>
      <c r="AC30" s="40">
        <f t="shared" si="13"/>
        <v>0.3690914822142656</v>
      </c>
      <c r="AD30" s="80">
        <v>66589915</v>
      </c>
      <c r="AE30" s="81">
        <v>9639716</v>
      </c>
      <c r="AF30" s="81">
        <f t="shared" si="14"/>
        <v>76229631</v>
      </c>
      <c r="AG30" s="40">
        <f t="shared" si="15"/>
        <v>0.6056682041871145</v>
      </c>
      <c r="AH30" s="40">
        <f t="shared" si="16"/>
        <v>-0.695837685479548</v>
      </c>
      <c r="AI30" s="12">
        <v>303767038</v>
      </c>
      <c r="AJ30" s="12">
        <v>367590992</v>
      </c>
      <c r="AK30" s="12">
        <v>222638176</v>
      </c>
      <c r="AL30" s="12"/>
    </row>
    <row r="31" spans="1:38" s="13" customFormat="1" ht="12.75">
      <c r="A31" s="29" t="s">
        <v>97</v>
      </c>
      <c r="B31" s="63" t="s">
        <v>422</v>
      </c>
      <c r="C31" s="39" t="s">
        <v>423</v>
      </c>
      <c r="D31" s="80">
        <v>121591163</v>
      </c>
      <c r="E31" s="81">
        <v>26790784</v>
      </c>
      <c r="F31" s="83">
        <f t="shared" si="0"/>
        <v>148381947</v>
      </c>
      <c r="G31" s="80">
        <v>121591163</v>
      </c>
      <c r="H31" s="81">
        <v>26790784</v>
      </c>
      <c r="I31" s="83">
        <f t="shared" si="1"/>
        <v>148381947</v>
      </c>
      <c r="J31" s="80">
        <v>22743152</v>
      </c>
      <c r="K31" s="81">
        <v>1706598</v>
      </c>
      <c r="L31" s="81">
        <f t="shared" si="2"/>
        <v>24449750</v>
      </c>
      <c r="M31" s="40">
        <f t="shared" si="3"/>
        <v>0.16477577289102427</v>
      </c>
      <c r="N31" s="108">
        <v>35352339</v>
      </c>
      <c r="O31" s="109">
        <v>5381925</v>
      </c>
      <c r="P31" s="110">
        <f t="shared" si="4"/>
        <v>40734264</v>
      </c>
      <c r="Q31" s="40">
        <f t="shared" si="5"/>
        <v>0.27452304558316654</v>
      </c>
      <c r="R31" s="108">
        <v>36228804</v>
      </c>
      <c r="S31" s="110">
        <v>4594577</v>
      </c>
      <c r="T31" s="110">
        <f t="shared" si="6"/>
        <v>40823381</v>
      </c>
      <c r="U31" s="40">
        <f t="shared" si="7"/>
        <v>0.275123637513666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94324295</v>
      </c>
      <c r="AA31" s="81">
        <f t="shared" si="11"/>
        <v>11683100</v>
      </c>
      <c r="AB31" s="81">
        <f t="shared" si="12"/>
        <v>106007395</v>
      </c>
      <c r="AC31" s="40">
        <f t="shared" si="13"/>
        <v>0.7144224559878568</v>
      </c>
      <c r="AD31" s="80">
        <v>29668795</v>
      </c>
      <c r="AE31" s="81">
        <v>333257</v>
      </c>
      <c r="AF31" s="81">
        <f t="shared" si="14"/>
        <v>30002052</v>
      </c>
      <c r="AG31" s="40">
        <f t="shared" si="15"/>
        <v>0.48284673739729034</v>
      </c>
      <c r="AH31" s="40">
        <f t="shared" si="16"/>
        <v>0.3606862957240391</v>
      </c>
      <c r="AI31" s="12">
        <v>115672611</v>
      </c>
      <c r="AJ31" s="12">
        <v>131555935</v>
      </c>
      <c r="AK31" s="12">
        <v>63521354</v>
      </c>
      <c r="AL31" s="12"/>
    </row>
    <row r="32" spans="1:38" s="13" customFormat="1" ht="12.75">
      <c r="A32" s="29" t="s">
        <v>97</v>
      </c>
      <c r="B32" s="63" t="s">
        <v>424</v>
      </c>
      <c r="C32" s="39" t="s">
        <v>425</v>
      </c>
      <c r="D32" s="80">
        <v>240238018</v>
      </c>
      <c r="E32" s="81">
        <v>65430378</v>
      </c>
      <c r="F32" s="82">
        <f t="shared" si="0"/>
        <v>305668396</v>
      </c>
      <c r="G32" s="80">
        <v>240238018</v>
      </c>
      <c r="H32" s="81">
        <v>61238378</v>
      </c>
      <c r="I32" s="83">
        <f t="shared" si="1"/>
        <v>301476396</v>
      </c>
      <c r="J32" s="80">
        <v>47033357</v>
      </c>
      <c r="K32" s="81">
        <v>10127584</v>
      </c>
      <c r="L32" s="81">
        <f t="shared" si="2"/>
        <v>57160941</v>
      </c>
      <c r="M32" s="40">
        <f t="shared" si="3"/>
        <v>0.18700311104455825</v>
      </c>
      <c r="N32" s="108">
        <v>43972479</v>
      </c>
      <c r="O32" s="109">
        <v>4936518</v>
      </c>
      <c r="P32" s="110">
        <f t="shared" si="4"/>
        <v>48908997</v>
      </c>
      <c r="Q32" s="40">
        <f t="shared" si="5"/>
        <v>0.1600067185225129</v>
      </c>
      <c r="R32" s="108">
        <v>51799877</v>
      </c>
      <c r="S32" s="110">
        <v>5670656</v>
      </c>
      <c r="T32" s="110">
        <f t="shared" si="6"/>
        <v>57470533</v>
      </c>
      <c r="U32" s="40">
        <f t="shared" si="7"/>
        <v>0.19063029067124712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142805713</v>
      </c>
      <c r="AA32" s="81">
        <f t="shared" si="11"/>
        <v>20734758</v>
      </c>
      <c r="AB32" s="81">
        <f t="shared" si="12"/>
        <v>163540471</v>
      </c>
      <c r="AC32" s="40">
        <f t="shared" si="13"/>
        <v>0.5424652582088052</v>
      </c>
      <c r="AD32" s="80">
        <v>41016409</v>
      </c>
      <c r="AE32" s="81">
        <v>3417872</v>
      </c>
      <c r="AF32" s="81">
        <f t="shared" si="14"/>
        <v>44434281</v>
      </c>
      <c r="AG32" s="40">
        <f t="shared" si="15"/>
        <v>0.5704476427357889</v>
      </c>
      <c r="AH32" s="40">
        <f t="shared" si="16"/>
        <v>0.2933827600361081</v>
      </c>
      <c r="AI32" s="12">
        <v>245841560</v>
      </c>
      <c r="AJ32" s="12">
        <v>250340754</v>
      </c>
      <c r="AK32" s="12">
        <v>142806293</v>
      </c>
      <c r="AL32" s="12"/>
    </row>
    <row r="33" spans="1:38" s="13" customFormat="1" ht="12.75">
      <c r="A33" s="29" t="s">
        <v>97</v>
      </c>
      <c r="B33" s="63" t="s">
        <v>426</v>
      </c>
      <c r="C33" s="39" t="s">
        <v>427</v>
      </c>
      <c r="D33" s="80">
        <v>205381241</v>
      </c>
      <c r="E33" s="81">
        <v>25892000</v>
      </c>
      <c r="F33" s="82">
        <f t="shared" si="0"/>
        <v>231273241</v>
      </c>
      <c r="G33" s="80">
        <v>205381241</v>
      </c>
      <c r="H33" s="81">
        <v>25892000</v>
      </c>
      <c r="I33" s="83">
        <f t="shared" si="1"/>
        <v>231273241</v>
      </c>
      <c r="J33" s="80">
        <v>40061498</v>
      </c>
      <c r="K33" s="81">
        <v>1584955</v>
      </c>
      <c r="L33" s="81">
        <f t="shared" si="2"/>
        <v>41646453</v>
      </c>
      <c r="M33" s="40">
        <f t="shared" si="3"/>
        <v>0.18007467193318746</v>
      </c>
      <c r="N33" s="108">
        <v>56155855</v>
      </c>
      <c r="O33" s="109">
        <v>4341720</v>
      </c>
      <c r="P33" s="110">
        <f t="shared" si="4"/>
        <v>60497575</v>
      </c>
      <c r="Q33" s="40">
        <f t="shared" si="5"/>
        <v>0.26158484543397736</v>
      </c>
      <c r="R33" s="108">
        <v>54090161</v>
      </c>
      <c r="S33" s="110">
        <v>914058</v>
      </c>
      <c r="T33" s="110">
        <f t="shared" si="6"/>
        <v>55004219</v>
      </c>
      <c r="U33" s="40">
        <f t="shared" si="7"/>
        <v>0.2378321796424343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150307514</v>
      </c>
      <c r="AA33" s="81">
        <f t="shared" si="11"/>
        <v>6840733</v>
      </c>
      <c r="AB33" s="81">
        <f t="shared" si="12"/>
        <v>157148247</v>
      </c>
      <c r="AC33" s="40">
        <f t="shared" si="13"/>
        <v>0.6794916970095991</v>
      </c>
      <c r="AD33" s="80">
        <v>42322586</v>
      </c>
      <c r="AE33" s="81">
        <v>3517925</v>
      </c>
      <c r="AF33" s="81">
        <f t="shared" si="14"/>
        <v>45840511</v>
      </c>
      <c r="AG33" s="40">
        <f t="shared" si="15"/>
        <v>0.6557228706019208</v>
      </c>
      <c r="AH33" s="40">
        <f t="shared" si="16"/>
        <v>0.19990414155723535</v>
      </c>
      <c r="AI33" s="12">
        <v>207796879</v>
      </c>
      <c r="AJ33" s="12">
        <v>207796879</v>
      </c>
      <c r="AK33" s="12">
        <v>136257166</v>
      </c>
      <c r="AL33" s="12"/>
    </row>
    <row r="34" spans="1:38" s="13" customFormat="1" ht="12.75">
      <c r="A34" s="29" t="s">
        <v>97</v>
      </c>
      <c r="B34" s="63" t="s">
        <v>428</v>
      </c>
      <c r="C34" s="39" t="s">
        <v>429</v>
      </c>
      <c r="D34" s="80">
        <v>637217564</v>
      </c>
      <c r="E34" s="81">
        <v>255483921</v>
      </c>
      <c r="F34" s="82">
        <f t="shared" si="0"/>
        <v>892701485</v>
      </c>
      <c r="G34" s="80">
        <v>637217564</v>
      </c>
      <c r="H34" s="81">
        <v>255483921</v>
      </c>
      <c r="I34" s="83">
        <f t="shared" si="1"/>
        <v>892701485</v>
      </c>
      <c r="J34" s="80">
        <v>72549168</v>
      </c>
      <c r="K34" s="81">
        <v>29402327</v>
      </c>
      <c r="L34" s="81">
        <f t="shared" si="2"/>
        <v>101951495</v>
      </c>
      <c r="M34" s="40">
        <f t="shared" si="3"/>
        <v>0.1142055846361676</v>
      </c>
      <c r="N34" s="108">
        <v>162487633</v>
      </c>
      <c r="O34" s="109">
        <v>28036049</v>
      </c>
      <c r="P34" s="110">
        <f t="shared" si="4"/>
        <v>190523682</v>
      </c>
      <c r="Q34" s="40">
        <f t="shared" si="5"/>
        <v>0.21342373145038512</v>
      </c>
      <c r="R34" s="108">
        <v>78719702</v>
      </c>
      <c r="S34" s="110">
        <v>72791404</v>
      </c>
      <c r="T34" s="110">
        <f t="shared" si="6"/>
        <v>151511106</v>
      </c>
      <c r="U34" s="40">
        <f t="shared" si="7"/>
        <v>0.16972202751516652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313756503</v>
      </c>
      <c r="AA34" s="81">
        <f t="shared" si="11"/>
        <v>130229780</v>
      </c>
      <c r="AB34" s="81">
        <f t="shared" si="12"/>
        <v>443986283</v>
      </c>
      <c r="AC34" s="40">
        <f t="shared" si="13"/>
        <v>0.49735134360171923</v>
      </c>
      <c r="AD34" s="80">
        <v>92933885</v>
      </c>
      <c r="AE34" s="81">
        <v>35083730</v>
      </c>
      <c r="AF34" s="81">
        <f t="shared" si="14"/>
        <v>128017615</v>
      </c>
      <c r="AG34" s="40">
        <f t="shared" si="15"/>
        <v>0.45574082321556814</v>
      </c>
      <c r="AH34" s="40">
        <f t="shared" si="16"/>
        <v>0.1835176432555785</v>
      </c>
      <c r="AI34" s="12">
        <v>749924498</v>
      </c>
      <c r="AJ34" s="12">
        <v>848977336</v>
      </c>
      <c r="AK34" s="12">
        <v>386913630</v>
      </c>
      <c r="AL34" s="12"/>
    </row>
    <row r="35" spans="1:38" s="13" customFormat="1" ht="12.75">
      <c r="A35" s="29" t="s">
        <v>116</v>
      </c>
      <c r="B35" s="63" t="s">
        <v>430</v>
      </c>
      <c r="C35" s="39" t="s">
        <v>431</v>
      </c>
      <c r="D35" s="80">
        <v>131905369</v>
      </c>
      <c r="E35" s="81">
        <v>6812000</v>
      </c>
      <c r="F35" s="82">
        <f t="shared" si="0"/>
        <v>138717369</v>
      </c>
      <c r="G35" s="80">
        <v>131905369</v>
      </c>
      <c r="H35" s="81">
        <v>20209109</v>
      </c>
      <c r="I35" s="83">
        <f t="shared" si="1"/>
        <v>152114478</v>
      </c>
      <c r="J35" s="80">
        <v>24612523</v>
      </c>
      <c r="K35" s="81">
        <v>105791</v>
      </c>
      <c r="L35" s="81">
        <f t="shared" si="2"/>
        <v>24718314</v>
      </c>
      <c r="M35" s="40">
        <f t="shared" si="3"/>
        <v>0.17819191769705495</v>
      </c>
      <c r="N35" s="108">
        <v>31005925</v>
      </c>
      <c r="O35" s="109">
        <v>1172811</v>
      </c>
      <c r="P35" s="110">
        <f t="shared" si="4"/>
        <v>32178736</v>
      </c>
      <c r="Q35" s="40">
        <f t="shared" si="5"/>
        <v>0.23197337313973998</v>
      </c>
      <c r="R35" s="108">
        <v>27565081</v>
      </c>
      <c r="S35" s="110">
        <v>2911076</v>
      </c>
      <c r="T35" s="110">
        <f t="shared" si="6"/>
        <v>30476157</v>
      </c>
      <c r="U35" s="40">
        <f t="shared" si="7"/>
        <v>0.2003501402410887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83183529</v>
      </c>
      <c r="AA35" s="81">
        <f t="shared" si="11"/>
        <v>4189678</v>
      </c>
      <c r="AB35" s="81">
        <f t="shared" si="12"/>
        <v>87373207</v>
      </c>
      <c r="AC35" s="40">
        <f t="shared" si="13"/>
        <v>0.574391130606253</v>
      </c>
      <c r="AD35" s="80">
        <v>25403097</v>
      </c>
      <c r="AE35" s="81">
        <v>3604252</v>
      </c>
      <c r="AF35" s="81">
        <f t="shared" si="14"/>
        <v>29007349</v>
      </c>
      <c r="AG35" s="40">
        <f t="shared" si="15"/>
        <v>0.5507397405133051</v>
      </c>
      <c r="AH35" s="40">
        <f t="shared" si="16"/>
        <v>0.05063571993428284</v>
      </c>
      <c r="AI35" s="12">
        <v>131812002</v>
      </c>
      <c r="AJ35" s="12">
        <v>154788129</v>
      </c>
      <c r="AK35" s="12">
        <v>85247974</v>
      </c>
      <c r="AL35" s="12"/>
    </row>
    <row r="36" spans="1:38" s="59" customFormat="1" ht="12.75">
      <c r="A36" s="64"/>
      <c r="B36" s="65" t="s">
        <v>432</v>
      </c>
      <c r="C36" s="32"/>
      <c r="D36" s="84">
        <f>SUM(D29:D35)</f>
        <v>1885518433</v>
      </c>
      <c r="E36" s="85">
        <f>SUM(E29:E35)</f>
        <v>624137913</v>
      </c>
      <c r="F36" s="93">
        <f t="shared" si="0"/>
        <v>2509656346</v>
      </c>
      <c r="G36" s="84">
        <f>SUM(G29:G35)</f>
        <v>1885518433</v>
      </c>
      <c r="H36" s="85">
        <f>SUM(H29:H35)</f>
        <v>633343022</v>
      </c>
      <c r="I36" s="86">
        <f t="shared" si="1"/>
        <v>2518861455</v>
      </c>
      <c r="J36" s="84">
        <f>SUM(J29:J35)</f>
        <v>273447047</v>
      </c>
      <c r="K36" s="85">
        <f>SUM(K29:K35)</f>
        <v>45824980</v>
      </c>
      <c r="L36" s="85">
        <f t="shared" si="2"/>
        <v>319272027</v>
      </c>
      <c r="M36" s="44">
        <f t="shared" si="3"/>
        <v>0.12721742859689522</v>
      </c>
      <c r="N36" s="114">
        <f>SUM(N29:N35)</f>
        <v>398505128</v>
      </c>
      <c r="O36" s="115">
        <f>SUM(O29:O35)</f>
        <v>50906923</v>
      </c>
      <c r="P36" s="116">
        <f t="shared" si="4"/>
        <v>449412051</v>
      </c>
      <c r="Q36" s="44">
        <f t="shared" si="5"/>
        <v>0.1790731435067963</v>
      </c>
      <c r="R36" s="114">
        <f>SUM(R29:R35)</f>
        <v>266773268</v>
      </c>
      <c r="S36" s="116">
        <f>SUM(S29:S35)</f>
        <v>91698309</v>
      </c>
      <c r="T36" s="116">
        <f t="shared" si="6"/>
        <v>358471577</v>
      </c>
      <c r="U36" s="44">
        <f t="shared" si="7"/>
        <v>0.14231492418466501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938725443</v>
      </c>
      <c r="AA36" s="85">
        <f t="shared" si="11"/>
        <v>188430212</v>
      </c>
      <c r="AB36" s="85">
        <f t="shared" si="12"/>
        <v>1127155655</v>
      </c>
      <c r="AC36" s="44">
        <f t="shared" si="13"/>
        <v>0.4474861659272959</v>
      </c>
      <c r="AD36" s="84">
        <f>SUM(AD29:AD35)</f>
        <v>311516315</v>
      </c>
      <c r="AE36" s="85">
        <f>SUM(AE29:AE35)</f>
        <v>55799241</v>
      </c>
      <c r="AF36" s="85">
        <f t="shared" si="14"/>
        <v>367315556</v>
      </c>
      <c r="AG36" s="44">
        <f t="shared" si="15"/>
        <v>0.4750416121131323</v>
      </c>
      <c r="AH36" s="44">
        <f t="shared" si="16"/>
        <v>-0.02407733311463678</v>
      </c>
      <c r="AI36" s="66">
        <f>SUM(AI29:AI35)</f>
        <v>1933041431</v>
      </c>
      <c r="AJ36" s="66">
        <f>SUM(AJ29:AJ35)</f>
        <v>2379056062</v>
      </c>
      <c r="AK36" s="66">
        <f>SUM(AK29:AK35)</f>
        <v>1130150627</v>
      </c>
      <c r="AL36" s="66"/>
    </row>
    <row r="37" spans="1:38" s="13" customFormat="1" ht="12.75">
      <c r="A37" s="29" t="s">
        <v>97</v>
      </c>
      <c r="B37" s="63" t="s">
        <v>433</v>
      </c>
      <c r="C37" s="39" t="s">
        <v>434</v>
      </c>
      <c r="D37" s="80">
        <v>134346325</v>
      </c>
      <c r="E37" s="81">
        <v>46795000</v>
      </c>
      <c r="F37" s="82">
        <f t="shared" si="0"/>
        <v>181141325</v>
      </c>
      <c r="G37" s="80">
        <v>134346325</v>
      </c>
      <c r="H37" s="81">
        <v>46795000</v>
      </c>
      <c r="I37" s="83">
        <f t="shared" si="1"/>
        <v>181141325</v>
      </c>
      <c r="J37" s="80">
        <v>14092318</v>
      </c>
      <c r="K37" s="81">
        <v>1273055</v>
      </c>
      <c r="L37" s="81">
        <f t="shared" si="2"/>
        <v>15365373</v>
      </c>
      <c r="M37" s="40">
        <f t="shared" si="3"/>
        <v>0.08482533182309449</v>
      </c>
      <c r="N37" s="108">
        <v>32920563</v>
      </c>
      <c r="O37" s="109">
        <v>7814324</v>
      </c>
      <c r="P37" s="110">
        <f t="shared" si="4"/>
        <v>40734887</v>
      </c>
      <c r="Q37" s="40">
        <f t="shared" si="5"/>
        <v>0.22487903850764038</v>
      </c>
      <c r="R37" s="108">
        <v>26454629</v>
      </c>
      <c r="S37" s="110">
        <v>4275725</v>
      </c>
      <c r="T37" s="110">
        <f t="shared" si="6"/>
        <v>30730354</v>
      </c>
      <c r="U37" s="40">
        <f t="shared" si="7"/>
        <v>0.16964849959003006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73467510</v>
      </c>
      <c r="AA37" s="81">
        <f t="shared" si="11"/>
        <v>13363104</v>
      </c>
      <c r="AB37" s="81">
        <f t="shared" si="12"/>
        <v>86830614</v>
      </c>
      <c r="AC37" s="40">
        <f t="shared" si="13"/>
        <v>0.4793528699207649</v>
      </c>
      <c r="AD37" s="80">
        <v>18234028</v>
      </c>
      <c r="AE37" s="81">
        <v>1364181</v>
      </c>
      <c r="AF37" s="81">
        <f t="shared" si="14"/>
        <v>19598209</v>
      </c>
      <c r="AG37" s="40">
        <f t="shared" si="15"/>
        <v>0.49327589246545406</v>
      </c>
      <c r="AH37" s="40">
        <f t="shared" si="16"/>
        <v>0.568018485770817</v>
      </c>
      <c r="AI37" s="12">
        <v>134957940</v>
      </c>
      <c r="AJ37" s="12">
        <v>151872125</v>
      </c>
      <c r="AK37" s="12">
        <v>74914858</v>
      </c>
      <c r="AL37" s="12"/>
    </row>
    <row r="38" spans="1:38" s="13" customFormat="1" ht="12.75">
      <c r="A38" s="29" t="s">
        <v>97</v>
      </c>
      <c r="B38" s="63" t="s">
        <v>435</v>
      </c>
      <c r="C38" s="39" t="s">
        <v>436</v>
      </c>
      <c r="D38" s="80">
        <v>221480000</v>
      </c>
      <c r="E38" s="81">
        <v>57412000</v>
      </c>
      <c r="F38" s="82">
        <f t="shared" si="0"/>
        <v>278892000</v>
      </c>
      <c r="G38" s="80">
        <v>221480000</v>
      </c>
      <c r="H38" s="81">
        <v>57412000</v>
      </c>
      <c r="I38" s="83">
        <f t="shared" si="1"/>
        <v>278892000</v>
      </c>
      <c r="J38" s="80">
        <v>40751570</v>
      </c>
      <c r="K38" s="81">
        <v>3425093</v>
      </c>
      <c r="L38" s="81">
        <f t="shared" si="2"/>
        <v>44176663</v>
      </c>
      <c r="M38" s="40">
        <f t="shared" si="3"/>
        <v>0.15840061027207664</v>
      </c>
      <c r="N38" s="108">
        <v>48399294</v>
      </c>
      <c r="O38" s="109">
        <v>16197177</v>
      </c>
      <c r="P38" s="110">
        <f t="shared" si="4"/>
        <v>64596471</v>
      </c>
      <c r="Q38" s="40">
        <f t="shared" si="5"/>
        <v>0.23161822856159373</v>
      </c>
      <c r="R38" s="108">
        <v>45285387</v>
      </c>
      <c r="S38" s="110">
        <v>8380493</v>
      </c>
      <c r="T38" s="110">
        <f t="shared" si="6"/>
        <v>53665880</v>
      </c>
      <c r="U38" s="40">
        <f t="shared" si="7"/>
        <v>0.19242531159014958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134436251</v>
      </c>
      <c r="AA38" s="81">
        <f t="shared" si="11"/>
        <v>28002763</v>
      </c>
      <c r="AB38" s="81">
        <f t="shared" si="12"/>
        <v>162439014</v>
      </c>
      <c r="AC38" s="40">
        <f t="shared" si="13"/>
        <v>0.58244415042382</v>
      </c>
      <c r="AD38" s="80">
        <v>40683621</v>
      </c>
      <c r="AE38" s="81">
        <v>24464076</v>
      </c>
      <c r="AF38" s="81">
        <f t="shared" si="14"/>
        <v>65147697</v>
      </c>
      <c r="AG38" s="40">
        <f t="shared" si="15"/>
        <v>0.7152287944783926</v>
      </c>
      <c r="AH38" s="40">
        <f t="shared" si="16"/>
        <v>-0.17624286856985905</v>
      </c>
      <c r="AI38" s="12">
        <v>268356061</v>
      </c>
      <c r="AJ38" s="12">
        <v>268356061</v>
      </c>
      <c r="AK38" s="12">
        <v>191935982</v>
      </c>
      <c r="AL38" s="12"/>
    </row>
    <row r="39" spans="1:38" s="13" customFormat="1" ht="12.75">
      <c r="A39" s="29" t="s">
        <v>97</v>
      </c>
      <c r="B39" s="63" t="s">
        <v>437</v>
      </c>
      <c r="C39" s="39" t="s">
        <v>438</v>
      </c>
      <c r="D39" s="80">
        <v>154015138</v>
      </c>
      <c r="E39" s="81">
        <v>105313546</v>
      </c>
      <c r="F39" s="82">
        <f t="shared" si="0"/>
        <v>259328684</v>
      </c>
      <c r="G39" s="80">
        <v>154015138</v>
      </c>
      <c r="H39" s="81">
        <v>105313546</v>
      </c>
      <c r="I39" s="83">
        <f t="shared" si="1"/>
        <v>259328684</v>
      </c>
      <c r="J39" s="80">
        <v>19996557</v>
      </c>
      <c r="K39" s="81">
        <v>6398247</v>
      </c>
      <c r="L39" s="81">
        <f t="shared" si="2"/>
        <v>26394804</v>
      </c>
      <c r="M39" s="40">
        <f t="shared" si="3"/>
        <v>0.10178127460824966</v>
      </c>
      <c r="N39" s="108">
        <v>27451558</v>
      </c>
      <c r="O39" s="109">
        <v>11615196</v>
      </c>
      <c r="P39" s="110">
        <f t="shared" si="4"/>
        <v>39066754</v>
      </c>
      <c r="Q39" s="40">
        <f t="shared" si="5"/>
        <v>0.15064571106218239</v>
      </c>
      <c r="R39" s="108">
        <v>35607276</v>
      </c>
      <c r="S39" s="110">
        <v>8168003</v>
      </c>
      <c r="T39" s="110">
        <f t="shared" si="6"/>
        <v>43775279</v>
      </c>
      <c r="U39" s="40">
        <f t="shared" si="7"/>
        <v>0.16880230264076765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83055391</v>
      </c>
      <c r="AA39" s="81">
        <f t="shared" si="11"/>
        <v>26181446</v>
      </c>
      <c r="AB39" s="81">
        <f t="shared" si="12"/>
        <v>109236837</v>
      </c>
      <c r="AC39" s="40">
        <f t="shared" si="13"/>
        <v>0.4212292883111997</v>
      </c>
      <c r="AD39" s="80">
        <v>26130008</v>
      </c>
      <c r="AE39" s="81">
        <v>14269255</v>
      </c>
      <c r="AF39" s="81">
        <f t="shared" si="14"/>
        <v>40399263</v>
      </c>
      <c r="AG39" s="40">
        <f t="shared" si="15"/>
        <v>0.44825360605878084</v>
      </c>
      <c r="AH39" s="40">
        <f t="shared" si="16"/>
        <v>0.08356627693926</v>
      </c>
      <c r="AI39" s="12">
        <v>219881722</v>
      </c>
      <c r="AJ39" s="12">
        <v>236050922</v>
      </c>
      <c r="AK39" s="12">
        <v>105810677</v>
      </c>
      <c r="AL39" s="12"/>
    </row>
    <row r="40" spans="1:38" s="13" customFormat="1" ht="12.75">
      <c r="A40" s="29" t="s">
        <v>97</v>
      </c>
      <c r="B40" s="63" t="s">
        <v>439</v>
      </c>
      <c r="C40" s="39" t="s">
        <v>440</v>
      </c>
      <c r="D40" s="80">
        <v>58272557</v>
      </c>
      <c r="E40" s="81">
        <v>22132741</v>
      </c>
      <c r="F40" s="82">
        <f t="shared" si="0"/>
        <v>80405298</v>
      </c>
      <c r="G40" s="80">
        <v>64666639</v>
      </c>
      <c r="H40" s="81">
        <v>26518317</v>
      </c>
      <c r="I40" s="83">
        <f t="shared" si="1"/>
        <v>91184956</v>
      </c>
      <c r="J40" s="80">
        <v>13124580</v>
      </c>
      <c r="K40" s="81">
        <v>3045938</v>
      </c>
      <c r="L40" s="81">
        <f t="shared" si="2"/>
        <v>16170518</v>
      </c>
      <c r="M40" s="40">
        <f t="shared" si="3"/>
        <v>0.20111259335174655</v>
      </c>
      <c r="N40" s="108">
        <v>16381272</v>
      </c>
      <c r="O40" s="109">
        <v>5297630</v>
      </c>
      <c r="P40" s="110">
        <f t="shared" si="4"/>
        <v>21678902</v>
      </c>
      <c r="Q40" s="40">
        <f t="shared" si="5"/>
        <v>0.2696203178054262</v>
      </c>
      <c r="R40" s="108">
        <v>12692001</v>
      </c>
      <c r="S40" s="110">
        <v>3696052</v>
      </c>
      <c r="T40" s="110">
        <f t="shared" si="6"/>
        <v>16388053</v>
      </c>
      <c r="U40" s="40">
        <f t="shared" si="7"/>
        <v>0.1797232100435515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42197853</v>
      </c>
      <c r="AA40" s="81">
        <f t="shared" si="11"/>
        <v>12039620</v>
      </c>
      <c r="AB40" s="81">
        <f t="shared" si="12"/>
        <v>54237473</v>
      </c>
      <c r="AC40" s="40">
        <f t="shared" si="13"/>
        <v>0.5948072508802877</v>
      </c>
      <c r="AD40" s="80">
        <v>14490343</v>
      </c>
      <c r="AE40" s="81">
        <v>1257059</v>
      </c>
      <c r="AF40" s="81">
        <f t="shared" si="14"/>
        <v>15747402</v>
      </c>
      <c r="AG40" s="40">
        <f t="shared" si="15"/>
        <v>0.5754509530286838</v>
      </c>
      <c r="AH40" s="40">
        <f t="shared" si="16"/>
        <v>0.04068296472014876</v>
      </c>
      <c r="AI40" s="12">
        <v>68367738</v>
      </c>
      <c r="AJ40" s="12">
        <v>69544549</v>
      </c>
      <c r="AK40" s="12">
        <v>40019477</v>
      </c>
      <c r="AL40" s="12"/>
    </row>
    <row r="41" spans="1:38" s="13" customFormat="1" ht="12.75">
      <c r="A41" s="29" t="s">
        <v>97</v>
      </c>
      <c r="B41" s="63" t="s">
        <v>441</v>
      </c>
      <c r="C41" s="39" t="s">
        <v>442</v>
      </c>
      <c r="D41" s="80">
        <v>0</v>
      </c>
      <c r="E41" s="81">
        <v>51200000</v>
      </c>
      <c r="F41" s="82">
        <f t="shared" si="0"/>
        <v>51200000</v>
      </c>
      <c r="G41" s="80">
        <v>0</v>
      </c>
      <c r="H41" s="81">
        <v>51200000</v>
      </c>
      <c r="I41" s="83">
        <f t="shared" si="1"/>
        <v>51200000</v>
      </c>
      <c r="J41" s="80">
        <v>39469555</v>
      </c>
      <c r="K41" s="81">
        <v>0</v>
      </c>
      <c r="L41" s="81">
        <f t="shared" si="2"/>
        <v>39469555</v>
      </c>
      <c r="M41" s="40">
        <f t="shared" si="3"/>
        <v>0.77088974609375</v>
      </c>
      <c r="N41" s="108">
        <v>48820948</v>
      </c>
      <c r="O41" s="109">
        <v>3135876</v>
      </c>
      <c r="P41" s="110">
        <f t="shared" si="4"/>
        <v>51956824</v>
      </c>
      <c r="Q41" s="40">
        <f t="shared" si="5"/>
        <v>1.01478171875</v>
      </c>
      <c r="R41" s="108">
        <v>23977643</v>
      </c>
      <c r="S41" s="110">
        <v>200502</v>
      </c>
      <c r="T41" s="110">
        <f t="shared" si="6"/>
        <v>24178145</v>
      </c>
      <c r="U41" s="40">
        <f t="shared" si="7"/>
        <v>0.47222939453125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112268146</v>
      </c>
      <c r="AA41" s="81">
        <f t="shared" si="11"/>
        <v>3336378</v>
      </c>
      <c r="AB41" s="81">
        <f t="shared" si="12"/>
        <v>115604524</v>
      </c>
      <c r="AC41" s="40">
        <f t="shared" si="13"/>
        <v>2.257900859375</v>
      </c>
      <c r="AD41" s="80">
        <v>12967656</v>
      </c>
      <c r="AE41" s="81">
        <v>1955510</v>
      </c>
      <c r="AF41" s="81">
        <f t="shared" si="14"/>
        <v>14923166</v>
      </c>
      <c r="AG41" s="40">
        <f t="shared" si="15"/>
        <v>0.6259468323593514</v>
      </c>
      <c r="AH41" s="40">
        <f t="shared" si="16"/>
        <v>0.6201753032834989</v>
      </c>
      <c r="AI41" s="12">
        <v>178806204</v>
      </c>
      <c r="AJ41" s="12">
        <v>178806204</v>
      </c>
      <c r="AK41" s="12">
        <v>111923177</v>
      </c>
      <c r="AL41" s="12"/>
    </row>
    <row r="42" spans="1:38" s="13" customFormat="1" ht="12.75">
      <c r="A42" s="29" t="s">
        <v>116</v>
      </c>
      <c r="B42" s="63" t="s">
        <v>443</v>
      </c>
      <c r="C42" s="39" t="s">
        <v>444</v>
      </c>
      <c r="D42" s="80">
        <v>454559599</v>
      </c>
      <c r="E42" s="81">
        <v>819082000</v>
      </c>
      <c r="F42" s="82">
        <f t="shared" si="0"/>
        <v>1273641599</v>
      </c>
      <c r="G42" s="80">
        <v>454559599</v>
      </c>
      <c r="H42" s="81">
        <v>819082000</v>
      </c>
      <c r="I42" s="83">
        <f t="shared" si="1"/>
        <v>1273641599</v>
      </c>
      <c r="J42" s="80">
        <v>124084839</v>
      </c>
      <c r="K42" s="81">
        <v>40538142</v>
      </c>
      <c r="L42" s="81">
        <f t="shared" si="2"/>
        <v>164622981</v>
      </c>
      <c r="M42" s="40">
        <f t="shared" si="3"/>
        <v>0.12925377212023678</v>
      </c>
      <c r="N42" s="108">
        <v>84819776</v>
      </c>
      <c r="O42" s="109">
        <v>101707681</v>
      </c>
      <c r="P42" s="110">
        <f t="shared" si="4"/>
        <v>186527457</v>
      </c>
      <c r="Q42" s="40">
        <f t="shared" si="5"/>
        <v>0.14645207658610718</v>
      </c>
      <c r="R42" s="108">
        <v>94307147</v>
      </c>
      <c r="S42" s="110">
        <v>89845131</v>
      </c>
      <c r="T42" s="110">
        <f t="shared" si="6"/>
        <v>184152278</v>
      </c>
      <c r="U42" s="40">
        <f t="shared" si="7"/>
        <v>0.14458720423750857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303211762</v>
      </c>
      <c r="AA42" s="81">
        <f t="shared" si="11"/>
        <v>232090954</v>
      </c>
      <c r="AB42" s="81">
        <f t="shared" si="12"/>
        <v>535302716</v>
      </c>
      <c r="AC42" s="40">
        <f t="shared" si="13"/>
        <v>0.42029305294385255</v>
      </c>
      <c r="AD42" s="80">
        <v>104813662</v>
      </c>
      <c r="AE42" s="81">
        <v>38344103</v>
      </c>
      <c r="AF42" s="81">
        <f t="shared" si="14"/>
        <v>143157765</v>
      </c>
      <c r="AG42" s="40">
        <f t="shared" si="15"/>
        <v>0.47370805556004547</v>
      </c>
      <c r="AH42" s="40">
        <f t="shared" si="16"/>
        <v>0.2863589900275405</v>
      </c>
      <c r="AI42" s="12">
        <v>892515641</v>
      </c>
      <c r="AJ42" s="12">
        <v>967536789</v>
      </c>
      <c r="AK42" s="12">
        <v>458329971</v>
      </c>
      <c r="AL42" s="12"/>
    </row>
    <row r="43" spans="1:38" s="59" customFormat="1" ht="12.75">
      <c r="A43" s="64"/>
      <c r="B43" s="65" t="s">
        <v>445</v>
      </c>
      <c r="C43" s="32"/>
      <c r="D43" s="84">
        <f>SUM(D37:D42)</f>
        <v>1022673619</v>
      </c>
      <c r="E43" s="85">
        <f>SUM(E37:E42)</f>
        <v>1101935287</v>
      </c>
      <c r="F43" s="86">
        <f t="shared" si="0"/>
        <v>2124608906</v>
      </c>
      <c r="G43" s="84">
        <f>SUM(G37:G42)</f>
        <v>1029067701</v>
      </c>
      <c r="H43" s="85">
        <f>SUM(H37:H42)</f>
        <v>1106320863</v>
      </c>
      <c r="I43" s="93">
        <f t="shared" si="1"/>
        <v>2135388564</v>
      </c>
      <c r="J43" s="84">
        <f>SUM(J37:J42)</f>
        <v>251519419</v>
      </c>
      <c r="K43" s="95">
        <f>SUM(K37:K42)</f>
        <v>54680475</v>
      </c>
      <c r="L43" s="85">
        <f t="shared" si="2"/>
        <v>306199894</v>
      </c>
      <c r="M43" s="44">
        <f t="shared" si="3"/>
        <v>0.1441205923289112</v>
      </c>
      <c r="N43" s="114">
        <f>SUM(N37:N42)</f>
        <v>258793411</v>
      </c>
      <c r="O43" s="115">
        <f>SUM(O37:O42)</f>
        <v>145767884</v>
      </c>
      <c r="P43" s="116">
        <f t="shared" si="4"/>
        <v>404561295</v>
      </c>
      <c r="Q43" s="44">
        <f t="shared" si="5"/>
        <v>0.19041683100240192</v>
      </c>
      <c r="R43" s="114">
        <f>SUM(R37:R42)</f>
        <v>238324083</v>
      </c>
      <c r="S43" s="116">
        <f>SUM(S37:S42)</f>
        <v>114565906</v>
      </c>
      <c r="T43" s="116">
        <f t="shared" si="6"/>
        <v>352889989</v>
      </c>
      <c r="U43" s="44">
        <f t="shared" si="7"/>
        <v>0.1652579745669182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748636913</v>
      </c>
      <c r="AA43" s="85">
        <f t="shared" si="11"/>
        <v>315014265</v>
      </c>
      <c r="AB43" s="85">
        <f t="shared" si="12"/>
        <v>1063651178</v>
      </c>
      <c r="AC43" s="44">
        <f t="shared" si="13"/>
        <v>0.49810661906307746</v>
      </c>
      <c r="AD43" s="84">
        <f>SUM(AD37:AD42)</f>
        <v>217319318</v>
      </c>
      <c r="AE43" s="85">
        <f>SUM(AE37:AE42)</f>
        <v>81654184</v>
      </c>
      <c r="AF43" s="85">
        <f t="shared" si="14"/>
        <v>298973502</v>
      </c>
      <c r="AG43" s="44">
        <f t="shared" si="15"/>
        <v>0.5250249180541701</v>
      </c>
      <c r="AH43" s="44">
        <f t="shared" si="16"/>
        <v>0.1803386809845109</v>
      </c>
      <c r="AI43" s="66">
        <f>SUM(AI37:AI42)</f>
        <v>1762885306</v>
      </c>
      <c r="AJ43" s="66">
        <f>SUM(AJ37:AJ42)</f>
        <v>1872166650</v>
      </c>
      <c r="AK43" s="66">
        <f>SUM(AK37:AK42)</f>
        <v>982934142</v>
      </c>
      <c r="AL43" s="66"/>
    </row>
    <row r="44" spans="1:38" s="59" customFormat="1" ht="12.75">
      <c r="A44" s="64"/>
      <c r="B44" s="65" t="s">
        <v>446</v>
      </c>
      <c r="C44" s="32"/>
      <c r="D44" s="84">
        <f>SUM(D9:D14,D16:D20,D22:D27,D29:D35,D37:D42)</f>
        <v>10362904027</v>
      </c>
      <c r="E44" s="85">
        <f>SUM(E9:E14,E16:E20,E22:E27,E29:E35,E37:E42)</f>
        <v>4363418126</v>
      </c>
      <c r="F44" s="86">
        <f t="shared" si="0"/>
        <v>14726322153</v>
      </c>
      <c r="G44" s="84">
        <f>SUM(G9:G14,G16:G20,G22:G27,G29:G35,G37:G42)</f>
        <v>10370226060</v>
      </c>
      <c r="H44" s="85">
        <f>SUM(H9:H14,H16:H20,H22:H27,H29:H35,H37:H42)</f>
        <v>4357092045</v>
      </c>
      <c r="I44" s="93">
        <f t="shared" si="1"/>
        <v>14727318105</v>
      </c>
      <c r="J44" s="84">
        <f>SUM(J9:J14,J16:J20,J22:J27,J29:J35,J37:J42)</f>
        <v>1817836986</v>
      </c>
      <c r="K44" s="95">
        <f>SUM(K9:K14,K16:K20,K22:K27,K29:K35,K37:K42)</f>
        <v>520389551</v>
      </c>
      <c r="L44" s="85">
        <f t="shared" si="2"/>
        <v>2338226537</v>
      </c>
      <c r="M44" s="44">
        <f t="shared" si="3"/>
        <v>0.15877871696047774</v>
      </c>
      <c r="N44" s="114">
        <f>SUM(N9:N14,N16:N20,N22:N27,N29:N35,N37:N42)</f>
        <v>2178482717</v>
      </c>
      <c r="O44" s="115">
        <f>SUM(O9:O14,O16:O20,O22:O27,O29:O35,O37:O42)</f>
        <v>587447446</v>
      </c>
      <c r="P44" s="116">
        <f t="shared" si="4"/>
        <v>2765930163</v>
      </c>
      <c r="Q44" s="44">
        <f t="shared" si="5"/>
        <v>0.18782219581122864</v>
      </c>
      <c r="R44" s="114">
        <f>SUM(R9:R14,R16:R20,R22:R27,R29:R35,R37:R42)</f>
        <v>1992806828</v>
      </c>
      <c r="S44" s="116">
        <f>SUM(S9:S14,S16:S20,S22:S27,S29:S35,S37:S42)</f>
        <v>588838799</v>
      </c>
      <c r="T44" s="116">
        <f t="shared" si="6"/>
        <v>2581645627</v>
      </c>
      <c r="U44" s="44">
        <f t="shared" si="7"/>
        <v>0.17529638516625223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5989126531</v>
      </c>
      <c r="AA44" s="85">
        <f t="shared" si="11"/>
        <v>1696675796</v>
      </c>
      <c r="AB44" s="85">
        <f t="shared" si="12"/>
        <v>7685802327</v>
      </c>
      <c r="AC44" s="44">
        <f t="shared" si="13"/>
        <v>0.521873858648482</v>
      </c>
      <c r="AD44" s="84">
        <f>SUM(AD9:AD14,AD16:AD20,AD22:AD27,AD29:AD35,AD37:AD42)</f>
        <v>1971260068</v>
      </c>
      <c r="AE44" s="85">
        <f>SUM(AE9:AE14,AE16:AE20,AE22:AE27,AE29:AE35,AE37:AE42)</f>
        <v>391705932</v>
      </c>
      <c r="AF44" s="85">
        <f t="shared" si="14"/>
        <v>2362966000</v>
      </c>
      <c r="AG44" s="44">
        <f t="shared" si="15"/>
        <v>0.5062383901985935</v>
      </c>
      <c r="AH44" s="44">
        <f t="shared" si="16"/>
        <v>0.09254455078913537</v>
      </c>
      <c r="AI44" s="66">
        <f>SUM(AI9:AI14,AI16:AI20,AI22:AI27,AI29:AI35,AI37:AI42)</f>
        <v>13165115056</v>
      </c>
      <c r="AJ44" s="66">
        <f>SUM(AJ9:AJ14,AJ16:AJ20,AJ22:AJ27,AJ29:AJ35,AJ37:AJ42)</f>
        <v>13966467907</v>
      </c>
      <c r="AK44" s="66">
        <f>SUM(AK9:AK14,AK16:AK20,AK22:AK27,AK29:AK35,AK37:AK42)</f>
        <v>7070362230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447</v>
      </c>
      <c r="C9" s="39" t="s">
        <v>448</v>
      </c>
      <c r="D9" s="80">
        <v>246744318</v>
      </c>
      <c r="E9" s="81">
        <v>132916000</v>
      </c>
      <c r="F9" s="82">
        <f>$D9+$E9</f>
        <v>379660318</v>
      </c>
      <c r="G9" s="80">
        <v>234646639</v>
      </c>
      <c r="H9" s="81">
        <v>132916000</v>
      </c>
      <c r="I9" s="83">
        <f>$G9+$H9</f>
        <v>367562639</v>
      </c>
      <c r="J9" s="80">
        <v>39459303</v>
      </c>
      <c r="K9" s="81">
        <v>25022502</v>
      </c>
      <c r="L9" s="81">
        <f>$J9+$K9</f>
        <v>64481805</v>
      </c>
      <c r="M9" s="40">
        <f>IF($F9=0,0,$L9/$F9)</f>
        <v>0.16984078120063104</v>
      </c>
      <c r="N9" s="108">
        <v>59993688</v>
      </c>
      <c r="O9" s="109">
        <v>32037987</v>
      </c>
      <c r="P9" s="110">
        <f>$N9+$O9</f>
        <v>92031675</v>
      </c>
      <c r="Q9" s="40">
        <f>IF($F9=0,0,$P9/$F9)</f>
        <v>0.24240530452276554</v>
      </c>
      <c r="R9" s="108">
        <v>59221715</v>
      </c>
      <c r="S9" s="110">
        <v>32542514</v>
      </c>
      <c r="T9" s="110">
        <f>$R9+$S9</f>
        <v>91764229</v>
      </c>
      <c r="U9" s="40">
        <f>IF($I9=0,0,$T9/$I9)</f>
        <v>0.2496560293768051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158674706</v>
      </c>
      <c r="AA9" s="81">
        <f>$K9+$O9+$S9</f>
        <v>89603003</v>
      </c>
      <c r="AB9" s="81">
        <f>$Z9+$AA9</f>
        <v>248277709</v>
      </c>
      <c r="AC9" s="40">
        <f>IF($I9=0,0,$AB9/$I9)</f>
        <v>0.6754704713065247</v>
      </c>
      <c r="AD9" s="80">
        <v>46930886</v>
      </c>
      <c r="AE9" s="81">
        <v>36360714</v>
      </c>
      <c r="AF9" s="81">
        <f>$AD9+$AE9</f>
        <v>83291600</v>
      </c>
      <c r="AG9" s="40">
        <f>IF($AJ9=0,0,$AK9/$AJ9)</f>
        <v>1.0145877874054685</v>
      </c>
      <c r="AH9" s="40">
        <f>IF($AF9=0,0,(($T9/$AF9)-1))</f>
        <v>0.10172249062330407</v>
      </c>
      <c r="AI9" s="12">
        <v>340707113</v>
      </c>
      <c r="AJ9" s="12">
        <v>213707529</v>
      </c>
      <c r="AK9" s="12">
        <v>216825049</v>
      </c>
      <c r="AL9" s="12"/>
    </row>
    <row r="10" spans="1:38" s="13" customFormat="1" ht="12.75">
      <c r="A10" s="29" t="s">
        <v>97</v>
      </c>
      <c r="B10" s="63" t="s">
        <v>449</v>
      </c>
      <c r="C10" s="39" t="s">
        <v>450</v>
      </c>
      <c r="D10" s="80">
        <v>427630760</v>
      </c>
      <c r="E10" s="81">
        <v>81862150</v>
      </c>
      <c r="F10" s="83">
        <f aca="true" t="shared" si="0" ref="F10:F33">$D10+$E10</f>
        <v>509492910</v>
      </c>
      <c r="G10" s="80">
        <v>397881807</v>
      </c>
      <c r="H10" s="81">
        <v>81862150</v>
      </c>
      <c r="I10" s="83">
        <f aca="true" t="shared" si="1" ref="I10:I33">$G10+$H10</f>
        <v>479743957</v>
      </c>
      <c r="J10" s="80">
        <v>75847216</v>
      </c>
      <c r="K10" s="81">
        <v>2279396</v>
      </c>
      <c r="L10" s="81">
        <f aca="true" t="shared" si="2" ref="L10:L33">$J10+$K10</f>
        <v>78126612</v>
      </c>
      <c r="M10" s="40">
        <f aca="true" t="shared" si="3" ref="M10:M33">IF($F10=0,0,$L10/$F10)</f>
        <v>0.15334190224550917</v>
      </c>
      <c r="N10" s="108">
        <v>93928690</v>
      </c>
      <c r="O10" s="109">
        <v>7595657</v>
      </c>
      <c r="P10" s="110">
        <f aca="true" t="shared" si="4" ref="P10:P33">$N10+$O10</f>
        <v>101524347</v>
      </c>
      <c r="Q10" s="40">
        <f aca="true" t="shared" si="5" ref="Q10:Q33">IF($F10=0,0,$P10/$F10)</f>
        <v>0.19926547554901206</v>
      </c>
      <c r="R10" s="108">
        <v>119287616</v>
      </c>
      <c r="S10" s="110">
        <v>1076114</v>
      </c>
      <c r="T10" s="110">
        <f aca="true" t="shared" si="6" ref="T10:T33">$R10+$S10</f>
        <v>120363730</v>
      </c>
      <c r="U10" s="40">
        <f aca="true" t="shared" si="7" ref="U10:U33">IF($I10=0,0,$T10/$I10)</f>
        <v>0.2508916021635266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$J10+$N10+$R10</f>
        <v>289063522</v>
      </c>
      <c r="AA10" s="81">
        <f aca="true" t="shared" si="11" ref="AA10:AA33">$K10+$O10+$S10</f>
        <v>10951167</v>
      </c>
      <c r="AB10" s="81">
        <f aca="true" t="shared" si="12" ref="AB10:AB33">$Z10+$AA10</f>
        <v>300014689</v>
      </c>
      <c r="AC10" s="40">
        <f aca="true" t="shared" si="13" ref="AC10:AC33">IF($I10=0,0,$AB10/$I10)</f>
        <v>0.625364185671233</v>
      </c>
      <c r="AD10" s="80">
        <v>75646709</v>
      </c>
      <c r="AE10" s="81">
        <v>15520011</v>
      </c>
      <c r="AF10" s="81">
        <f aca="true" t="shared" si="14" ref="AF10:AF33">$AD10+$AE10</f>
        <v>91166720</v>
      </c>
      <c r="AG10" s="40">
        <f aca="true" t="shared" si="15" ref="AG10:AG33">IF($AJ10=0,0,$AK10/$AJ10)</f>
        <v>0.6927003320922023</v>
      </c>
      <c r="AH10" s="40">
        <f aca="true" t="shared" si="16" ref="AH10:AH33">IF($AF10=0,0,(($T10/$AF10)-1))</f>
        <v>0.3202595201406828</v>
      </c>
      <c r="AI10" s="12">
        <v>396569986</v>
      </c>
      <c r="AJ10" s="12">
        <v>396569986</v>
      </c>
      <c r="AK10" s="12">
        <v>274704161</v>
      </c>
      <c r="AL10" s="12"/>
    </row>
    <row r="11" spans="1:38" s="13" customFormat="1" ht="12.75">
      <c r="A11" s="29" t="s">
        <v>97</v>
      </c>
      <c r="B11" s="63" t="s">
        <v>451</v>
      </c>
      <c r="C11" s="39" t="s">
        <v>452</v>
      </c>
      <c r="D11" s="80">
        <v>264957829</v>
      </c>
      <c r="E11" s="81">
        <v>96746783</v>
      </c>
      <c r="F11" s="82">
        <f t="shared" si="0"/>
        <v>361704612</v>
      </c>
      <c r="G11" s="80">
        <v>264957829</v>
      </c>
      <c r="H11" s="81">
        <v>96746783</v>
      </c>
      <c r="I11" s="83">
        <f t="shared" si="1"/>
        <v>361704612</v>
      </c>
      <c r="J11" s="80">
        <v>53932876</v>
      </c>
      <c r="K11" s="81">
        <v>937832</v>
      </c>
      <c r="L11" s="81">
        <f t="shared" si="2"/>
        <v>54870708</v>
      </c>
      <c r="M11" s="40">
        <f t="shared" si="3"/>
        <v>0.1517003272272348</v>
      </c>
      <c r="N11" s="108">
        <v>37591938</v>
      </c>
      <c r="O11" s="109">
        <v>1581909</v>
      </c>
      <c r="P11" s="110">
        <f t="shared" si="4"/>
        <v>39173847</v>
      </c>
      <c r="Q11" s="40">
        <f t="shared" si="5"/>
        <v>0.10830342135642992</v>
      </c>
      <c r="R11" s="108">
        <v>54310513</v>
      </c>
      <c r="S11" s="110">
        <v>2391934</v>
      </c>
      <c r="T11" s="110">
        <f t="shared" si="6"/>
        <v>56702447</v>
      </c>
      <c r="U11" s="40">
        <f t="shared" si="7"/>
        <v>0.1567645120322657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145835327</v>
      </c>
      <c r="AA11" s="81">
        <f t="shared" si="11"/>
        <v>4911675</v>
      </c>
      <c r="AB11" s="81">
        <f t="shared" si="12"/>
        <v>150747002</v>
      </c>
      <c r="AC11" s="40">
        <f t="shared" si="13"/>
        <v>0.4167682606159304</v>
      </c>
      <c r="AD11" s="80">
        <v>45691944</v>
      </c>
      <c r="AE11" s="81">
        <v>3526941</v>
      </c>
      <c r="AF11" s="81">
        <f t="shared" si="14"/>
        <v>49218885</v>
      </c>
      <c r="AG11" s="40">
        <f t="shared" si="15"/>
        <v>0.5054442506849826</v>
      </c>
      <c r="AH11" s="40">
        <f t="shared" si="16"/>
        <v>0.15204655692626923</v>
      </c>
      <c r="AI11" s="12">
        <v>362717400</v>
      </c>
      <c r="AJ11" s="12">
        <v>335845391</v>
      </c>
      <c r="AK11" s="12">
        <v>169751122</v>
      </c>
      <c r="AL11" s="12"/>
    </row>
    <row r="12" spans="1:38" s="13" customFormat="1" ht="12.75">
      <c r="A12" s="29" t="s">
        <v>97</v>
      </c>
      <c r="B12" s="63" t="s">
        <v>453</v>
      </c>
      <c r="C12" s="39" t="s">
        <v>454</v>
      </c>
      <c r="D12" s="80">
        <v>239022470</v>
      </c>
      <c r="E12" s="81">
        <v>32237000</v>
      </c>
      <c r="F12" s="82">
        <f t="shared" si="0"/>
        <v>271259470</v>
      </c>
      <c r="G12" s="80">
        <v>239022470</v>
      </c>
      <c r="H12" s="81">
        <v>32237000</v>
      </c>
      <c r="I12" s="83">
        <f t="shared" si="1"/>
        <v>271259470</v>
      </c>
      <c r="J12" s="80">
        <v>38689219</v>
      </c>
      <c r="K12" s="81">
        <v>1261477</v>
      </c>
      <c r="L12" s="81">
        <f t="shared" si="2"/>
        <v>39950696</v>
      </c>
      <c r="M12" s="40">
        <f t="shared" si="3"/>
        <v>0.1472785300362048</v>
      </c>
      <c r="N12" s="108">
        <v>41514975</v>
      </c>
      <c r="O12" s="109">
        <v>2354545</v>
      </c>
      <c r="P12" s="110">
        <f t="shared" si="4"/>
        <v>43869520</v>
      </c>
      <c r="Q12" s="40">
        <f t="shared" si="5"/>
        <v>0.16172530308342783</v>
      </c>
      <c r="R12" s="108">
        <v>43483168</v>
      </c>
      <c r="S12" s="110">
        <v>0</v>
      </c>
      <c r="T12" s="110">
        <f t="shared" si="6"/>
        <v>43483168</v>
      </c>
      <c r="U12" s="40">
        <f t="shared" si="7"/>
        <v>0.16030101363834412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123687362</v>
      </c>
      <c r="AA12" s="81">
        <f t="shared" si="11"/>
        <v>3616022</v>
      </c>
      <c r="AB12" s="81">
        <f t="shared" si="12"/>
        <v>127303384</v>
      </c>
      <c r="AC12" s="40">
        <f t="shared" si="13"/>
        <v>0.4693048467579768</v>
      </c>
      <c r="AD12" s="80">
        <v>11451921</v>
      </c>
      <c r="AE12" s="81">
        <v>21290</v>
      </c>
      <c r="AF12" s="81">
        <f t="shared" si="14"/>
        <v>11473211</v>
      </c>
      <c r="AG12" s="40">
        <f t="shared" si="15"/>
        <v>0</v>
      </c>
      <c r="AH12" s="40">
        <f t="shared" si="16"/>
        <v>2.7899737048329363</v>
      </c>
      <c r="AI12" s="12">
        <v>0</v>
      </c>
      <c r="AJ12" s="12">
        <v>0</v>
      </c>
      <c r="AK12" s="12">
        <v>92566161</v>
      </c>
      <c r="AL12" s="12"/>
    </row>
    <row r="13" spans="1:38" s="13" customFormat="1" ht="12.75">
      <c r="A13" s="29" t="s">
        <v>97</v>
      </c>
      <c r="B13" s="63" t="s">
        <v>455</v>
      </c>
      <c r="C13" s="39" t="s">
        <v>456</v>
      </c>
      <c r="D13" s="80">
        <v>403365434</v>
      </c>
      <c r="E13" s="81">
        <v>56847438</v>
      </c>
      <c r="F13" s="82">
        <f t="shared" si="0"/>
        <v>460212872</v>
      </c>
      <c r="G13" s="80">
        <v>403365434</v>
      </c>
      <c r="H13" s="81">
        <v>56847438</v>
      </c>
      <c r="I13" s="83">
        <f t="shared" si="1"/>
        <v>460212872</v>
      </c>
      <c r="J13" s="80">
        <v>130702601</v>
      </c>
      <c r="K13" s="81">
        <v>11060939</v>
      </c>
      <c r="L13" s="81">
        <f t="shared" si="2"/>
        <v>141763540</v>
      </c>
      <c r="M13" s="40">
        <f t="shared" si="3"/>
        <v>0.30803905893357975</v>
      </c>
      <c r="N13" s="108">
        <v>86866685</v>
      </c>
      <c r="O13" s="109">
        <v>7380473</v>
      </c>
      <c r="P13" s="110">
        <f t="shared" si="4"/>
        <v>94247158</v>
      </c>
      <c r="Q13" s="40">
        <f t="shared" si="5"/>
        <v>0.2047903562332346</v>
      </c>
      <c r="R13" s="108">
        <v>72696052</v>
      </c>
      <c r="S13" s="110">
        <v>1683380</v>
      </c>
      <c r="T13" s="110">
        <f t="shared" si="6"/>
        <v>74379432</v>
      </c>
      <c r="U13" s="40">
        <f t="shared" si="7"/>
        <v>0.16161962545019817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290265338</v>
      </c>
      <c r="AA13" s="81">
        <f t="shared" si="11"/>
        <v>20124792</v>
      </c>
      <c r="AB13" s="81">
        <f t="shared" si="12"/>
        <v>310390130</v>
      </c>
      <c r="AC13" s="40">
        <f t="shared" si="13"/>
        <v>0.6744490406170126</v>
      </c>
      <c r="AD13" s="80">
        <v>61654608</v>
      </c>
      <c r="AE13" s="81">
        <v>846862</v>
      </c>
      <c r="AF13" s="81">
        <f t="shared" si="14"/>
        <v>62501470</v>
      </c>
      <c r="AG13" s="40">
        <f t="shared" si="15"/>
        <v>0.5552535515028627</v>
      </c>
      <c r="AH13" s="40">
        <f t="shared" si="16"/>
        <v>0.19004292219047003</v>
      </c>
      <c r="AI13" s="12">
        <v>404053762</v>
      </c>
      <c r="AJ13" s="12">
        <v>433354008</v>
      </c>
      <c r="AK13" s="12">
        <v>240621352</v>
      </c>
      <c r="AL13" s="12"/>
    </row>
    <row r="14" spans="1:38" s="13" customFormat="1" ht="12.75">
      <c r="A14" s="29" t="s">
        <v>97</v>
      </c>
      <c r="B14" s="63" t="s">
        <v>457</v>
      </c>
      <c r="C14" s="39" t="s">
        <v>458</v>
      </c>
      <c r="D14" s="80">
        <v>154952607</v>
      </c>
      <c r="E14" s="81">
        <v>43091397</v>
      </c>
      <c r="F14" s="82">
        <f t="shared" si="0"/>
        <v>198044004</v>
      </c>
      <c r="G14" s="80">
        <v>154952607</v>
      </c>
      <c r="H14" s="81">
        <v>43091397</v>
      </c>
      <c r="I14" s="83">
        <f t="shared" si="1"/>
        <v>198044004</v>
      </c>
      <c r="J14" s="80">
        <v>31054460</v>
      </c>
      <c r="K14" s="81">
        <v>4332730</v>
      </c>
      <c r="L14" s="81">
        <f t="shared" si="2"/>
        <v>35387190</v>
      </c>
      <c r="M14" s="40">
        <f t="shared" si="3"/>
        <v>0.17868347077046573</v>
      </c>
      <c r="N14" s="108">
        <v>58584637</v>
      </c>
      <c r="O14" s="109">
        <v>3217118</v>
      </c>
      <c r="P14" s="110">
        <f t="shared" si="4"/>
        <v>61801755</v>
      </c>
      <c r="Q14" s="40">
        <f t="shared" si="5"/>
        <v>0.3120607226260685</v>
      </c>
      <c r="R14" s="108">
        <v>67441748</v>
      </c>
      <c r="S14" s="110">
        <v>0</v>
      </c>
      <c r="T14" s="110">
        <f t="shared" si="6"/>
        <v>67441748</v>
      </c>
      <c r="U14" s="40">
        <f t="shared" si="7"/>
        <v>0.3405392066300578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157080845</v>
      </c>
      <c r="AA14" s="81">
        <f t="shared" si="11"/>
        <v>7549848</v>
      </c>
      <c r="AB14" s="81">
        <f t="shared" si="12"/>
        <v>164630693</v>
      </c>
      <c r="AC14" s="40">
        <f t="shared" si="13"/>
        <v>0.8312834000265921</v>
      </c>
      <c r="AD14" s="80">
        <v>6599721</v>
      </c>
      <c r="AE14" s="81">
        <v>3268431</v>
      </c>
      <c r="AF14" s="81">
        <f t="shared" si="14"/>
        <v>9868152</v>
      </c>
      <c r="AG14" s="40">
        <f t="shared" si="15"/>
        <v>0.7658538403355027</v>
      </c>
      <c r="AH14" s="40">
        <f t="shared" si="16"/>
        <v>5.834283460570935</v>
      </c>
      <c r="AI14" s="12">
        <v>106094168</v>
      </c>
      <c r="AJ14" s="12">
        <v>106094168</v>
      </c>
      <c r="AK14" s="12">
        <v>81252626</v>
      </c>
      <c r="AL14" s="12"/>
    </row>
    <row r="15" spans="1:38" s="13" customFormat="1" ht="12.75">
      <c r="A15" s="29" t="s">
        <v>97</v>
      </c>
      <c r="B15" s="63" t="s">
        <v>67</v>
      </c>
      <c r="C15" s="39" t="s">
        <v>68</v>
      </c>
      <c r="D15" s="80">
        <v>1384339619</v>
      </c>
      <c r="E15" s="81">
        <v>261809178</v>
      </c>
      <c r="F15" s="82">
        <f t="shared" si="0"/>
        <v>1646148797</v>
      </c>
      <c r="G15" s="80">
        <v>1384339619</v>
      </c>
      <c r="H15" s="81">
        <v>261809178</v>
      </c>
      <c r="I15" s="83">
        <f t="shared" si="1"/>
        <v>1646148797</v>
      </c>
      <c r="J15" s="80">
        <v>195022483</v>
      </c>
      <c r="K15" s="81">
        <v>14112567</v>
      </c>
      <c r="L15" s="81">
        <f t="shared" si="2"/>
        <v>209135050</v>
      </c>
      <c r="M15" s="40">
        <f t="shared" si="3"/>
        <v>0.12704504622008359</v>
      </c>
      <c r="N15" s="108">
        <v>219901292</v>
      </c>
      <c r="O15" s="109">
        <v>17961138</v>
      </c>
      <c r="P15" s="110">
        <f t="shared" si="4"/>
        <v>237862430</v>
      </c>
      <c r="Q15" s="40">
        <f t="shared" si="5"/>
        <v>0.14449631189688864</v>
      </c>
      <c r="R15" s="108">
        <v>183381805</v>
      </c>
      <c r="S15" s="110">
        <v>24716102</v>
      </c>
      <c r="T15" s="110">
        <f t="shared" si="6"/>
        <v>208097907</v>
      </c>
      <c r="U15" s="40">
        <f t="shared" si="7"/>
        <v>0.12641500414740453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598305580</v>
      </c>
      <c r="AA15" s="81">
        <f t="shared" si="11"/>
        <v>56789807</v>
      </c>
      <c r="AB15" s="81">
        <f t="shared" si="12"/>
        <v>655095387</v>
      </c>
      <c r="AC15" s="40">
        <f t="shared" si="13"/>
        <v>0.39795636226437675</v>
      </c>
      <c r="AD15" s="80">
        <v>242422261</v>
      </c>
      <c r="AE15" s="81">
        <v>12006998</v>
      </c>
      <c r="AF15" s="81">
        <f t="shared" si="14"/>
        <v>254429259</v>
      </c>
      <c r="AG15" s="40">
        <f t="shared" si="15"/>
        <v>0.6827418986849536</v>
      </c>
      <c r="AH15" s="40">
        <f t="shared" si="16"/>
        <v>-0.18209915078988614</v>
      </c>
      <c r="AI15" s="12">
        <v>1261008792</v>
      </c>
      <c r="AJ15" s="12">
        <v>1168367999</v>
      </c>
      <c r="AK15" s="12">
        <v>797693786</v>
      </c>
      <c r="AL15" s="12"/>
    </row>
    <row r="16" spans="1:38" s="13" customFormat="1" ht="12.75">
      <c r="A16" s="29" t="s">
        <v>116</v>
      </c>
      <c r="B16" s="63" t="s">
        <v>459</v>
      </c>
      <c r="C16" s="39" t="s">
        <v>460</v>
      </c>
      <c r="D16" s="80">
        <v>371834750</v>
      </c>
      <c r="E16" s="81">
        <v>32000000</v>
      </c>
      <c r="F16" s="82">
        <f t="shared" si="0"/>
        <v>403834750</v>
      </c>
      <c r="G16" s="80">
        <v>328612735</v>
      </c>
      <c r="H16" s="81">
        <v>32000000</v>
      </c>
      <c r="I16" s="83">
        <f t="shared" si="1"/>
        <v>360612735</v>
      </c>
      <c r="J16" s="80">
        <v>37587332</v>
      </c>
      <c r="K16" s="81">
        <v>1810931</v>
      </c>
      <c r="L16" s="81">
        <f t="shared" si="2"/>
        <v>39398263</v>
      </c>
      <c r="M16" s="40">
        <f t="shared" si="3"/>
        <v>0.09756035853774347</v>
      </c>
      <c r="N16" s="108">
        <v>49875115</v>
      </c>
      <c r="O16" s="109">
        <v>4383186</v>
      </c>
      <c r="P16" s="110">
        <f t="shared" si="4"/>
        <v>54258301</v>
      </c>
      <c r="Q16" s="40">
        <f t="shared" si="5"/>
        <v>0.134357682195502</v>
      </c>
      <c r="R16" s="108">
        <v>39771086</v>
      </c>
      <c r="S16" s="110">
        <v>1715045</v>
      </c>
      <c r="T16" s="110">
        <f t="shared" si="6"/>
        <v>41486131</v>
      </c>
      <c r="U16" s="40">
        <f t="shared" si="7"/>
        <v>0.11504344404254054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127233533</v>
      </c>
      <c r="AA16" s="81">
        <f t="shared" si="11"/>
        <v>7909162</v>
      </c>
      <c r="AB16" s="81">
        <f t="shared" si="12"/>
        <v>135142695</v>
      </c>
      <c r="AC16" s="40">
        <f t="shared" si="13"/>
        <v>0.37475852038336915</v>
      </c>
      <c r="AD16" s="80">
        <v>50084705</v>
      </c>
      <c r="AE16" s="81">
        <v>3434946</v>
      </c>
      <c r="AF16" s="81">
        <f t="shared" si="14"/>
        <v>53519651</v>
      </c>
      <c r="AG16" s="40">
        <f t="shared" si="15"/>
        <v>0.4507968619170988</v>
      </c>
      <c r="AH16" s="40">
        <f t="shared" si="16"/>
        <v>-0.22484302074391327</v>
      </c>
      <c r="AI16" s="12">
        <v>322360705</v>
      </c>
      <c r="AJ16" s="12">
        <v>367845349</v>
      </c>
      <c r="AK16" s="12">
        <v>165823529</v>
      </c>
      <c r="AL16" s="12"/>
    </row>
    <row r="17" spans="1:38" s="59" customFormat="1" ht="12.75">
      <c r="A17" s="64"/>
      <c r="B17" s="65" t="s">
        <v>461</v>
      </c>
      <c r="C17" s="32"/>
      <c r="D17" s="84">
        <f>SUM(D9:D16)</f>
        <v>3492847787</v>
      </c>
      <c r="E17" s="85">
        <f>SUM(E9:E16)</f>
        <v>737509946</v>
      </c>
      <c r="F17" s="93">
        <f t="shared" si="0"/>
        <v>4230357733</v>
      </c>
      <c r="G17" s="84">
        <f>SUM(G9:G16)</f>
        <v>3407779140</v>
      </c>
      <c r="H17" s="85">
        <f>SUM(H9:H16)</f>
        <v>737509946</v>
      </c>
      <c r="I17" s="86">
        <f t="shared" si="1"/>
        <v>4145289086</v>
      </c>
      <c r="J17" s="84">
        <f>SUM(J9:J16)</f>
        <v>602295490</v>
      </c>
      <c r="K17" s="85">
        <f>SUM(K9:K16)</f>
        <v>60818374</v>
      </c>
      <c r="L17" s="85">
        <f t="shared" si="2"/>
        <v>663113864</v>
      </c>
      <c r="M17" s="44">
        <f t="shared" si="3"/>
        <v>0.15675125033214302</v>
      </c>
      <c r="N17" s="114">
        <f>SUM(N9:N16)</f>
        <v>648257020</v>
      </c>
      <c r="O17" s="115">
        <f>SUM(O9:O16)</f>
        <v>76512013</v>
      </c>
      <c r="P17" s="116">
        <f t="shared" si="4"/>
        <v>724769033</v>
      </c>
      <c r="Q17" s="44">
        <f t="shared" si="5"/>
        <v>0.17132570783464757</v>
      </c>
      <c r="R17" s="114">
        <f>SUM(R9:R16)</f>
        <v>639593703</v>
      </c>
      <c r="S17" s="116">
        <f>SUM(S9:S16)</f>
        <v>64125089</v>
      </c>
      <c r="T17" s="116">
        <f t="shared" si="6"/>
        <v>703718792</v>
      </c>
      <c r="U17" s="44">
        <f t="shared" si="7"/>
        <v>0.16976350198993093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1890146213</v>
      </c>
      <c r="AA17" s="85">
        <f t="shared" si="11"/>
        <v>201455476</v>
      </c>
      <c r="AB17" s="85">
        <f t="shared" si="12"/>
        <v>2091601689</v>
      </c>
      <c r="AC17" s="44">
        <f t="shared" si="13"/>
        <v>0.5045731782770048</v>
      </c>
      <c r="AD17" s="84">
        <f>SUM(AD9:AD16)</f>
        <v>540482755</v>
      </c>
      <c r="AE17" s="85">
        <f>SUM(AE9:AE16)</f>
        <v>74986193</v>
      </c>
      <c r="AF17" s="85">
        <f t="shared" si="14"/>
        <v>615468948</v>
      </c>
      <c r="AG17" s="44">
        <f t="shared" si="15"/>
        <v>0.6748455534268538</v>
      </c>
      <c r="AH17" s="44">
        <f t="shared" si="16"/>
        <v>0.14338634676334627</v>
      </c>
      <c r="AI17" s="66">
        <f>SUM(AI9:AI16)</f>
        <v>3193511926</v>
      </c>
      <c r="AJ17" s="66">
        <f>SUM(AJ9:AJ16)</f>
        <v>3021784430</v>
      </c>
      <c r="AK17" s="66">
        <f>SUM(AK9:AK16)</f>
        <v>2039237786</v>
      </c>
      <c r="AL17" s="66"/>
    </row>
    <row r="18" spans="1:38" s="13" customFormat="1" ht="12.75">
      <c r="A18" s="29" t="s">
        <v>97</v>
      </c>
      <c r="B18" s="63" t="s">
        <v>462</v>
      </c>
      <c r="C18" s="39" t="s">
        <v>463</v>
      </c>
      <c r="D18" s="80">
        <v>260073577</v>
      </c>
      <c r="E18" s="81">
        <v>0</v>
      </c>
      <c r="F18" s="82">
        <f t="shared" si="0"/>
        <v>260073577</v>
      </c>
      <c r="G18" s="80">
        <v>260073577</v>
      </c>
      <c r="H18" s="81">
        <v>0</v>
      </c>
      <c r="I18" s="83">
        <f t="shared" si="1"/>
        <v>260073577</v>
      </c>
      <c r="J18" s="80">
        <v>48271639</v>
      </c>
      <c r="K18" s="81">
        <v>1082773</v>
      </c>
      <c r="L18" s="81">
        <f t="shared" si="2"/>
        <v>49354412</v>
      </c>
      <c r="M18" s="40">
        <f t="shared" si="3"/>
        <v>0.1897709585468577</v>
      </c>
      <c r="N18" s="108">
        <v>54641248</v>
      </c>
      <c r="O18" s="109">
        <v>9462407</v>
      </c>
      <c r="P18" s="110">
        <f t="shared" si="4"/>
        <v>64103655</v>
      </c>
      <c r="Q18" s="40">
        <f t="shared" si="5"/>
        <v>0.24648276745161235</v>
      </c>
      <c r="R18" s="108">
        <v>64980906</v>
      </c>
      <c r="S18" s="110">
        <v>34887867</v>
      </c>
      <c r="T18" s="110">
        <f t="shared" si="6"/>
        <v>99868773</v>
      </c>
      <c r="U18" s="40">
        <f t="shared" si="7"/>
        <v>0.38400199725018586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167893793</v>
      </c>
      <c r="AA18" s="81">
        <f t="shared" si="11"/>
        <v>45433047</v>
      </c>
      <c r="AB18" s="81">
        <f t="shared" si="12"/>
        <v>213326840</v>
      </c>
      <c r="AC18" s="40">
        <f t="shared" si="13"/>
        <v>0.8202557232486559</v>
      </c>
      <c r="AD18" s="80">
        <v>47152326</v>
      </c>
      <c r="AE18" s="81">
        <v>12515978</v>
      </c>
      <c r="AF18" s="81">
        <f t="shared" si="14"/>
        <v>59668304</v>
      </c>
      <c r="AG18" s="40">
        <f t="shared" si="15"/>
        <v>0.6548089519850947</v>
      </c>
      <c r="AH18" s="40">
        <f t="shared" si="16"/>
        <v>0.6737323889748903</v>
      </c>
      <c r="AI18" s="12">
        <v>255359184</v>
      </c>
      <c r="AJ18" s="12">
        <v>255359183</v>
      </c>
      <c r="AK18" s="12">
        <v>167211479</v>
      </c>
      <c r="AL18" s="12"/>
    </row>
    <row r="19" spans="1:38" s="13" customFormat="1" ht="12.75">
      <c r="A19" s="29" t="s">
        <v>97</v>
      </c>
      <c r="B19" s="63" t="s">
        <v>61</v>
      </c>
      <c r="C19" s="39" t="s">
        <v>62</v>
      </c>
      <c r="D19" s="80">
        <v>1574716086</v>
      </c>
      <c r="E19" s="81">
        <v>149380208</v>
      </c>
      <c r="F19" s="82">
        <f t="shared" si="0"/>
        <v>1724096294</v>
      </c>
      <c r="G19" s="80">
        <v>1574716086</v>
      </c>
      <c r="H19" s="81">
        <v>149380208</v>
      </c>
      <c r="I19" s="83">
        <f t="shared" si="1"/>
        <v>1724096294</v>
      </c>
      <c r="J19" s="80">
        <v>229822995</v>
      </c>
      <c r="K19" s="81">
        <v>6741043</v>
      </c>
      <c r="L19" s="81">
        <f t="shared" si="2"/>
        <v>236564038</v>
      </c>
      <c r="M19" s="40">
        <f t="shared" si="3"/>
        <v>0.13721045560115333</v>
      </c>
      <c r="N19" s="108">
        <v>186650946</v>
      </c>
      <c r="O19" s="109">
        <v>1979336</v>
      </c>
      <c r="P19" s="110">
        <f t="shared" si="4"/>
        <v>188630282</v>
      </c>
      <c r="Q19" s="40">
        <f t="shared" si="5"/>
        <v>0.10940820571127566</v>
      </c>
      <c r="R19" s="108">
        <v>272498473</v>
      </c>
      <c r="S19" s="110">
        <v>7453976</v>
      </c>
      <c r="T19" s="110">
        <f t="shared" si="6"/>
        <v>279952449</v>
      </c>
      <c r="U19" s="40">
        <f t="shared" si="7"/>
        <v>0.16237634172421694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688972414</v>
      </c>
      <c r="AA19" s="81">
        <f t="shared" si="11"/>
        <v>16174355</v>
      </c>
      <c r="AB19" s="81">
        <f t="shared" si="12"/>
        <v>705146769</v>
      </c>
      <c r="AC19" s="40">
        <f t="shared" si="13"/>
        <v>0.40899500303664593</v>
      </c>
      <c r="AD19" s="80">
        <v>251439327</v>
      </c>
      <c r="AE19" s="81">
        <v>7066387</v>
      </c>
      <c r="AF19" s="81">
        <f t="shared" si="14"/>
        <v>258505714</v>
      </c>
      <c r="AG19" s="40">
        <f t="shared" si="15"/>
        <v>0</v>
      </c>
      <c r="AH19" s="40">
        <f t="shared" si="16"/>
        <v>0.08296425896411708</v>
      </c>
      <c r="AI19" s="12">
        <v>0</v>
      </c>
      <c r="AJ19" s="12">
        <v>0</v>
      </c>
      <c r="AK19" s="12">
        <v>812502167</v>
      </c>
      <c r="AL19" s="12"/>
    </row>
    <row r="20" spans="1:38" s="13" customFormat="1" ht="12.75">
      <c r="A20" s="29" t="s">
        <v>97</v>
      </c>
      <c r="B20" s="63" t="s">
        <v>89</v>
      </c>
      <c r="C20" s="39" t="s">
        <v>90</v>
      </c>
      <c r="D20" s="80">
        <v>1038540366</v>
      </c>
      <c r="E20" s="81">
        <v>195689000</v>
      </c>
      <c r="F20" s="82">
        <f t="shared" si="0"/>
        <v>1234229366</v>
      </c>
      <c r="G20" s="80">
        <v>1053781070</v>
      </c>
      <c r="H20" s="81">
        <v>292734123</v>
      </c>
      <c r="I20" s="83">
        <f t="shared" si="1"/>
        <v>1346515193</v>
      </c>
      <c r="J20" s="80">
        <v>244616501</v>
      </c>
      <c r="K20" s="81">
        <v>23402465</v>
      </c>
      <c r="L20" s="81">
        <f t="shared" si="2"/>
        <v>268018966</v>
      </c>
      <c r="M20" s="40">
        <f t="shared" si="3"/>
        <v>0.21715490927640105</v>
      </c>
      <c r="N20" s="108">
        <v>247897035</v>
      </c>
      <c r="O20" s="109">
        <v>59385804</v>
      </c>
      <c r="P20" s="110">
        <f t="shared" si="4"/>
        <v>307282839</v>
      </c>
      <c r="Q20" s="40">
        <f t="shared" si="5"/>
        <v>0.24896736981382114</v>
      </c>
      <c r="R20" s="108">
        <v>239987918</v>
      </c>
      <c r="S20" s="110">
        <v>28339387</v>
      </c>
      <c r="T20" s="110">
        <f t="shared" si="6"/>
        <v>268327305</v>
      </c>
      <c r="U20" s="40">
        <f t="shared" si="7"/>
        <v>0.1992753638391364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732501454</v>
      </c>
      <c r="AA20" s="81">
        <f t="shared" si="11"/>
        <v>111127656</v>
      </c>
      <c r="AB20" s="81">
        <f t="shared" si="12"/>
        <v>843629110</v>
      </c>
      <c r="AC20" s="40">
        <f t="shared" si="13"/>
        <v>0.6265277320194337</v>
      </c>
      <c r="AD20" s="80">
        <v>214217289</v>
      </c>
      <c r="AE20" s="81">
        <v>31769419</v>
      </c>
      <c r="AF20" s="81">
        <f t="shared" si="14"/>
        <v>245986708</v>
      </c>
      <c r="AG20" s="40">
        <f t="shared" si="15"/>
        <v>0.5910722173095828</v>
      </c>
      <c r="AH20" s="40">
        <f t="shared" si="16"/>
        <v>0.09082034221133606</v>
      </c>
      <c r="AI20" s="12">
        <v>1126098437</v>
      </c>
      <c r="AJ20" s="12">
        <v>1288900951</v>
      </c>
      <c r="AK20" s="12">
        <v>761833543</v>
      </c>
      <c r="AL20" s="12"/>
    </row>
    <row r="21" spans="1:38" s="13" customFormat="1" ht="12.75">
      <c r="A21" s="29" t="s">
        <v>97</v>
      </c>
      <c r="B21" s="63" t="s">
        <v>464</v>
      </c>
      <c r="C21" s="39" t="s">
        <v>465</v>
      </c>
      <c r="D21" s="80">
        <v>168380784</v>
      </c>
      <c r="E21" s="81">
        <v>17581921</v>
      </c>
      <c r="F21" s="83">
        <f t="shared" si="0"/>
        <v>185962705</v>
      </c>
      <c r="G21" s="80">
        <v>218913905</v>
      </c>
      <c r="H21" s="81">
        <v>16875150</v>
      </c>
      <c r="I21" s="83">
        <f t="shared" si="1"/>
        <v>235789055</v>
      </c>
      <c r="J21" s="80">
        <v>29359867</v>
      </c>
      <c r="K21" s="81">
        <v>897432</v>
      </c>
      <c r="L21" s="81">
        <f t="shared" si="2"/>
        <v>30257299</v>
      </c>
      <c r="M21" s="40">
        <f t="shared" si="3"/>
        <v>0.16270627489528075</v>
      </c>
      <c r="N21" s="108">
        <v>34290648</v>
      </c>
      <c r="O21" s="109">
        <v>2763308</v>
      </c>
      <c r="P21" s="110">
        <f t="shared" si="4"/>
        <v>37053956</v>
      </c>
      <c r="Q21" s="40">
        <f t="shared" si="5"/>
        <v>0.19925476992819607</v>
      </c>
      <c r="R21" s="108">
        <v>30674155</v>
      </c>
      <c r="S21" s="110">
        <v>1998550</v>
      </c>
      <c r="T21" s="110">
        <f t="shared" si="6"/>
        <v>32672705</v>
      </c>
      <c r="U21" s="40">
        <f t="shared" si="7"/>
        <v>0.13856752171978465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94324670</v>
      </c>
      <c r="AA21" s="81">
        <f t="shared" si="11"/>
        <v>5659290</v>
      </c>
      <c r="AB21" s="81">
        <f t="shared" si="12"/>
        <v>99983960</v>
      </c>
      <c r="AC21" s="40">
        <f t="shared" si="13"/>
        <v>0.4240398690261514</v>
      </c>
      <c r="AD21" s="80">
        <v>29842628</v>
      </c>
      <c r="AE21" s="81">
        <v>743450</v>
      </c>
      <c r="AF21" s="81">
        <f t="shared" si="14"/>
        <v>30586078</v>
      </c>
      <c r="AG21" s="40">
        <f t="shared" si="15"/>
        <v>0.4873174147353332</v>
      </c>
      <c r="AH21" s="40">
        <f t="shared" si="16"/>
        <v>0.06822146337297652</v>
      </c>
      <c r="AI21" s="12">
        <v>174769610</v>
      </c>
      <c r="AJ21" s="12">
        <v>175342326</v>
      </c>
      <c r="AK21" s="12">
        <v>85447369</v>
      </c>
      <c r="AL21" s="12"/>
    </row>
    <row r="22" spans="1:38" s="13" customFormat="1" ht="12.75">
      <c r="A22" s="29" t="s">
        <v>97</v>
      </c>
      <c r="B22" s="63" t="s">
        <v>466</v>
      </c>
      <c r="C22" s="39" t="s">
        <v>467</v>
      </c>
      <c r="D22" s="80">
        <v>325552500</v>
      </c>
      <c r="E22" s="81">
        <v>124822000</v>
      </c>
      <c r="F22" s="82">
        <f t="shared" si="0"/>
        <v>450374500</v>
      </c>
      <c r="G22" s="80">
        <v>325552500</v>
      </c>
      <c r="H22" s="81">
        <v>124822000</v>
      </c>
      <c r="I22" s="83">
        <f t="shared" si="1"/>
        <v>450374500</v>
      </c>
      <c r="J22" s="80">
        <v>63026856</v>
      </c>
      <c r="K22" s="81">
        <v>17558287</v>
      </c>
      <c r="L22" s="81">
        <f t="shared" si="2"/>
        <v>80585143</v>
      </c>
      <c r="M22" s="40">
        <f t="shared" si="3"/>
        <v>0.1789291867101712</v>
      </c>
      <c r="N22" s="108">
        <v>64890807</v>
      </c>
      <c r="O22" s="109">
        <v>27609358</v>
      </c>
      <c r="P22" s="110">
        <f t="shared" si="4"/>
        <v>92500165</v>
      </c>
      <c r="Q22" s="40">
        <f t="shared" si="5"/>
        <v>0.2053849962642201</v>
      </c>
      <c r="R22" s="108">
        <v>79334192</v>
      </c>
      <c r="S22" s="110">
        <v>17653282</v>
      </c>
      <c r="T22" s="110">
        <f t="shared" si="6"/>
        <v>96987474</v>
      </c>
      <c r="U22" s="40">
        <f t="shared" si="7"/>
        <v>0.21534850219095442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207251855</v>
      </c>
      <c r="AA22" s="81">
        <f t="shared" si="11"/>
        <v>62820927</v>
      </c>
      <c r="AB22" s="81">
        <f t="shared" si="12"/>
        <v>270072782</v>
      </c>
      <c r="AC22" s="40">
        <f t="shared" si="13"/>
        <v>0.5996626851653457</v>
      </c>
      <c r="AD22" s="80">
        <v>47911685</v>
      </c>
      <c r="AE22" s="81">
        <v>27710454</v>
      </c>
      <c r="AF22" s="81">
        <f t="shared" si="14"/>
        <v>75622139</v>
      </c>
      <c r="AG22" s="40">
        <f t="shared" si="15"/>
        <v>0.39611290612437433</v>
      </c>
      <c r="AH22" s="40">
        <f t="shared" si="16"/>
        <v>0.28252751485910754</v>
      </c>
      <c r="AI22" s="12">
        <v>0</v>
      </c>
      <c r="AJ22" s="12">
        <v>527813494</v>
      </c>
      <c r="AK22" s="12">
        <v>209073737</v>
      </c>
      <c r="AL22" s="12"/>
    </row>
    <row r="23" spans="1:38" s="13" customFormat="1" ht="12.75">
      <c r="A23" s="29" t="s">
        <v>97</v>
      </c>
      <c r="B23" s="63" t="s">
        <v>468</v>
      </c>
      <c r="C23" s="39" t="s">
        <v>469</v>
      </c>
      <c r="D23" s="80">
        <v>258174294</v>
      </c>
      <c r="E23" s="81">
        <v>138621751</v>
      </c>
      <c r="F23" s="82">
        <f t="shared" si="0"/>
        <v>396796045</v>
      </c>
      <c r="G23" s="80">
        <v>258174294</v>
      </c>
      <c r="H23" s="81">
        <v>138621751</v>
      </c>
      <c r="I23" s="83">
        <f t="shared" si="1"/>
        <v>396796045</v>
      </c>
      <c r="J23" s="80">
        <v>54778457</v>
      </c>
      <c r="K23" s="81">
        <v>2241986</v>
      </c>
      <c r="L23" s="81">
        <f t="shared" si="2"/>
        <v>57020443</v>
      </c>
      <c r="M23" s="40">
        <f t="shared" si="3"/>
        <v>0.14370214551911675</v>
      </c>
      <c r="N23" s="108">
        <v>68276786</v>
      </c>
      <c r="O23" s="109">
        <v>18288356</v>
      </c>
      <c r="P23" s="110">
        <f t="shared" si="4"/>
        <v>86565142</v>
      </c>
      <c r="Q23" s="40">
        <f t="shared" si="5"/>
        <v>0.21816029441523288</v>
      </c>
      <c r="R23" s="108">
        <v>63797782</v>
      </c>
      <c r="S23" s="110">
        <v>10896059</v>
      </c>
      <c r="T23" s="110">
        <f t="shared" si="6"/>
        <v>74693841</v>
      </c>
      <c r="U23" s="40">
        <f t="shared" si="7"/>
        <v>0.18824240297052355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186853025</v>
      </c>
      <c r="AA23" s="81">
        <f t="shared" si="11"/>
        <v>31426401</v>
      </c>
      <c r="AB23" s="81">
        <f t="shared" si="12"/>
        <v>218279426</v>
      </c>
      <c r="AC23" s="40">
        <f t="shared" si="13"/>
        <v>0.5501048429048732</v>
      </c>
      <c r="AD23" s="80">
        <v>49848633</v>
      </c>
      <c r="AE23" s="81">
        <v>14071144</v>
      </c>
      <c r="AF23" s="81">
        <f t="shared" si="14"/>
        <v>63919777</v>
      </c>
      <c r="AG23" s="40">
        <f t="shared" si="15"/>
        <v>0.37928196619173193</v>
      </c>
      <c r="AH23" s="40">
        <f t="shared" si="16"/>
        <v>0.16855603235286631</v>
      </c>
      <c r="AI23" s="12">
        <v>617076419</v>
      </c>
      <c r="AJ23" s="12">
        <v>525850894</v>
      </c>
      <c r="AK23" s="12">
        <v>199445761</v>
      </c>
      <c r="AL23" s="12"/>
    </row>
    <row r="24" spans="1:38" s="13" customFormat="1" ht="12.75">
      <c r="A24" s="29" t="s">
        <v>116</v>
      </c>
      <c r="B24" s="63" t="s">
        <v>470</v>
      </c>
      <c r="C24" s="39" t="s">
        <v>471</v>
      </c>
      <c r="D24" s="80">
        <v>613046184</v>
      </c>
      <c r="E24" s="81">
        <v>66365016</v>
      </c>
      <c r="F24" s="82">
        <f t="shared" si="0"/>
        <v>679411200</v>
      </c>
      <c r="G24" s="80">
        <v>529176405</v>
      </c>
      <c r="H24" s="81">
        <v>66365016</v>
      </c>
      <c r="I24" s="83">
        <f t="shared" si="1"/>
        <v>595541421</v>
      </c>
      <c r="J24" s="80">
        <v>58743731</v>
      </c>
      <c r="K24" s="81">
        <v>4072622</v>
      </c>
      <c r="L24" s="81">
        <f t="shared" si="2"/>
        <v>62816353</v>
      </c>
      <c r="M24" s="40">
        <f t="shared" si="3"/>
        <v>0.09245704663096517</v>
      </c>
      <c r="N24" s="108">
        <v>75855118</v>
      </c>
      <c r="O24" s="109">
        <v>4345224</v>
      </c>
      <c r="P24" s="110">
        <f t="shared" si="4"/>
        <v>80200342</v>
      </c>
      <c r="Q24" s="40">
        <f t="shared" si="5"/>
        <v>0.11804389153431677</v>
      </c>
      <c r="R24" s="108">
        <v>64944999</v>
      </c>
      <c r="S24" s="110">
        <v>500166</v>
      </c>
      <c r="T24" s="110">
        <f t="shared" si="6"/>
        <v>65445165</v>
      </c>
      <c r="U24" s="40">
        <f t="shared" si="7"/>
        <v>0.10989187769695032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199543848</v>
      </c>
      <c r="AA24" s="81">
        <f t="shared" si="11"/>
        <v>8918012</v>
      </c>
      <c r="AB24" s="81">
        <f t="shared" si="12"/>
        <v>208461860</v>
      </c>
      <c r="AC24" s="40">
        <f t="shared" si="13"/>
        <v>0.35003755011693805</v>
      </c>
      <c r="AD24" s="80">
        <v>73528886</v>
      </c>
      <c r="AE24" s="81">
        <v>2142685</v>
      </c>
      <c r="AF24" s="81">
        <f t="shared" si="14"/>
        <v>75671571</v>
      </c>
      <c r="AG24" s="40">
        <f t="shared" si="15"/>
        <v>0.3706788091317862</v>
      </c>
      <c r="AH24" s="40">
        <f t="shared" si="16"/>
        <v>-0.13514198086359275</v>
      </c>
      <c r="AI24" s="12">
        <v>648468398</v>
      </c>
      <c r="AJ24" s="12">
        <v>650895398</v>
      </c>
      <c r="AK24" s="12">
        <v>241273131</v>
      </c>
      <c r="AL24" s="12"/>
    </row>
    <row r="25" spans="1:38" s="59" customFormat="1" ht="12.75">
      <c r="A25" s="64"/>
      <c r="B25" s="65" t="s">
        <v>472</v>
      </c>
      <c r="C25" s="32"/>
      <c r="D25" s="84">
        <f>SUM(D18:D24)</f>
        <v>4238483791</v>
      </c>
      <c r="E25" s="85">
        <f>SUM(E18:E24)</f>
        <v>692459896</v>
      </c>
      <c r="F25" s="93">
        <f t="shared" si="0"/>
        <v>4930943687</v>
      </c>
      <c r="G25" s="84">
        <f>SUM(G18:G24)</f>
        <v>4220387837</v>
      </c>
      <c r="H25" s="85">
        <f>SUM(H18:H24)</f>
        <v>788798248</v>
      </c>
      <c r="I25" s="86">
        <f t="shared" si="1"/>
        <v>5009186085</v>
      </c>
      <c r="J25" s="84">
        <f>SUM(J18:J24)</f>
        <v>728620046</v>
      </c>
      <c r="K25" s="85">
        <f>SUM(K18:K24)</f>
        <v>55996608</v>
      </c>
      <c r="L25" s="85">
        <f t="shared" si="2"/>
        <v>784616654</v>
      </c>
      <c r="M25" s="44">
        <f t="shared" si="3"/>
        <v>0.15912099261416693</v>
      </c>
      <c r="N25" s="114">
        <f>SUM(N18:N24)</f>
        <v>732502588</v>
      </c>
      <c r="O25" s="115">
        <f>SUM(O18:O24)</f>
        <v>123833793</v>
      </c>
      <c r="P25" s="116">
        <f t="shared" si="4"/>
        <v>856336381</v>
      </c>
      <c r="Q25" s="44">
        <f t="shared" si="5"/>
        <v>0.1736658204508917</v>
      </c>
      <c r="R25" s="114">
        <f>SUM(R18:R24)</f>
        <v>816218425</v>
      </c>
      <c r="S25" s="116">
        <f>SUM(S18:S24)</f>
        <v>101729287</v>
      </c>
      <c r="T25" s="116">
        <f t="shared" si="6"/>
        <v>917947712</v>
      </c>
      <c r="U25" s="44">
        <f t="shared" si="7"/>
        <v>0.1832528671172335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2277341059</v>
      </c>
      <c r="AA25" s="85">
        <f t="shared" si="11"/>
        <v>281559688</v>
      </c>
      <c r="AB25" s="85">
        <f t="shared" si="12"/>
        <v>2558900747</v>
      </c>
      <c r="AC25" s="44">
        <f t="shared" si="13"/>
        <v>0.5108416224868596</v>
      </c>
      <c r="AD25" s="84">
        <f>SUM(AD18:AD24)</f>
        <v>713940774</v>
      </c>
      <c r="AE25" s="85">
        <f>SUM(AE18:AE24)</f>
        <v>96019517</v>
      </c>
      <c r="AF25" s="85">
        <f t="shared" si="14"/>
        <v>809960291</v>
      </c>
      <c r="AG25" s="44">
        <f t="shared" si="15"/>
        <v>0.723326469092785</v>
      </c>
      <c r="AH25" s="44">
        <f t="shared" si="16"/>
        <v>0.13332433972371116</v>
      </c>
      <c r="AI25" s="66">
        <f>SUM(AI18:AI24)</f>
        <v>2821772048</v>
      </c>
      <c r="AJ25" s="66">
        <f>SUM(AJ18:AJ24)</f>
        <v>3424162246</v>
      </c>
      <c r="AK25" s="66">
        <f>SUM(AK18:AK24)</f>
        <v>2476787187</v>
      </c>
      <c r="AL25" s="66"/>
    </row>
    <row r="26" spans="1:38" s="13" customFormat="1" ht="12.75">
      <c r="A26" s="29" t="s">
        <v>97</v>
      </c>
      <c r="B26" s="63" t="s">
        <v>473</v>
      </c>
      <c r="C26" s="39" t="s">
        <v>474</v>
      </c>
      <c r="D26" s="80">
        <v>296788045</v>
      </c>
      <c r="E26" s="81">
        <v>137171000</v>
      </c>
      <c r="F26" s="82">
        <f t="shared" si="0"/>
        <v>433959045</v>
      </c>
      <c r="G26" s="80">
        <v>296788045</v>
      </c>
      <c r="H26" s="81">
        <v>137171000</v>
      </c>
      <c r="I26" s="83">
        <f t="shared" si="1"/>
        <v>433959045</v>
      </c>
      <c r="J26" s="80">
        <v>93209475</v>
      </c>
      <c r="K26" s="81">
        <v>11499615</v>
      </c>
      <c r="L26" s="81">
        <f t="shared" si="2"/>
        <v>104709090</v>
      </c>
      <c r="M26" s="40">
        <f t="shared" si="3"/>
        <v>0.24128795379757553</v>
      </c>
      <c r="N26" s="108">
        <v>67681086</v>
      </c>
      <c r="O26" s="109">
        <v>1072480</v>
      </c>
      <c r="P26" s="110">
        <f t="shared" si="4"/>
        <v>68753566</v>
      </c>
      <c r="Q26" s="40">
        <f t="shared" si="5"/>
        <v>0.15843330561297553</v>
      </c>
      <c r="R26" s="108">
        <v>79594093</v>
      </c>
      <c r="S26" s="110">
        <v>3598455</v>
      </c>
      <c r="T26" s="110">
        <f t="shared" si="6"/>
        <v>83192548</v>
      </c>
      <c r="U26" s="40">
        <f t="shared" si="7"/>
        <v>0.1917059892137978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240484654</v>
      </c>
      <c r="AA26" s="81">
        <f t="shared" si="11"/>
        <v>16170550</v>
      </c>
      <c r="AB26" s="81">
        <f t="shared" si="12"/>
        <v>256655204</v>
      </c>
      <c r="AC26" s="40">
        <f t="shared" si="13"/>
        <v>0.5914272486243489</v>
      </c>
      <c r="AD26" s="80">
        <v>68572562</v>
      </c>
      <c r="AE26" s="81">
        <v>7231166</v>
      </c>
      <c r="AF26" s="81">
        <f t="shared" si="14"/>
        <v>75803728</v>
      </c>
      <c r="AG26" s="40">
        <f t="shared" si="15"/>
        <v>0.6938275694299858</v>
      </c>
      <c r="AH26" s="40">
        <f t="shared" si="16"/>
        <v>0.0974730424867758</v>
      </c>
      <c r="AI26" s="12">
        <v>299892867</v>
      </c>
      <c r="AJ26" s="12">
        <v>299892867</v>
      </c>
      <c r="AK26" s="12">
        <v>208073939</v>
      </c>
      <c r="AL26" s="12"/>
    </row>
    <row r="27" spans="1:38" s="13" customFormat="1" ht="12.75">
      <c r="A27" s="29" t="s">
        <v>97</v>
      </c>
      <c r="B27" s="63" t="s">
        <v>73</v>
      </c>
      <c r="C27" s="39" t="s">
        <v>74</v>
      </c>
      <c r="D27" s="80">
        <v>1703254563</v>
      </c>
      <c r="E27" s="81">
        <v>541567987</v>
      </c>
      <c r="F27" s="82">
        <f t="shared" si="0"/>
        <v>2244822550</v>
      </c>
      <c r="G27" s="80">
        <v>1734156022</v>
      </c>
      <c r="H27" s="81">
        <v>523095917</v>
      </c>
      <c r="I27" s="83">
        <f t="shared" si="1"/>
        <v>2257251939</v>
      </c>
      <c r="J27" s="80">
        <v>299756416</v>
      </c>
      <c r="K27" s="81">
        <v>26262111</v>
      </c>
      <c r="L27" s="81">
        <f t="shared" si="2"/>
        <v>326018527</v>
      </c>
      <c r="M27" s="40">
        <f t="shared" si="3"/>
        <v>0.14523131327240096</v>
      </c>
      <c r="N27" s="108">
        <v>460482550</v>
      </c>
      <c r="O27" s="109">
        <v>77237026</v>
      </c>
      <c r="P27" s="110">
        <f t="shared" si="4"/>
        <v>537719576</v>
      </c>
      <c r="Q27" s="40">
        <f t="shared" si="5"/>
        <v>0.23953767570626017</v>
      </c>
      <c r="R27" s="108">
        <v>444356545</v>
      </c>
      <c r="S27" s="110">
        <v>44815499</v>
      </c>
      <c r="T27" s="110">
        <f t="shared" si="6"/>
        <v>489172044</v>
      </c>
      <c r="U27" s="40">
        <f t="shared" si="7"/>
        <v>0.21671131854989625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1204595511</v>
      </c>
      <c r="AA27" s="81">
        <f t="shared" si="11"/>
        <v>148314636</v>
      </c>
      <c r="AB27" s="81">
        <f t="shared" si="12"/>
        <v>1352910147</v>
      </c>
      <c r="AC27" s="40">
        <f t="shared" si="13"/>
        <v>0.5993616058645902</v>
      </c>
      <c r="AD27" s="80">
        <v>436542501</v>
      </c>
      <c r="AE27" s="81">
        <v>79372483</v>
      </c>
      <c r="AF27" s="81">
        <f t="shared" si="14"/>
        <v>515914984</v>
      </c>
      <c r="AG27" s="40">
        <f t="shared" si="15"/>
        <v>0.5936483217719205</v>
      </c>
      <c r="AH27" s="40">
        <f t="shared" si="16"/>
        <v>-0.0518359435747654</v>
      </c>
      <c r="AI27" s="12">
        <v>2228169384</v>
      </c>
      <c r="AJ27" s="12">
        <v>2088202696</v>
      </c>
      <c r="AK27" s="12">
        <v>1239658026</v>
      </c>
      <c r="AL27" s="12"/>
    </row>
    <row r="28" spans="1:38" s="13" customFormat="1" ht="12.75">
      <c r="A28" s="29" t="s">
        <v>97</v>
      </c>
      <c r="B28" s="63" t="s">
        <v>475</v>
      </c>
      <c r="C28" s="39" t="s">
        <v>476</v>
      </c>
      <c r="D28" s="80">
        <v>229771754</v>
      </c>
      <c r="E28" s="81">
        <v>41963500</v>
      </c>
      <c r="F28" s="82">
        <f t="shared" si="0"/>
        <v>271735254</v>
      </c>
      <c r="G28" s="80">
        <v>220298669</v>
      </c>
      <c r="H28" s="81">
        <v>43774488</v>
      </c>
      <c r="I28" s="83">
        <f t="shared" si="1"/>
        <v>264073157</v>
      </c>
      <c r="J28" s="80">
        <v>52303448</v>
      </c>
      <c r="K28" s="81">
        <v>5869220</v>
      </c>
      <c r="L28" s="81">
        <f t="shared" si="2"/>
        <v>58172668</v>
      </c>
      <c r="M28" s="40">
        <f t="shared" si="3"/>
        <v>0.2140784721293469</v>
      </c>
      <c r="N28" s="108">
        <v>50652838</v>
      </c>
      <c r="O28" s="109">
        <v>4268828</v>
      </c>
      <c r="P28" s="110">
        <f t="shared" si="4"/>
        <v>54921666</v>
      </c>
      <c r="Q28" s="40">
        <f t="shared" si="5"/>
        <v>0.20211461410156226</v>
      </c>
      <c r="R28" s="108">
        <v>44057272</v>
      </c>
      <c r="S28" s="110">
        <v>4443332</v>
      </c>
      <c r="T28" s="110">
        <f t="shared" si="6"/>
        <v>48500604</v>
      </c>
      <c r="U28" s="40">
        <f t="shared" si="7"/>
        <v>0.18366351412233844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147013558</v>
      </c>
      <c r="AA28" s="81">
        <f t="shared" si="11"/>
        <v>14581380</v>
      </c>
      <c r="AB28" s="81">
        <f t="shared" si="12"/>
        <v>161594938</v>
      </c>
      <c r="AC28" s="40">
        <f t="shared" si="13"/>
        <v>0.6119324653660273</v>
      </c>
      <c r="AD28" s="80">
        <v>44085763</v>
      </c>
      <c r="AE28" s="81">
        <v>1494242</v>
      </c>
      <c r="AF28" s="81">
        <f t="shared" si="14"/>
        <v>45580005</v>
      </c>
      <c r="AG28" s="40">
        <f t="shared" si="15"/>
        <v>0</v>
      </c>
      <c r="AH28" s="40">
        <f t="shared" si="16"/>
        <v>0.06407632030755583</v>
      </c>
      <c r="AI28" s="12">
        <v>0</v>
      </c>
      <c r="AJ28" s="12">
        <v>0</v>
      </c>
      <c r="AK28" s="12">
        <v>151112357</v>
      </c>
      <c r="AL28" s="12"/>
    </row>
    <row r="29" spans="1:38" s="13" customFormat="1" ht="12.75">
      <c r="A29" s="29" t="s">
        <v>97</v>
      </c>
      <c r="B29" s="63" t="s">
        <v>477</v>
      </c>
      <c r="C29" s="39" t="s">
        <v>478</v>
      </c>
      <c r="D29" s="80">
        <v>486205876</v>
      </c>
      <c r="E29" s="81">
        <v>185546720</v>
      </c>
      <c r="F29" s="82">
        <f t="shared" si="0"/>
        <v>671752596</v>
      </c>
      <c r="G29" s="80">
        <v>486205876</v>
      </c>
      <c r="H29" s="81">
        <v>185546720</v>
      </c>
      <c r="I29" s="83">
        <f t="shared" si="1"/>
        <v>671752596</v>
      </c>
      <c r="J29" s="80">
        <v>88508397</v>
      </c>
      <c r="K29" s="81">
        <v>23603678</v>
      </c>
      <c r="L29" s="81">
        <f t="shared" si="2"/>
        <v>112112075</v>
      </c>
      <c r="M29" s="40">
        <f t="shared" si="3"/>
        <v>0.16689488908205127</v>
      </c>
      <c r="N29" s="108">
        <v>109077258</v>
      </c>
      <c r="O29" s="109">
        <v>30694409</v>
      </c>
      <c r="P29" s="110">
        <f t="shared" si="4"/>
        <v>139771667</v>
      </c>
      <c r="Q29" s="40">
        <f t="shared" si="5"/>
        <v>0.20807015534034498</v>
      </c>
      <c r="R29" s="108">
        <v>69893833</v>
      </c>
      <c r="S29" s="110">
        <v>34785553</v>
      </c>
      <c r="T29" s="110">
        <f t="shared" si="6"/>
        <v>104679386</v>
      </c>
      <c r="U29" s="40">
        <f t="shared" si="7"/>
        <v>0.1558302664155242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267479488</v>
      </c>
      <c r="AA29" s="81">
        <f t="shared" si="11"/>
        <v>89083640</v>
      </c>
      <c r="AB29" s="81">
        <f t="shared" si="12"/>
        <v>356563128</v>
      </c>
      <c r="AC29" s="40">
        <f t="shared" si="13"/>
        <v>0.5307953108379204</v>
      </c>
      <c r="AD29" s="80">
        <v>64496608</v>
      </c>
      <c r="AE29" s="81">
        <v>18376339</v>
      </c>
      <c r="AF29" s="81">
        <f t="shared" si="14"/>
        <v>82872947</v>
      </c>
      <c r="AG29" s="40">
        <f t="shared" si="15"/>
        <v>0.903017585942432</v>
      </c>
      <c r="AH29" s="40">
        <f t="shared" si="16"/>
        <v>0.2631309708341856</v>
      </c>
      <c r="AI29" s="12">
        <v>377258087</v>
      </c>
      <c r="AJ29" s="12">
        <v>377258087</v>
      </c>
      <c r="AK29" s="12">
        <v>340670687</v>
      </c>
      <c r="AL29" s="12"/>
    </row>
    <row r="30" spans="1:38" s="13" customFormat="1" ht="12.75">
      <c r="A30" s="29" t="s">
        <v>97</v>
      </c>
      <c r="B30" s="63" t="s">
        <v>479</v>
      </c>
      <c r="C30" s="39" t="s">
        <v>480</v>
      </c>
      <c r="D30" s="80">
        <v>386458000</v>
      </c>
      <c r="E30" s="81">
        <v>510808000</v>
      </c>
      <c r="F30" s="82">
        <f t="shared" si="0"/>
        <v>897266000</v>
      </c>
      <c r="G30" s="80">
        <v>386458000</v>
      </c>
      <c r="H30" s="81">
        <v>510808000</v>
      </c>
      <c r="I30" s="83">
        <f t="shared" si="1"/>
        <v>897266000</v>
      </c>
      <c r="J30" s="80">
        <v>57583789</v>
      </c>
      <c r="K30" s="81">
        <v>16359725</v>
      </c>
      <c r="L30" s="81">
        <f t="shared" si="2"/>
        <v>73943514</v>
      </c>
      <c r="M30" s="40">
        <f t="shared" si="3"/>
        <v>0.08240980266721351</v>
      </c>
      <c r="N30" s="108">
        <v>126473090</v>
      </c>
      <c r="O30" s="109">
        <v>0</v>
      </c>
      <c r="P30" s="110">
        <f t="shared" si="4"/>
        <v>126473090</v>
      </c>
      <c r="Q30" s="40">
        <f t="shared" si="5"/>
        <v>0.14095384200448918</v>
      </c>
      <c r="R30" s="108">
        <v>86011738</v>
      </c>
      <c r="S30" s="110">
        <v>0</v>
      </c>
      <c r="T30" s="110">
        <f t="shared" si="6"/>
        <v>86011738</v>
      </c>
      <c r="U30" s="40">
        <f t="shared" si="7"/>
        <v>0.09585979854357571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270068617</v>
      </c>
      <c r="AA30" s="81">
        <f t="shared" si="11"/>
        <v>16359725</v>
      </c>
      <c r="AB30" s="81">
        <f t="shared" si="12"/>
        <v>286428342</v>
      </c>
      <c r="AC30" s="40">
        <f t="shared" si="13"/>
        <v>0.3192234432152784</v>
      </c>
      <c r="AD30" s="80">
        <v>43998266</v>
      </c>
      <c r="AE30" s="81">
        <v>20539850</v>
      </c>
      <c r="AF30" s="81">
        <f t="shared" si="14"/>
        <v>64538116</v>
      </c>
      <c r="AG30" s="40">
        <f t="shared" si="15"/>
        <v>0.41498290359702944</v>
      </c>
      <c r="AH30" s="40">
        <f t="shared" si="16"/>
        <v>0.33272774804892036</v>
      </c>
      <c r="AI30" s="12">
        <v>1327246</v>
      </c>
      <c r="AJ30" s="12">
        <v>1019912202</v>
      </c>
      <c r="AK30" s="12">
        <v>423246127</v>
      </c>
      <c r="AL30" s="12"/>
    </row>
    <row r="31" spans="1:38" s="13" customFormat="1" ht="12.75">
      <c r="A31" s="29" t="s">
        <v>116</v>
      </c>
      <c r="B31" s="63" t="s">
        <v>481</v>
      </c>
      <c r="C31" s="39" t="s">
        <v>482</v>
      </c>
      <c r="D31" s="80">
        <v>177466449</v>
      </c>
      <c r="E31" s="81">
        <v>40319366</v>
      </c>
      <c r="F31" s="83">
        <f t="shared" si="0"/>
        <v>217785815</v>
      </c>
      <c r="G31" s="80">
        <v>181973451</v>
      </c>
      <c r="H31" s="81">
        <v>37664366</v>
      </c>
      <c r="I31" s="83">
        <f t="shared" si="1"/>
        <v>219637817</v>
      </c>
      <c r="J31" s="80">
        <v>25440971</v>
      </c>
      <c r="K31" s="81">
        <v>12961183</v>
      </c>
      <c r="L31" s="81">
        <f t="shared" si="2"/>
        <v>38402154</v>
      </c>
      <c r="M31" s="40">
        <f t="shared" si="3"/>
        <v>0.17632991386514316</v>
      </c>
      <c r="N31" s="108">
        <v>28193246</v>
      </c>
      <c r="O31" s="109">
        <v>11501964</v>
      </c>
      <c r="P31" s="110">
        <f t="shared" si="4"/>
        <v>39695210</v>
      </c>
      <c r="Q31" s="40">
        <f t="shared" si="5"/>
        <v>0.18226719678689818</v>
      </c>
      <c r="R31" s="108">
        <v>45035488</v>
      </c>
      <c r="S31" s="110">
        <v>4459868</v>
      </c>
      <c r="T31" s="110">
        <f t="shared" si="6"/>
        <v>49495356</v>
      </c>
      <c r="U31" s="40">
        <f t="shared" si="7"/>
        <v>0.22534988134579756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98669705</v>
      </c>
      <c r="AA31" s="81">
        <f t="shared" si="11"/>
        <v>28923015</v>
      </c>
      <c r="AB31" s="81">
        <f t="shared" si="12"/>
        <v>127592720</v>
      </c>
      <c r="AC31" s="40">
        <f t="shared" si="13"/>
        <v>0.5809232751571193</v>
      </c>
      <c r="AD31" s="80">
        <v>33772822</v>
      </c>
      <c r="AE31" s="81">
        <v>10243291</v>
      </c>
      <c r="AF31" s="81">
        <f t="shared" si="14"/>
        <v>44016113</v>
      </c>
      <c r="AG31" s="40">
        <f t="shared" si="15"/>
        <v>0.6806095863133097</v>
      </c>
      <c r="AH31" s="40">
        <f t="shared" si="16"/>
        <v>0.12448266388265594</v>
      </c>
      <c r="AI31" s="12">
        <v>176571999</v>
      </c>
      <c r="AJ31" s="12">
        <v>176572009</v>
      </c>
      <c r="AK31" s="12">
        <v>120176602</v>
      </c>
      <c r="AL31" s="12"/>
    </row>
    <row r="32" spans="1:38" s="59" customFormat="1" ht="12.75">
      <c r="A32" s="64"/>
      <c r="B32" s="65" t="s">
        <v>483</v>
      </c>
      <c r="C32" s="32"/>
      <c r="D32" s="84">
        <f>SUM(D26:D31)</f>
        <v>3279944687</v>
      </c>
      <c r="E32" s="85">
        <f>SUM(E26:E31)</f>
        <v>1457376573</v>
      </c>
      <c r="F32" s="86">
        <f t="shared" si="0"/>
        <v>4737321260</v>
      </c>
      <c r="G32" s="84">
        <f>SUM(G26:G31)</f>
        <v>3305880063</v>
      </c>
      <c r="H32" s="85">
        <f>SUM(H26:H31)</f>
        <v>1438060491</v>
      </c>
      <c r="I32" s="93">
        <f t="shared" si="1"/>
        <v>4743940554</v>
      </c>
      <c r="J32" s="84">
        <f>SUM(J26:J31)</f>
        <v>616802496</v>
      </c>
      <c r="K32" s="95">
        <f>SUM(K26:K31)</f>
        <v>96555532</v>
      </c>
      <c r="L32" s="85">
        <f t="shared" si="2"/>
        <v>713358028</v>
      </c>
      <c r="M32" s="44">
        <f t="shared" si="3"/>
        <v>0.15058257374759507</v>
      </c>
      <c r="N32" s="114">
        <f>SUM(N26:N31)</f>
        <v>842560068</v>
      </c>
      <c r="O32" s="115">
        <f>SUM(O26:O31)</f>
        <v>124774707</v>
      </c>
      <c r="P32" s="116">
        <f t="shared" si="4"/>
        <v>967334775</v>
      </c>
      <c r="Q32" s="44">
        <f t="shared" si="5"/>
        <v>0.2041944638983593</v>
      </c>
      <c r="R32" s="114">
        <f>SUM(R26:R31)</f>
        <v>768948969</v>
      </c>
      <c r="S32" s="116">
        <f>SUM(S26:S31)</f>
        <v>92102707</v>
      </c>
      <c r="T32" s="116">
        <f t="shared" si="6"/>
        <v>861051676</v>
      </c>
      <c r="U32" s="44">
        <f t="shared" si="7"/>
        <v>0.1815055787901848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2228311533</v>
      </c>
      <c r="AA32" s="85">
        <f t="shared" si="11"/>
        <v>313432946</v>
      </c>
      <c r="AB32" s="85">
        <f t="shared" si="12"/>
        <v>2541744479</v>
      </c>
      <c r="AC32" s="44">
        <f t="shared" si="13"/>
        <v>0.5357875905204692</v>
      </c>
      <c r="AD32" s="84">
        <f>SUM(AD26:AD31)</f>
        <v>691468522</v>
      </c>
      <c r="AE32" s="85">
        <f>SUM(AE26:AE31)</f>
        <v>137257371</v>
      </c>
      <c r="AF32" s="85">
        <f t="shared" si="14"/>
        <v>828725893</v>
      </c>
      <c r="AG32" s="44">
        <f t="shared" si="15"/>
        <v>0.6267136175465006</v>
      </c>
      <c r="AH32" s="44">
        <f t="shared" si="16"/>
        <v>0.03900660432242575</v>
      </c>
      <c r="AI32" s="66">
        <f>SUM(AI26:AI31)</f>
        <v>3083219583</v>
      </c>
      <c r="AJ32" s="66">
        <f>SUM(AJ26:AJ31)</f>
        <v>3961837861</v>
      </c>
      <c r="AK32" s="66">
        <f>SUM(AK26:AK31)</f>
        <v>2482937738</v>
      </c>
      <c r="AL32" s="66"/>
    </row>
    <row r="33" spans="1:38" s="59" customFormat="1" ht="12.75">
      <c r="A33" s="64"/>
      <c r="B33" s="65" t="s">
        <v>484</v>
      </c>
      <c r="C33" s="32"/>
      <c r="D33" s="84">
        <f>SUM(D9:D16,D18:D24,D26:D31)</f>
        <v>11011276265</v>
      </c>
      <c r="E33" s="85">
        <f>SUM(E9:E16,E18:E24,E26:E31)</f>
        <v>2887346415</v>
      </c>
      <c r="F33" s="93">
        <f t="shared" si="0"/>
        <v>13898622680</v>
      </c>
      <c r="G33" s="84">
        <f>SUM(G9:G16,G18:G24,G26:G31)</f>
        <v>10934047040</v>
      </c>
      <c r="H33" s="85">
        <f>SUM(H9:H16,H18:H24,H26:H31)</f>
        <v>2964368685</v>
      </c>
      <c r="I33" s="86">
        <f t="shared" si="1"/>
        <v>13898415725</v>
      </c>
      <c r="J33" s="84">
        <f>SUM(J9:J16,J18:J24,J26:J31)</f>
        <v>1947718032</v>
      </c>
      <c r="K33" s="85">
        <f>SUM(K9:K16,K18:K24,K26:K31)</f>
        <v>213370514</v>
      </c>
      <c r="L33" s="85">
        <f t="shared" si="2"/>
        <v>2161088546</v>
      </c>
      <c r="M33" s="44">
        <f t="shared" si="3"/>
        <v>0.15548940321329738</v>
      </c>
      <c r="N33" s="114">
        <f>SUM(N9:N16,N18:N24,N26:N31)</f>
        <v>2223319676</v>
      </c>
      <c r="O33" s="115">
        <f>SUM(O9:O16,O18:O24,O26:O31)</f>
        <v>325120513</v>
      </c>
      <c r="P33" s="116">
        <f t="shared" si="4"/>
        <v>2548440189</v>
      </c>
      <c r="Q33" s="44">
        <f t="shared" si="5"/>
        <v>0.1833591894445184</v>
      </c>
      <c r="R33" s="114">
        <f>SUM(R9:R16,R18:R24,R26:R31)</f>
        <v>2224761097</v>
      </c>
      <c r="S33" s="116">
        <f>SUM(S9:S16,S18:S24,S26:S31)</f>
        <v>257957083</v>
      </c>
      <c r="T33" s="116">
        <f t="shared" si="6"/>
        <v>2482718180</v>
      </c>
      <c r="U33" s="44">
        <f t="shared" si="7"/>
        <v>0.17863317871073395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6395798805</v>
      </c>
      <c r="AA33" s="85">
        <f t="shared" si="11"/>
        <v>796448110</v>
      </c>
      <c r="AB33" s="85">
        <f t="shared" si="12"/>
        <v>7192246915</v>
      </c>
      <c r="AC33" s="44">
        <f t="shared" si="13"/>
        <v>0.5174868170091379</v>
      </c>
      <c r="AD33" s="84">
        <f>SUM(AD9:AD16,AD18:AD24,AD26:AD31)</f>
        <v>1945892051</v>
      </c>
      <c r="AE33" s="85">
        <f>SUM(AE9:AE16,AE18:AE24,AE26:AE31)</f>
        <v>308263081</v>
      </c>
      <c r="AF33" s="85">
        <f t="shared" si="14"/>
        <v>2254155132</v>
      </c>
      <c r="AG33" s="44">
        <f t="shared" si="15"/>
        <v>0.6724738282310196</v>
      </c>
      <c r="AH33" s="44">
        <f t="shared" si="16"/>
        <v>0.10139632572546486</v>
      </c>
      <c r="AI33" s="66">
        <f>SUM(AI9:AI16,AI18:AI24,AI26:AI31)</f>
        <v>9098503557</v>
      </c>
      <c r="AJ33" s="66">
        <f>SUM(AJ9:AJ16,AJ18:AJ24,AJ26:AJ31)</f>
        <v>10407784537</v>
      </c>
      <c r="AK33" s="66">
        <f>SUM(AK9:AK16,AK18:AK24,AK26:AK31)</f>
        <v>6998962711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2013-05-14T10:42:29Z</cp:lastPrinted>
  <dcterms:created xsi:type="dcterms:W3CDTF">2013-05-07T08:46:20Z</dcterms:created>
  <dcterms:modified xsi:type="dcterms:W3CDTF">2013-05-14T10:42:34Z</dcterms:modified>
  <cp:category/>
  <cp:version/>
  <cp:contentType/>
  <cp:contentStatus/>
</cp:coreProperties>
</file>